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!APPS\bronkhorst stock app\"/>
    </mc:Choice>
  </mc:AlternateContent>
  <bookViews>
    <workbookView xWindow="-120" yWindow="-120" windowWidth="29040" windowHeight="15840" activeTab="1"/>
  </bookViews>
  <sheets>
    <sheet name="Vervallen BHT" sheetId="17" r:id="rId1"/>
    <sheet name="Spare parts + stripped" sheetId="1" r:id="rId2"/>
    <sheet name="Feuil3" sheetId="3" r:id="rId3"/>
    <sheet name="Feuil4" sheetId="4" r:id="rId4"/>
    <sheet name="Feuil5" sheetId="5" r:id="rId5"/>
    <sheet name="Feuil6" sheetId="6" r:id="rId6"/>
    <sheet name="Feuil7" sheetId="7" r:id="rId7"/>
    <sheet name="Feuil8" sheetId="8" r:id="rId8"/>
    <sheet name="Feuil9" sheetId="9" r:id="rId9"/>
    <sheet name="Feuil10" sheetId="10" r:id="rId10"/>
    <sheet name="Feuil11" sheetId="11" r:id="rId11"/>
    <sheet name="Feuil12" sheetId="12" r:id="rId12"/>
    <sheet name="Feuil13" sheetId="13" r:id="rId13"/>
    <sheet name="Feuil14" sheetId="14" r:id="rId14"/>
    <sheet name="Feuil15" sheetId="15" r:id="rId15"/>
    <sheet name="Feuil16" sheetId="16" r:id="rId16"/>
    <sheet name="Feuil1" sheetId="18" r:id="rId17"/>
  </sheets>
  <definedNames>
    <definedName name="_xlnm._FilterDatabase" localSheetId="1" hidden="1">'Spare parts + stripped'!$A$1:$W$614</definedName>
    <definedName name="_xlnm.Print_Titles" localSheetId="1">'Spare parts + stripped'!$1:$1</definedName>
    <definedName name="_xlnm.Print_Area" localSheetId="1">'Spare parts + stripped'!$A:$W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Tom Joling</author>
  </authors>
  <commentList>
    <comment ref="S18" authorId="0" shapeId="0">
      <text>
        <r>
          <rPr>
            <b/>
            <sz val="9"/>
            <color indexed="81"/>
            <rFont val="Tahoma"/>
            <charset val="1"/>
          </rPr>
          <t>Tom Joling:</t>
        </r>
        <r>
          <rPr>
            <sz val="9"/>
            <color indexed="81"/>
            <rFont val="Tahoma"/>
            <charset val="1"/>
          </rPr>
          <t xml:space="preserve">
it's a mistake must be 35</t>
        </r>
      </text>
    </comment>
    <comment ref="P69" authorId="0" shapeId="0">
      <text>
        <r>
          <rPr>
            <b/>
            <sz val="9"/>
            <color indexed="81"/>
            <rFont val="Tahoma"/>
            <family val="2"/>
          </rPr>
          <t>Tom Joling:</t>
        </r>
        <r>
          <rPr>
            <sz val="9"/>
            <color indexed="81"/>
            <rFont val="Tahoma"/>
            <family val="2"/>
          </rPr>
          <t xml:space="preserve">
KPMG 639</t>
        </r>
      </text>
    </comment>
    <comment ref="P187" authorId="0" shapeId="0">
      <text>
        <r>
          <rPr>
            <b/>
            <sz val="9"/>
            <color indexed="81"/>
            <rFont val="Tahoma"/>
            <family val="2"/>
          </rPr>
          <t>Tom Joling:</t>
        </r>
        <r>
          <rPr>
            <sz val="9"/>
            <color indexed="81"/>
            <rFont val="Tahoma"/>
            <family val="2"/>
          </rPr>
          <t xml:space="preserve">
Mounted with the reference 2.15.230: we have 6 on stock (3*2)</t>
        </r>
      </text>
    </comment>
    <comment ref="S269" authorId="0" shapeId="0">
      <text>
        <r>
          <rPr>
            <b/>
            <sz val="9"/>
            <color indexed="81"/>
            <rFont val="Tahoma"/>
            <charset val="1"/>
          </rPr>
          <t>Tom Joling:</t>
        </r>
        <r>
          <rPr>
            <sz val="9"/>
            <color indexed="81"/>
            <rFont val="Tahoma"/>
            <charset val="1"/>
          </rPr>
          <t xml:space="preserve">
sorry it's a mitake must be 18</t>
        </r>
      </text>
    </comment>
    <comment ref="P402" authorId="0" shapeId="0">
      <text>
        <r>
          <rPr>
            <b/>
            <sz val="9"/>
            <color indexed="81"/>
            <rFont val="Tahoma"/>
            <family val="2"/>
          </rPr>
          <t>Tom Joling:</t>
        </r>
        <r>
          <rPr>
            <sz val="9"/>
            <color indexed="81"/>
            <rFont val="Tahoma"/>
            <family val="2"/>
          </rPr>
          <t xml:space="preserve">
KPMG 152
</t>
        </r>
      </text>
    </comment>
    <comment ref="P417" authorId="0" shapeId="0">
      <text>
        <r>
          <rPr>
            <b/>
            <sz val="9"/>
            <color indexed="81"/>
            <rFont val="Tahoma"/>
            <family val="2"/>
          </rPr>
          <t>Tom Joling:</t>
        </r>
        <r>
          <rPr>
            <sz val="9"/>
            <color indexed="81"/>
            <rFont val="Tahoma"/>
            <family val="2"/>
          </rPr>
          <t xml:space="preserve">
KPMG 23
KL+TJ 23</t>
        </r>
      </text>
    </comment>
    <comment ref="P423" authorId="0" shapeId="0">
      <text>
        <r>
          <rPr>
            <b/>
            <sz val="9"/>
            <color indexed="81"/>
            <rFont val="Tahoma"/>
            <family val="2"/>
          </rPr>
          <t>Tom Joling:</t>
        </r>
        <r>
          <rPr>
            <sz val="9"/>
            <color indexed="81"/>
            <rFont val="Tahoma"/>
            <family val="2"/>
          </rPr>
          <t xml:space="preserve">
we have 4 parts on stock. </t>
        </r>
      </text>
    </comment>
    <comment ref="O544" authorId="0" shapeId="0">
      <text>
        <r>
          <rPr>
            <b/>
            <sz val="9"/>
            <color indexed="81"/>
            <rFont val="Tahoma"/>
            <family val="2"/>
          </rPr>
          <t>Tom Joling:</t>
        </r>
        <r>
          <rPr>
            <sz val="9"/>
            <color indexed="81"/>
            <rFont val="Tahoma"/>
            <family val="2"/>
          </rPr>
          <t xml:space="preserve">
Staat bij administratief</t>
        </r>
      </text>
    </comment>
    <comment ref="P544" authorId="0" shapeId="0">
      <text>
        <r>
          <rPr>
            <b/>
            <sz val="9"/>
            <color indexed="81"/>
            <rFont val="Tahoma"/>
            <family val="2"/>
          </rPr>
          <t>Tom Joling:</t>
        </r>
        <r>
          <rPr>
            <sz val="9"/>
            <color indexed="81"/>
            <rFont val="Tahoma"/>
            <family val="2"/>
          </rPr>
          <t xml:space="preserve">
Staat bij administratief</t>
        </r>
      </text>
    </comment>
  </commentList>
</comments>
</file>

<file path=xl/sharedStrings.xml><?xml version="1.0" encoding="utf-8"?>
<sst xmlns="http://schemas.openxmlformats.org/spreadsheetml/2006/main">
  <si>
    <t>resistor Philips RC01 57E6</t>
  </si>
  <si>
    <t>1.32.444</t>
  </si>
  <si>
    <t>resistor Philips RC01 57K6</t>
  </si>
  <si>
    <t>1.32.445</t>
  </si>
  <si>
    <t>resistor Philips RC01 5E76</t>
  </si>
  <si>
    <t>1.32.446</t>
  </si>
  <si>
    <t>resistor Philips RC01 5K76</t>
  </si>
  <si>
    <t>1.32.447</t>
  </si>
  <si>
    <t>3.01.431</t>
  </si>
  <si>
    <t>1.16.031</t>
  </si>
  <si>
    <t>Bro-18 24Vac/dc in +/- 15V/5V</t>
  </si>
  <si>
    <t>2.04.195</t>
  </si>
  <si>
    <t>Swagelok adapter 3mm ODx1/8" BSPP with sieve</t>
  </si>
  <si>
    <t>2.04.289</t>
  </si>
  <si>
    <t>shorted adapter 3mm ODx1/4" BSPP</t>
  </si>
  <si>
    <t>2.04.203</t>
  </si>
  <si>
    <t>Swagelok adapter 3mm ODx1/4" BSPP with sieve</t>
  </si>
  <si>
    <t>7.03.297</t>
  </si>
  <si>
    <t>RJ45 begin terminator</t>
  </si>
  <si>
    <t>7.03.236</t>
  </si>
  <si>
    <t>patch cord molded grey l=0,5m</t>
  </si>
  <si>
    <t>7.03.299</t>
  </si>
  <si>
    <t>RJ45 multiport connector</t>
  </si>
  <si>
    <t>convertor subD/RJ45</t>
  </si>
  <si>
    <t>1.09.240</t>
  </si>
  <si>
    <t>RJ45 end terminator</t>
  </si>
  <si>
    <t>3.01.098</t>
  </si>
  <si>
    <t>Viton o-ring AS005</t>
  </si>
  <si>
    <t>3.01.290</t>
  </si>
  <si>
    <t xml:space="preserve">Viton o-ring AS203 </t>
  </si>
  <si>
    <t>1.09.239</t>
  </si>
  <si>
    <t>RJ45 power isolator</t>
  </si>
  <si>
    <t>7.01.457</t>
  </si>
  <si>
    <t>7.01.459</t>
  </si>
  <si>
    <t>7.01.460</t>
  </si>
  <si>
    <t>7.01.473</t>
  </si>
  <si>
    <t>modular adapter</t>
  </si>
  <si>
    <t>3.01.449</t>
  </si>
  <si>
    <t>2.05.727</t>
  </si>
  <si>
    <t>2.05.729</t>
  </si>
  <si>
    <t>3.01.437</t>
  </si>
  <si>
    <t>2.01.153</t>
  </si>
  <si>
    <t>2.05.387</t>
  </si>
  <si>
    <t>2.15.059</t>
  </si>
  <si>
    <t>3.01.301</t>
  </si>
  <si>
    <t>3.01.377</t>
  </si>
  <si>
    <t>5.11.045</t>
  </si>
  <si>
    <t>7.03.301</t>
  </si>
  <si>
    <t>9.22.045</t>
  </si>
  <si>
    <t>9.22.147</t>
  </si>
  <si>
    <t>9.22.148</t>
  </si>
  <si>
    <t>9.22.102</t>
  </si>
  <si>
    <t>9.22.088</t>
  </si>
  <si>
    <t>2.03.253</t>
  </si>
  <si>
    <t>2.05.383</t>
  </si>
  <si>
    <t>insert annular F-101D d10.95mm</t>
  </si>
  <si>
    <t>3.01.004</t>
  </si>
  <si>
    <t>3.01.219</t>
  </si>
  <si>
    <t xml:space="preserve">cable Euro MFC D-male 10 m </t>
  </si>
  <si>
    <t>9.21.022</t>
  </si>
  <si>
    <t>9.22.157</t>
  </si>
  <si>
    <t>2.04.037</t>
  </si>
  <si>
    <t>2.04.333</t>
  </si>
  <si>
    <t>3.01.452</t>
  </si>
  <si>
    <t>3.01.446</t>
  </si>
  <si>
    <t>3.01.440</t>
  </si>
  <si>
    <t>3.01.462</t>
  </si>
  <si>
    <t>7.03.347</t>
  </si>
  <si>
    <t>4.01.343</t>
  </si>
  <si>
    <t>4.01.430</t>
  </si>
  <si>
    <t>screw DIN965H-4.8 ELVZ M3x6</t>
  </si>
  <si>
    <t>washer DIN127B-ST ELVZ M2.6</t>
  </si>
  <si>
    <t>Swagelok adapt.6mm ODx1/4"BSPP</t>
  </si>
  <si>
    <t>Swagelok adapt.3/8"ODx1/8"BSPP</t>
  </si>
  <si>
    <t>insert F-101D annular d10.60mm</t>
  </si>
  <si>
    <t>cover F-113AC</t>
  </si>
  <si>
    <t>plunger topmount kalrez 6375</t>
  </si>
  <si>
    <t>viton o-ring AS120 70°Sh green</t>
  </si>
  <si>
    <t>viton o-ring AS007 70°Sh green</t>
  </si>
  <si>
    <t>pressure sensor 0.1 barg</t>
  </si>
  <si>
    <t>1.22.018</t>
  </si>
  <si>
    <t>pressure sensor 5 barg</t>
  </si>
  <si>
    <t>1.22.019</t>
  </si>
  <si>
    <t>pressure sensor 0.1 bara</t>
  </si>
  <si>
    <t>1.22.022</t>
  </si>
  <si>
    <t>pressure sensor 5 bara</t>
  </si>
  <si>
    <t>1.22.023</t>
  </si>
  <si>
    <t>1.22.024</t>
  </si>
  <si>
    <t>1.22.025</t>
  </si>
  <si>
    <t>1.22.026</t>
  </si>
  <si>
    <t>pressure sensor 0.2 bara</t>
  </si>
  <si>
    <t>1.22.027</t>
  </si>
  <si>
    <t>pressure sensor 0.2 barg</t>
  </si>
  <si>
    <t>1.22.028</t>
  </si>
  <si>
    <t>pressure sensor 2 barg</t>
  </si>
  <si>
    <t>1.22.029</t>
  </si>
  <si>
    <t>pressure sensor 20 barg</t>
  </si>
  <si>
    <t>1.22.030</t>
  </si>
  <si>
    <t>pressure sensor 0.2 bar diff.</t>
  </si>
  <si>
    <t>1.22.033</t>
  </si>
  <si>
    <t>1.22.034</t>
  </si>
  <si>
    <t>1.22.035</t>
  </si>
  <si>
    <t>1.22.036</t>
  </si>
  <si>
    <t>1.22.037</t>
  </si>
  <si>
    <t>1.22.038</t>
  </si>
  <si>
    <t>1.22.039</t>
  </si>
  <si>
    <t>1.22.040</t>
  </si>
  <si>
    <t>1.22.041</t>
  </si>
  <si>
    <t>1.22.042</t>
  </si>
  <si>
    <t>1.22.043</t>
  </si>
  <si>
    <t>1.22.044</t>
  </si>
  <si>
    <t>pressure sensor Ex 250 mbara</t>
  </si>
  <si>
    <t>1.22.045</t>
  </si>
  <si>
    <t>pressure sensor Ex 400 mbara</t>
  </si>
  <si>
    <t>1.22.046</t>
  </si>
  <si>
    <t>pressure sensor Ex 600 mbara</t>
  </si>
  <si>
    <t>1.22.047</t>
  </si>
  <si>
    <t>pressure sensor Ex 1 bara</t>
  </si>
  <si>
    <t>1.22.048</t>
  </si>
  <si>
    <t>pressure sensor Ex 1.6 bara</t>
  </si>
  <si>
    <t>1.22.049</t>
  </si>
  <si>
    <t>pressure sensor Ex 2.5 bara</t>
  </si>
  <si>
    <t>1.22.050</t>
  </si>
  <si>
    <t>pressure sensor Ex 4 bara</t>
  </si>
  <si>
    <t>1.22.051</t>
  </si>
  <si>
    <t>pressure sensor Ex 6 bara</t>
  </si>
  <si>
    <t>1.22.052</t>
  </si>
  <si>
    <t>pressure sensor Ex 10 bara</t>
  </si>
  <si>
    <t>1.22.053</t>
  </si>
  <si>
    <t>pressure sensor Ex 16 bara</t>
  </si>
  <si>
    <t>1.22.054</t>
  </si>
  <si>
    <t>pressure sensor Ex 25 bara</t>
  </si>
  <si>
    <t>1.22.055</t>
  </si>
  <si>
    <t>pressure sensor Ex 40 bara</t>
  </si>
  <si>
    <t>1.22.056</t>
  </si>
  <si>
    <t>pressure sensor Ex 60 bara</t>
  </si>
  <si>
    <t>1.22.057</t>
  </si>
  <si>
    <t>pressure sensor Ex 100 bara</t>
  </si>
  <si>
    <t>1.22.058</t>
  </si>
  <si>
    <t>pressure sensor Ex 160 bara</t>
  </si>
  <si>
    <t>1.22.059</t>
  </si>
  <si>
    <t>pressure sensor Ex 250 bara</t>
  </si>
  <si>
    <t>Kalrez o-ring AS206</t>
  </si>
  <si>
    <t>4.01.352</t>
  </si>
  <si>
    <t xml:space="preserve"> </t>
  </si>
  <si>
    <t>4.01.278</t>
  </si>
  <si>
    <t>4.01.348</t>
  </si>
  <si>
    <t>4.01.349</t>
  </si>
  <si>
    <t>3.03.182</t>
  </si>
  <si>
    <t>3.03.157</t>
  </si>
  <si>
    <t>9.22.105</t>
  </si>
  <si>
    <t>9.22.101</t>
  </si>
  <si>
    <t>9.22.053</t>
  </si>
  <si>
    <t>ZIF flatcable</t>
  </si>
  <si>
    <t>PCB Profibus interface DB9</t>
  </si>
  <si>
    <t>Upper part case Euro MBC DB9</t>
  </si>
  <si>
    <t>7.03.238</t>
  </si>
  <si>
    <t>7.03.241</t>
  </si>
  <si>
    <t>Cafca cable normal 5 m</t>
  </si>
  <si>
    <t>Cafca cable normal 3 m</t>
  </si>
  <si>
    <t>Cafca cable 3 m female</t>
  </si>
  <si>
    <t>Cafca cable 10 m M+W</t>
  </si>
  <si>
    <t>EMS adption encastrable / sub D9 femelle</t>
  </si>
  <si>
    <t>1.32.521</t>
  </si>
  <si>
    <t>resistor Philips RC01 78E7</t>
  </si>
  <si>
    <t>1.32.522</t>
  </si>
  <si>
    <t>resistor Philips RC01 78K7</t>
  </si>
  <si>
    <t>1.32.523</t>
  </si>
  <si>
    <t>resistor Philips RC01 7E87</t>
  </si>
  <si>
    <t>1.32.524</t>
  </si>
  <si>
    <t>resistor Philips RC01 7K87</t>
  </si>
  <si>
    <t>1.32.525</t>
  </si>
  <si>
    <t>resistor Philips RC01 806E</t>
  </si>
  <si>
    <t>1.32.526</t>
  </si>
  <si>
    <t>washer d2x4x0.1mm</t>
  </si>
  <si>
    <t>2.03.101</t>
  </si>
  <si>
    <t>spring</t>
  </si>
  <si>
    <t>2.03.102</t>
  </si>
  <si>
    <t>center spring combi</t>
  </si>
  <si>
    <t>2.03.110</t>
  </si>
  <si>
    <t>supportplate F-203C</t>
  </si>
  <si>
    <t>2.03.115</t>
  </si>
  <si>
    <t>spring Nupro filter</t>
  </si>
  <si>
    <t>2.03.116</t>
  </si>
  <si>
    <t>sieve F-112</t>
  </si>
  <si>
    <t>2.03.118</t>
  </si>
  <si>
    <t>capillary housing COMBI-FLOW</t>
  </si>
  <si>
    <t>2.03.120</t>
  </si>
  <si>
    <t>distance part sieve F-112</t>
  </si>
  <si>
    <t>2.03.121</t>
  </si>
  <si>
    <t>pressing plate sieve F-112</t>
  </si>
  <si>
    <t>2.03.122</t>
  </si>
  <si>
    <t>2.03.123</t>
  </si>
  <si>
    <t>support plate Elflo-sensor</t>
  </si>
  <si>
    <t>2.03.124</t>
  </si>
  <si>
    <t>2.03.125</t>
  </si>
  <si>
    <t>2.03.126</t>
  </si>
  <si>
    <t>2.03.127</t>
  </si>
  <si>
    <t>closing plate Elflo-sensor</t>
  </si>
  <si>
    <t>2.03.128</t>
  </si>
  <si>
    <t>housing Elflo-sensor</t>
  </si>
  <si>
    <t>equipment wire 0.2qmm wh/orang</t>
  </si>
  <si>
    <t>1.15.034</t>
  </si>
  <si>
    <t>equipment wire 0.2qmm whi/grey</t>
  </si>
  <si>
    <t>1.15.035</t>
  </si>
  <si>
    <t>equipment wire 0.2qmm whi/blue</t>
  </si>
  <si>
    <t>1.15.036</t>
  </si>
  <si>
    <t>equipment wire 0.2qmm wh/brown</t>
  </si>
  <si>
    <t>1.15.038</t>
  </si>
  <si>
    <t>cable EHE.A2PR 2x0.22qmm black</t>
  </si>
  <si>
    <t>1.15.040</t>
  </si>
  <si>
    <t>power cord with loose end 2m</t>
  </si>
  <si>
    <t>1.15.041</t>
  </si>
  <si>
    <t>equipment wire 0.2qmm pink</t>
  </si>
  <si>
    <t>1.15.042</t>
  </si>
  <si>
    <t>equipment wire 0.2qmm violet</t>
  </si>
  <si>
    <t>1.15.043</t>
  </si>
  <si>
    <t>equipment wire 0.2qmm natural</t>
  </si>
  <si>
    <t>1.15.044</t>
  </si>
  <si>
    <t>equipment wire 0.2qmm wh/yello</t>
  </si>
  <si>
    <t>1.15.046</t>
  </si>
  <si>
    <t>cable LiYCY-CY 5x2x0.14qmm</t>
  </si>
  <si>
    <t>1.15.047</t>
  </si>
  <si>
    <t>cable LiFY-CB-Y 2x0.05qmm</t>
  </si>
  <si>
    <t>1.15.052</t>
  </si>
  <si>
    <t>Lapp cable CY-PiDY 4x2x0.25qmm</t>
  </si>
  <si>
    <t>1.15.054</t>
  </si>
  <si>
    <t>Lapp cable CY-PiDY 2x2x0.25qmm</t>
  </si>
  <si>
    <t>1.15.063</t>
  </si>
  <si>
    <t>Filotex cable 2x0.08qmm black</t>
  </si>
  <si>
    <t>1.15.064</t>
  </si>
  <si>
    <t>Alcoflex LiYDY 2x0.08/0.8-2.2</t>
  </si>
  <si>
    <t>1.15.071</t>
  </si>
  <si>
    <t>Alcoflex LiFYDY 2x0.05 black</t>
  </si>
  <si>
    <t>1.15.078</t>
  </si>
  <si>
    <t>Habia cable 2x0.08qmm black</t>
  </si>
  <si>
    <t>1.15.079</t>
  </si>
  <si>
    <t>1.15.080</t>
  </si>
  <si>
    <t>Axon cable RS485</t>
  </si>
  <si>
    <t>1.15.081</t>
  </si>
  <si>
    <t>Habia cable 2x0.05qmm black</t>
  </si>
  <si>
    <t>1.15.082</t>
  </si>
  <si>
    <t>= 1.15.091</t>
  </si>
  <si>
    <t>1.15.100</t>
  </si>
  <si>
    <t>cable 25-pin D-male/male 1m</t>
  </si>
  <si>
    <t>1.15.101</t>
  </si>
  <si>
    <t>cable 25-pin D-male/fem. 1.8m</t>
  </si>
  <si>
    <t>1.15.102</t>
  </si>
  <si>
    <t>Lapp Silflex-SiHF cable 6x0.75</t>
  </si>
  <si>
    <t>1.15.109</t>
  </si>
  <si>
    <t>RS485 cable</t>
  </si>
  <si>
    <t>1.15.137</t>
  </si>
  <si>
    <t>cable 3x0.25qmm not shielded</t>
  </si>
  <si>
    <t>1.15.139</t>
  </si>
  <si>
    <t>flatcable AWG26 9-pos.</t>
  </si>
  <si>
    <t>1.15.142</t>
  </si>
  <si>
    <t>1.15.144</t>
  </si>
  <si>
    <t>1.15.180</t>
  </si>
  <si>
    <t>flatcable AWG28 9-pos.</t>
  </si>
  <si>
    <t>1.16.001</t>
  </si>
  <si>
    <t>power supply +15V/-15V</t>
  </si>
  <si>
    <t>1.16.002</t>
  </si>
  <si>
    <t>power supply +24V/+15V/-15V</t>
  </si>
  <si>
    <t>1.16.003</t>
  </si>
  <si>
    <t>power supply +/-15V galv.seper</t>
  </si>
  <si>
    <t>1.16.004</t>
  </si>
  <si>
    <t>power supply 110/220VAC Bro-3</t>
  </si>
  <si>
    <t>1.16.005</t>
  </si>
  <si>
    <t>power supply 110/220VAC Bro-2</t>
  </si>
  <si>
    <t>1.16.006</t>
  </si>
  <si>
    <t>power supply ONBS 24V-1.35A</t>
  </si>
  <si>
    <t>1.16.007</t>
  </si>
  <si>
    <t>power supply 220/240VAC Bro-3</t>
  </si>
  <si>
    <t>1.16.008</t>
  </si>
  <si>
    <t>technical datasticker yellow</t>
  </si>
  <si>
    <t>7.03.366</t>
  </si>
  <si>
    <t>cable RS232, T-part DB9 MBC-II</t>
  </si>
  <si>
    <t>4.01.310</t>
  </si>
  <si>
    <t>pcb MFM Euro IV c-type 0-5V + 24V normally closed</t>
  </si>
  <si>
    <t>pcb MFM Euro IV c-type 4-20mA + 24V normally closed</t>
  </si>
  <si>
    <t>2.05.382</t>
  </si>
  <si>
    <t>insert F-101D annular d11.00mm</t>
  </si>
  <si>
    <t>4.01.388</t>
  </si>
  <si>
    <t>PCB Euro MBC-II voltage</t>
  </si>
  <si>
    <t>2.05.728</t>
  </si>
  <si>
    <t>insert grooved F-101D d11,05mm</t>
  </si>
  <si>
    <t>2.05.397</t>
  </si>
  <si>
    <t>insert F-101D grooved 11.00mm</t>
  </si>
  <si>
    <t>Instrument label El-Flow AIR LIQUIDE</t>
  </si>
  <si>
    <t>3.01.439</t>
  </si>
  <si>
    <t>SCREW DIN80M2,5X12</t>
  </si>
  <si>
    <t>3.01.441</t>
  </si>
  <si>
    <t>9.21.004</t>
  </si>
  <si>
    <t xml:space="preserve">swagelok 16mmOD*1/2"BSPP </t>
  </si>
  <si>
    <t>SS-16MO-1-8RP</t>
  </si>
  <si>
    <t xml:space="preserve">swagelok 3/4"OD*1/2" Tube </t>
  </si>
  <si>
    <t>SS-1210-R8</t>
  </si>
  <si>
    <t>2.05.390</t>
  </si>
  <si>
    <t>3.01.376</t>
  </si>
  <si>
    <t>Viton o-ring AS029 70°sh green</t>
  </si>
  <si>
    <t>Kalrez o-ring AS018 6375</t>
  </si>
  <si>
    <t>test adapter</t>
  </si>
  <si>
    <t>manual E-7000 French</t>
  </si>
  <si>
    <t>1.18.008</t>
  </si>
  <si>
    <t>ELU fuse 5x20mm slow 315mA</t>
  </si>
  <si>
    <t>1.18.011</t>
  </si>
  <si>
    <t>Schroff fuseholder 5x20 front</t>
  </si>
  <si>
    <t>1.18.013</t>
  </si>
  <si>
    <t>= 1.18.007</t>
  </si>
  <si>
    <t>1.18.015</t>
  </si>
  <si>
    <t>ELU fuse 5x20mm slow 3.15A</t>
  </si>
  <si>
    <t>1.18.019</t>
  </si>
  <si>
    <t>fuseholder 5x20mm LAC3/15</t>
  </si>
  <si>
    <t>1.18.020</t>
  </si>
  <si>
    <t>cap for fuseholder LAC3/140</t>
  </si>
  <si>
    <t>1.18.022</t>
  </si>
  <si>
    <t>fuse selection 5x20mm</t>
  </si>
  <si>
    <t>1.18.023</t>
  </si>
  <si>
    <t>Bourns thermal fuse 0.20A</t>
  </si>
  <si>
    <t>1.18.024</t>
  </si>
  <si>
    <t>Bourns thermal fuse 0.25A</t>
  </si>
  <si>
    <t>1.18.025</t>
  </si>
  <si>
    <t>Bourns thermal fuse 0.30A</t>
  </si>
  <si>
    <t>1.18.026</t>
  </si>
  <si>
    <t>Bourns thermal fuse 0.40A</t>
  </si>
  <si>
    <t>1.18.027</t>
  </si>
  <si>
    <t>Bourns thermal fuse 0.50A</t>
  </si>
  <si>
    <t>1.18.028</t>
  </si>
  <si>
    <t>body F-130</t>
  </si>
  <si>
    <t>2.05.538</t>
  </si>
  <si>
    <t>reducing ring F-001 low flow</t>
  </si>
  <si>
    <t>2.05.539</t>
  </si>
  <si>
    <t>2.05.540</t>
  </si>
  <si>
    <t>2.05.541</t>
  </si>
  <si>
    <t>case Ex-proof capillary</t>
  </si>
  <si>
    <t>2.05.542</t>
  </si>
  <si>
    <t>cover case Ex-proof capillary</t>
  </si>
  <si>
    <t>2.05.543</t>
  </si>
  <si>
    <t>mounting part Ex-proof</t>
  </si>
  <si>
    <t>2.05.544</t>
  </si>
  <si>
    <t>Bourns thermal fuse 0.65A</t>
  </si>
  <si>
    <t>1.18.029</t>
  </si>
  <si>
    <t>Bourns thermal fuse 0.75A</t>
  </si>
  <si>
    <t>1.18.030</t>
  </si>
  <si>
    <t>Bourns thermal fuse 0.90A</t>
  </si>
  <si>
    <t>1.18.031</t>
  </si>
  <si>
    <t>Bourns thermal fuse 1.10A</t>
  </si>
  <si>
    <t>1.18.032</t>
  </si>
  <si>
    <t>Bourns thermal fuse 1.35A</t>
  </si>
  <si>
    <t>1.18.033</t>
  </si>
  <si>
    <t>Bourns thermal fuse 1.60A</t>
  </si>
  <si>
    <t>1.18.034</t>
  </si>
  <si>
    <t>Bourns thermal fuse 1.85A</t>
  </si>
  <si>
    <t>1.18.035</t>
  </si>
  <si>
    <t>Bourns thermal fuse 2.30A</t>
  </si>
  <si>
    <t>1.18.036</t>
  </si>
  <si>
    <t>Bourns thermal fuse 2.50A</t>
  </si>
  <si>
    <t>1.18.037</t>
  </si>
  <si>
    <t>Bourns thermal fuse 3.00A</t>
  </si>
  <si>
    <t>1.18.038</t>
  </si>
  <si>
    <t>Bourns thermal fuse 4.00A</t>
  </si>
  <si>
    <t>1.18.039</t>
  </si>
  <si>
    <t>Bourns thermal fuse 5.00A</t>
  </si>
  <si>
    <t>1.18.040</t>
  </si>
  <si>
    <t>Bourns thermal fuse 6.00A</t>
  </si>
  <si>
    <t>1.18.041</t>
  </si>
  <si>
    <t>Bourns thermal fuse 7.00A</t>
  </si>
  <si>
    <t>1.18.042</t>
  </si>
  <si>
    <t>Bourns thermal fuse 8.00A</t>
  </si>
  <si>
    <t>1.18.046</t>
  </si>
  <si>
    <t>fuseholder 5x20mm 10/16A</t>
  </si>
  <si>
    <t>1.18.047</t>
  </si>
  <si>
    <t>GE install. fuse 25A</t>
  </si>
  <si>
    <t>1.19.001</t>
  </si>
  <si>
    <t>uni-curve thermistor 1000O</t>
  </si>
  <si>
    <t>1.19.002</t>
  </si>
  <si>
    <t>1.19.003</t>
  </si>
  <si>
    <t>1.19.004</t>
  </si>
  <si>
    <t>varistor Q69-X3050</t>
  </si>
  <si>
    <t>1.19.005</t>
  </si>
  <si>
    <t>varistor smd SIOV-CU 4032K95G</t>
  </si>
  <si>
    <t>1.21.001</t>
  </si>
  <si>
    <t xml:space="preserve">swagelok 10mm*1/8" BSPP </t>
  </si>
  <si>
    <t>2.04.047</t>
  </si>
  <si>
    <t>9.22.049</t>
  </si>
  <si>
    <t>2.05.388</t>
  </si>
  <si>
    <t>insert F-101D annular d10.50mm</t>
  </si>
  <si>
    <t>7.03.358</t>
  </si>
  <si>
    <t>1.24.152</t>
  </si>
  <si>
    <t>SS-810-1-8RS</t>
  </si>
  <si>
    <t>SS-8MO-1-4RS</t>
  </si>
  <si>
    <t>SS-12MO-1-4RS</t>
  </si>
  <si>
    <t>SS-400-1-4RS</t>
  </si>
  <si>
    <t xml:space="preserve">SS-6MO-1-4RS </t>
  </si>
  <si>
    <t>instrument label EL-PRESS</t>
  </si>
  <si>
    <t>FLOWBUS M12 male to RJ45 conn.</t>
  </si>
  <si>
    <t>DevNet/FLOWBUS M12 endterminal</t>
  </si>
  <si>
    <t>7.03.321</t>
  </si>
  <si>
    <t>Swagelok 10mmx1/4 with sieve</t>
  </si>
  <si>
    <t>lightpipe lab./IQ+FLOW housing</t>
  </si>
  <si>
    <t>1.09.144</t>
  </si>
  <si>
    <t>Binder 8 pin connector femALE</t>
  </si>
  <si>
    <t>9.22.138</t>
  </si>
  <si>
    <t>label EL-FLOW Modbus</t>
  </si>
  <si>
    <t>9.22.154</t>
  </si>
  <si>
    <t>Label with wastebasket with cross</t>
  </si>
  <si>
    <t>5.11.080</t>
  </si>
  <si>
    <t>2.20.222</t>
  </si>
  <si>
    <t>7.03.393</t>
  </si>
  <si>
    <t>2.04.352</t>
  </si>
  <si>
    <t>2.03.343</t>
  </si>
  <si>
    <t>7.03.319</t>
  </si>
  <si>
    <t>DevNet/FLOWBUS M12 Y-adapter</t>
  </si>
  <si>
    <t>5.11.084</t>
  </si>
  <si>
    <t>Plungerholder assy F-001C n.c.</t>
  </si>
  <si>
    <t>7.01.461</t>
  </si>
  <si>
    <t>F-203AC stripped version</t>
  </si>
  <si>
    <t>2.05.394</t>
  </si>
  <si>
    <t>insert grooved F-101D 11.30mm</t>
  </si>
  <si>
    <t>2.05.398</t>
  </si>
  <si>
    <t>insert grooved F-101D 10.90mm</t>
  </si>
  <si>
    <t>Polyester label 33.02x24.13mm</t>
  </si>
  <si>
    <t>2.01.273</t>
  </si>
  <si>
    <t>2.03.288</t>
  </si>
  <si>
    <t>2.15.909</t>
  </si>
  <si>
    <t>valve spring 0.30mm (M3)</t>
  </si>
  <si>
    <t>flowconditioner LFE low rad</t>
  </si>
  <si>
    <t>cover LFE low radial</t>
  </si>
  <si>
    <t>7.03.422</t>
  </si>
  <si>
    <t>PIPS-EL plug in powersupply M8211231</t>
  </si>
  <si>
    <t>3.03.231</t>
  </si>
  <si>
    <t>upper part labcase DB9 rs</t>
  </si>
  <si>
    <t>3.03.230</t>
  </si>
  <si>
    <t>upper part labcase RJ45 rs</t>
  </si>
  <si>
    <t>3.01.465</t>
  </si>
  <si>
    <t>4.01.414</t>
  </si>
  <si>
    <t>Plungerholder assy TM lab</t>
  </si>
  <si>
    <t>3.01.448</t>
  </si>
  <si>
    <t>3.01.457</t>
  </si>
  <si>
    <t>sieve F-114 d37.6 100mesh144µm</t>
  </si>
  <si>
    <t>2.03.059</t>
  </si>
  <si>
    <t>sieve F-114 d37.6 25mesh 716µm</t>
  </si>
  <si>
    <t>2.03.060</t>
  </si>
  <si>
    <t>lam. filter medium flow</t>
  </si>
  <si>
    <t>2.03.061</t>
  </si>
  <si>
    <t>2.03.063</t>
  </si>
  <si>
    <t>2.03.064</t>
  </si>
  <si>
    <t>lam. filter d11.5 1-groove</t>
  </si>
  <si>
    <t>2.03.065</t>
  </si>
  <si>
    <t>endplate d11.5 low flow</t>
  </si>
  <si>
    <t>2.03.068</t>
  </si>
  <si>
    <t>spring F-033</t>
  </si>
  <si>
    <t>2.03.069</t>
  </si>
  <si>
    <t>center spring vary-p</t>
  </si>
  <si>
    <t>2.03.070</t>
  </si>
  <si>
    <t>spring DVM</t>
  </si>
  <si>
    <t>2.03.071</t>
  </si>
  <si>
    <t>spacer for plungerholder</t>
  </si>
  <si>
    <t>2.03.073</t>
  </si>
  <si>
    <t>center spring n.o.valve</t>
  </si>
  <si>
    <t>2.03.074</t>
  </si>
  <si>
    <t>2.03.075</t>
  </si>
  <si>
    <t>lam. filter medium 132-groove</t>
  </si>
  <si>
    <t>2.03.078</t>
  </si>
  <si>
    <t>2.03.080</t>
  </si>
  <si>
    <t>2.03.081</t>
  </si>
  <si>
    <t>3.01.019</t>
  </si>
  <si>
    <t>PTFE o-ring 15.3x2.4</t>
  </si>
  <si>
    <t>3.01.020</t>
  </si>
  <si>
    <t>PTFE o-ring AS131</t>
  </si>
  <si>
    <t>3.01.021</t>
  </si>
  <si>
    <t>PTFE o-ring AS115</t>
  </si>
  <si>
    <t>3.01.022</t>
  </si>
  <si>
    <t>neoprene o-ring AS015 SKA-S095</t>
  </si>
  <si>
    <t>3.01.023</t>
  </si>
  <si>
    <t>neoprene o-ring d3x1 SKA-S095</t>
  </si>
  <si>
    <t>3.01.024</t>
  </si>
  <si>
    <t>neoprene o-ring d9x1.5 SKAS095</t>
  </si>
  <si>
    <t>3.01.025</t>
  </si>
  <si>
    <t>neoprene o-ring AS013 SKA-S095</t>
  </si>
  <si>
    <t>3.01.026</t>
  </si>
  <si>
    <t>neoprene o-ring AS011 SKA-S095</t>
  </si>
  <si>
    <t>3.01.027</t>
  </si>
  <si>
    <t>1.32.282</t>
  </si>
  <si>
    <t>resistor Philips RC01 30K1</t>
  </si>
  <si>
    <t>1.32.283</t>
  </si>
  <si>
    <t>resistor Philips RC01 3E01</t>
  </si>
  <si>
    <t>1.32.284</t>
  </si>
  <si>
    <t>resistor Philips RC01 3K01</t>
  </si>
  <si>
    <t>1.32.285</t>
  </si>
  <si>
    <t>resistor Philips RC01 309E</t>
  </si>
  <si>
    <t>1.32.286</t>
  </si>
  <si>
    <t>resistor Philips RC01 309K</t>
  </si>
  <si>
    <t>1.32.287</t>
  </si>
  <si>
    <t>resistor Philips RC01 30E9</t>
  </si>
  <si>
    <t>1.32.288</t>
  </si>
  <si>
    <t>resistor Philips RC01 30K9</t>
  </si>
  <si>
    <t>1.32.289</t>
  </si>
  <si>
    <t>resistor Philips RC01 3E09</t>
  </si>
  <si>
    <t>1.32.290</t>
  </si>
  <si>
    <t>resistor Philips RC01 3K09</t>
  </si>
  <si>
    <t>1.32.291</t>
  </si>
  <si>
    <t>resistor Philips RC01 316E</t>
  </si>
  <si>
    <t>1.32.292</t>
  </si>
  <si>
    <t>resistor Philips RC01 316K</t>
  </si>
  <si>
    <t>1.32.293</t>
  </si>
  <si>
    <t>resistor Philips RC01 31E6</t>
  </si>
  <si>
    <t>1.32.294</t>
  </si>
  <si>
    <t>resistor Philips RC01 31K6</t>
  </si>
  <si>
    <t>1.32.295</t>
  </si>
  <si>
    <t>resistor Philips RC01 3E16</t>
  </si>
  <si>
    <t>1.32.296</t>
  </si>
  <si>
    <t>resistor Philips RC01 3K16</t>
  </si>
  <si>
    <t>1.32.297</t>
  </si>
  <si>
    <t>resistor Philips RC01 324E</t>
  </si>
  <si>
    <t>1.32.298</t>
  </si>
  <si>
    <t>resistor Philips RC01 324K</t>
  </si>
  <si>
    <t>1.32.299</t>
  </si>
  <si>
    <t>resistor Philips RC01 32E4</t>
  </si>
  <si>
    <t>1.32.300</t>
  </si>
  <si>
    <t>resistor Philips RC01 32K4</t>
  </si>
  <si>
    <t>1.32.301</t>
  </si>
  <si>
    <t>resistor Philips RC01 3E24</t>
  </si>
  <si>
    <t>1.32.302</t>
  </si>
  <si>
    <t>resistor Philips RC01 3K24</t>
  </si>
  <si>
    <t>1.32.303</t>
  </si>
  <si>
    <t>resistor Philips RC01 332E</t>
  </si>
  <si>
    <t>1.32.304</t>
  </si>
  <si>
    <t>resistor Philips RC01 332K</t>
  </si>
  <si>
    <t>Rev</t>
  </si>
  <si>
    <t>Description</t>
  </si>
  <si>
    <t>Type</t>
  </si>
  <si>
    <t>Prix U</t>
  </si>
  <si>
    <t>Total</t>
  </si>
  <si>
    <t>B</t>
  </si>
  <si>
    <t>2.01.005</t>
  </si>
  <si>
    <t>Hex. socket head cap scr M5*12</t>
  </si>
  <si>
    <t>2.01.010</t>
  </si>
  <si>
    <t>M2 *6 old type sensor</t>
  </si>
  <si>
    <t>2.01.012</t>
  </si>
  <si>
    <t>Slotted cheese head scr M2*25</t>
  </si>
  <si>
    <t>2.01.018</t>
  </si>
  <si>
    <t>Slotted cheese head scr M2*16</t>
  </si>
  <si>
    <t>DIN84 70-A2</t>
  </si>
  <si>
    <t>2.01.026</t>
  </si>
  <si>
    <t>Slotted cheese head screw M3*5</t>
  </si>
  <si>
    <t>24520-030005</t>
  </si>
  <si>
    <t>2.01.035</t>
  </si>
  <si>
    <t>hexagon socket set screw M3*3</t>
  </si>
  <si>
    <t>2.01.050</t>
  </si>
  <si>
    <t>hex. socket head cap scr M3*12</t>
  </si>
  <si>
    <t>DIN912 80-A4</t>
  </si>
  <si>
    <t>2.01.053</t>
  </si>
  <si>
    <t>distance part 4/4OUNC</t>
  </si>
  <si>
    <t>ASUB-VM-UNIC/</t>
  </si>
  <si>
    <t>2.01.066</t>
  </si>
  <si>
    <t>hex. socket head cap scr M4*20</t>
  </si>
  <si>
    <t>2.01.078</t>
  </si>
  <si>
    <t>hex. socket head cap scr M6*70</t>
  </si>
  <si>
    <t>2.01.089</t>
  </si>
  <si>
    <t>slotted set screw M2*8</t>
  </si>
  <si>
    <t>DIN551 70-A2</t>
  </si>
  <si>
    <t>2.01.119</t>
  </si>
  <si>
    <t>thread rod M3*35</t>
  </si>
  <si>
    <t>DIN976</t>
  </si>
  <si>
    <t>2.01.120</t>
  </si>
  <si>
    <t>hexagon socket set screw M3*20</t>
  </si>
  <si>
    <t>DIN913 70-A2</t>
  </si>
  <si>
    <t>hex. socket buttom capscr M3*10</t>
  </si>
  <si>
    <t>51030-030010</t>
  </si>
  <si>
    <t>2.01.144</t>
  </si>
  <si>
    <t>thread rod M3*65</t>
  </si>
  <si>
    <t>2.01.150</t>
  </si>
  <si>
    <t>2.02.005</t>
  </si>
  <si>
    <t>hexagon nut M2</t>
  </si>
  <si>
    <t>DIN934 70-A2</t>
  </si>
  <si>
    <t>2.02.007</t>
  </si>
  <si>
    <t>hexagon thin nut M8</t>
  </si>
  <si>
    <t>DIN439B</t>
  </si>
  <si>
    <t>2.02.010</t>
  </si>
  <si>
    <t>2.03.004</t>
  </si>
  <si>
    <t>C</t>
  </si>
  <si>
    <t>spring F-111C</t>
  </si>
  <si>
    <t>2.03.008</t>
  </si>
  <si>
    <t>lock washer M-2</t>
  </si>
  <si>
    <t>2.03.012</t>
  </si>
  <si>
    <t>A</t>
  </si>
  <si>
    <t>polished retaining ring 12mm</t>
  </si>
  <si>
    <t>2.03.019</t>
  </si>
  <si>
    <t>endplate d11;5 low flow</t>
  </si>
  <si>
    <t>ET 882962</t>
  </si>
  <si>
    <t>2.03.026</t>
  </si>
  <si>
    <t>lam. filter 1-groove</t>
  </si>
  <si>
    <t>ET 884131</t>
  </si>
  <si>
    <t>2.03.072</t>
  </si>
  <si>
    <t>lam. filter 20-groove</t>
  </si>
  <si>
    <t>ET 882858</t>
  </si>
  <si>
    <t>2.03.090</t>
  </si>
  <si>
    <t>spring 0.3mm</t>
  </si>
  <si>
    <t>88.07.06.0002A</t>
  </si>
  <si>
    <t>2.03.092</t>
  </si>
  <si>
    <t>washer 7.1*8.3*0.05</t>
  </si>
  <si>
    <t>2.03.095</t>
  </si>
  <si>
    <t>lam. filter 6-groove</t>
  </si>
  <si>
    <t>ET 880429</t>
  </si>
  <si>
    <t>2.03.142</t>
  </si>
  <si>
    <t>lam. filter medium</t>
  </si>
  <si>
    <t>ET 885141</t>
  </si>
  <si>
    <t>2.03.143</t>
  </si>
  <si>
    <t>lam. filter low/medium</t>
  </si>
  <si>
    <t>ET 884621A</t>
  </si>
  <si>
    <t>2.03.170</t>
  </si>
  <si>
    <t>D</t>
  </si>
  <si>
    <t>body A-303</t>
  </si>
  <si>
    <t>2.05.121</t>
  </si>
  <si>
    <t>clip plate A-300 series</t>
  </si>
  <si>
    <t>2.05.122</t>
  </si>
  <si>
    <t>upper part F-023</t>
  </si>
  <si>
    <t>2.05.123</t>
  </si>
  <si>
    <t>filling part F-201 low flow</t>
  </si>
  <si>
    <t>2.05.125</t>
  </si>
  <si>
    <t>body A-403</t>
  </si>
  <si>
    <t>2.05.126</t>
  </si>
  <si>
    <t>body F-203A</t>
  </si>
  <si>
    <t>2.05.127</t>
  </si>
  <si>
    <t>2.05.128</t>
  </si>
  <si>
    <t>body F-232</t>
  </si>
  <si>
    <t>2.05.129</t>
  </si>
  <si>
    <t>upper part sleeve</t>
  </si>
  <si>
    <t>2.05.130</t>
  </si>
  <si>
    <t>lower part sleeve</t>
  </si>
  <si>
    <t>2.05.131</t>
  </si>
  <si>
    <t>pressing ring</t>
  </si>
  <si>
    <t>2.05.132</t>
  </si>
  <si>
    <t>turn off adaptor G 1/4"</t>
  </si>
  <si>
    <t>2.05.133</t>
  </si>
  <si>
    <t>2.05.134</t>
  </si>
  <si>
    <t>turn off adaptor G 1/8"</t>
  </si>
  <si>
    <t>2.05.135</t>
  </si>
  <si>
    <t>body F-113A</t>
  </si>
  <si>
    <t>2.05.136</t>
  </si>
  <si>
    <t>upper part F-033</t>
  </si>
  <si>
    <t>2.05.137</t>
  </si>
  <si>
    <t>body F-033</t>
  </si>
  <si>
    <t>2.05.138</t>
  </si>
  <si>
    <t>2.05.139</t>
  </si>
  <si>
    <t>body F-223</t>
  </si>
  <si>
    <t>2.05.140</t>
  </si>
  <si>
    <t>plug G 1/4"</t>
  </si>
  <si>
    <t>2.05.141</t>
  </si>
  <si>
    <t>plate F-033</t>
  </si>
  <si>
    <t>2.05.142</t>
  </si>
  <si>
    <t>conversion part</t>
  </si>
  <si>
    <t>2.05.143</t>
  </si>
  <si>
    <t>2.05.144</t>
  </si>
  <si>
    <t>2.05.145</t>
  </si>
  <si>
    <t>2.05.147</t>
  </si>
  <si>
    <t>2.05.148</t>
  </si>
  <si>
    <t>body P-632</t>
  </si>
  <si>
    <t>2.05.149</t>
  </si>
  <si>
    <t>body P-732</t>
  </si>
  <si>
    <t>2.05.150</t>
  </si>
  <si>
    <t>2.05.151</t>
  </si>
  <si>
    <t>2.05.152</t>
  </si>
  <si>
    <t>body P-502</t>
  </si>
  <si>
    <t>2.05.153</t>
  </si>
  <si>
    <t>2.05.154</t>
  </si>
  <si>
    <t>2.05.155</t>
  </si>
  <si>
    <t>2.05.156</t>
  </si>
  <si>
    <t>mounting plate</t>
  </si>
  <si>
    <t>2.05.157</t>
  </si>
  <si>
    <t>plunger viton vulcanized</t>
  </si>
  <si>
    <t>2.05.158</t>
  </si>
  <si>
    <t>plunger neoprene vulcanized</t>
  </si>
  <si>
    <t>2.05.159</t>
  </si>
  <si>
    <t>plunger EPDM vulcanized</t>
  </si>
  <si>
    <t>2.05.160</t>
  </si>
  <si>
    <t>plunger KEL-F vulcanized</t>
  </si>
  <si>
    <t>2.05.161</t>
  </si>
  <si>
    <t>plunger hypalon vulcanized</t>
  </si>
  <si>
    <t>2.05.162</t>
  </si>
  <si>
    <t>orifice M4 d0.05mm</t>
  </si>
  <si>
    <t>2.05.163</t>
  </si>
  <si>
    <t>orifice M4 d0.37mm</t>
  </si>
  <si>
    <t>2.05.164</t>
  </si>
  <si>
    <t>conical plunger</t>
  </si>
  <si>
    <t>2.05.165</t>
  </si>
  <si>
    <t>filler box low flow</t>
  </si>
  <si>
    <t>2.05.166</t>
  </si>
  <si>
    <t>body F-124</t>
  </si>
  <si>
    <t>2.05.167</t>
  </si>
  <si>
    <t>cover F-124</t>
  </si>
  <si>
    <t>2.05.168</t>
  </si>
  <si>
    <t>2.05.169</t>
  </si>
  <si>
    <t>body F-231A</t>
  </si>
  <si>
    <t>Sensor 2 winding C type</t>
  </si>
  <si>
    <t>pcb rearpanel E-5500 C/D-type</t>
  </si>
  <si>
    <t>1.11.028</t>
  </si>
  <si>
    <t>pcb-set valve splitter</t>
  </si>
  <si>
    <t>1.11.029</t>
  </si>
  <si>
    <t>pcb switch adaptor E-5500</t>
  </si>
  <si>
    <t>1.11.030</t>
  </si>
  <si>
    <t>pcb rearpanel E-5000 C/D-type</t>
  </si>
  <si>
    <t>1.11.031</t>
  </si>
  <si>
    <t>pcb external setpoint adaptor</t>
  </si>
  <si>
    <t>1.11.032</t>
  </si>
  <si>
    <t>pcb calibration tube contr.</t>
  </si>
  <si>
    <t>1.11.033</t>
  </si>
  <si>
    <t>pcb Industrial MFM</t>
  </si>
  <si>
    <t>1.11.034</t>
  </si>
  <si>
    <t>1.11.035</t>
  </si>
  <si>
    <t>pcb timer</t>
  </si>
  <si>
    <t>1.11.036</t>
  </si>
  <si>
    <t>pcb switch</t>
  </si>
  <si>
    <t>1.11.037</t>
  </si>
  <si>
    <t>pcb interface</t>
  </si>
  <si>
    <t>1.11.038</t>
  </si>
  <si>
    <t>pcb interface C-64</t>
  </si>
  <si>
    <t>1.11.039</t>
  </si>
  <si>
    <t>pcb C10-module</t>
  </si>
  <si>
    <t>1.11.040</t>
  </si>
  <si>
    <t>pcb P51-module</t>
  </si>
  <si>
    <t>1.11.041</t>
  </si>
  <si>
    <t>pcb motherboard calibr. set</t>
  </si>
  <si>
    <t>1.11.042</t>
  </si>
  <si>
    <t>pcb rearpanel calibr. set</t>
  </si>
  <si>
    <t>1.11.043</t>
  </si>
  <si>
    <t>2.04.091</t>
  </si>
  <si>
    <t>kalrez 6375 o-ring AS007</t>
  </si>
  <si>
    <t>AGB DVM 31 black 24VDC/1000</t>
  </si>
  <si>
    <t>1.09.001</t>
  </si>
  <si>
    <t>connectorlocking female</t>
  </si>
  <si>
    <t>1.09.002</t>
  </si>
  <si>
    <t>connectorlocking male</t>
  </si>
  <si>
    <t>1.09.003</t>
  </si>
  <si>
    <t>housing 9-pin D-connector</t>
  </si>
  <si>
    <t>1.09.004</t>
  </si>
  <si>
    <t>1.09.006</t>
  </si>
  <si>
    <t>1.09.007</t>
  </si>
  <si>
    <t>Binder 3-pin male conn. gold</t>
  </si>
  <si>
    <t>1.09.008</t>
  </si>
  <si>
    <t>Binder 3-pin female conn. gold</t>
  </si>
  <si>
    <t>1.09.009</t>
  </si>
  <si>
    <t>2.03.312</t>
  </si>
  <si>
    <t>2.04.226</t>
  </si>
  <si>
    <t>= 3.03.027</t>
  </si>
  <si>
    <t>1.24.034</t>
  </si>
  <si>
    <t>1.24.035</t>
  </si>
  <si>
    <t>1.24.036</t>
  </si>
  <si>
    <t>1.24.037</t>
  </si>
  <si>
    <t>1.24.038</t>
  </si>
  <si>
    <t>pcb terminal male faston 2.8mm</t>
  </si>
  <si>
    <t>1.24.039</t>
  </si>
  <si>
    <t>heat sink TO-220 29K/W</t>
  </si>
  <si>
    <t>1.24.040</t>
  </si>
  <si>
    <t>heat sink TO-5 44K/W</t>
  </si>
  <si>
    <t>1.24.042</t>
  </si>
  <si>
    <t>Hummel nut PG9 grey</t>
  </si>
  <si>
    <t>1.24.043</t>
  </si>
  <si>
    <t>Hummel cable gland PG9 blue</t>
  </si>
  <si>
    <t>1.24.044</t>
  </si>
  <si>
    <t>Skiffy nylon pcb spacer M4x6</t>
  </si>
  <si>
    <t>1.24.045</t>
  </si>
  <si>
    <t>1.24.046</t>
  </si>
  <si>
    <t>T&amp;B cable tie 186x4.6 natural</t>
  </si>
  <si>
    <t>1.24.047</t>
  </si>
  <si>
    <t>alu adh. plate 20x20x2mm black</t>
  </si>
  <si>
    <t>1.24.048</t>
  </si>
  <si>
    <t>led-holder 5mm PLD51 d8.2mm</t>
  </si>
  <si>
    <t>1.24.049</t>
  </si>
  <si>
    <t>Hummel cable gland PG7 grey</t>
  </si>
  <si>
    <t>1.24.050</t>
  </si>
  <si>
    <t>Hummel cable gland PG11 black</t>
  </si>
  <si>
    <t>1.24.051</t>
  </si>
  <si>
    <t>Hummel cover plug PG9 black</t>
  </si>
  <si>
    <t>1.24.054</t>
  </si>
  <si>
    <t>1.24.058</t>
  </si>
  <si>
    <t>1.24.060</t>
  </si>
  <si>
    <t>Apra pcb-holder 240-401</t>
  </si>
  <si>
    <t>1.24.061</t>
  </si>
  <si>
    <t>guide rail for cassette</t>
  </si>
  <si>
    <t>1.24.062</t>
  </si>
  <si>
    <t>1.24.063</t>
  </si>
  <si>
    <t>1.24.064</t>
  </si>
  <si>
    <t>1.24.067</t>
  </si>
  <si>
    <t>universal guide rail 1m</t>
  </si>
  <si>
    <t>1.24.073</t>
  </si>
  <si>
    <t>heat sink TO-220 20K/W</t>
  </si>
  <si>
    <t>1.24.079</t>
  </si>
  <si>
    <t>Hummel cable gland PG11 grey</t>
  </si>
  <si>
    <t>1.24.085</t>
  </si>
  <si>
    <t>Omron heat sink for relay</t>
  </si>
  <si>
    <t>1.24.087</t>
  </si>
  <si>
    <t>ferrite 15-pin D-connector</t>
  </si>
  <si>
    <t>1.24.088</t>
  </si>
  <si>
    <t>1.24.089</t>
  </si>
  <si>
    <t>1.24.090</t>
  </si>
  <si>
    <t>= 1.24.054</t>
  </si>
  <si>
    <t>1.24.091</t>
  </si>
  <si>
    <t>1.24.094</t>
  </si>
  <si>
    <t>1.24.095</t>
  </si>
  <si>
    <t>1.24.106</t>
  </si>
  <si>
    <t>1.24.123</t>
  </si>
  <si>
    <t>ledlens Cliplite moisture seal</t>
  </si>
  <si>
    <t>1.24.124</t>
  </si>
  <si>
    <t>retaining ring</t>
  </si>
  <si>
    <t>Coolpac insert side panel 220</t>
  </si>
  <si>
    <t>2.06.021</t>
  </si>
  <si>
    <t>Coolpac insert side panel 320</t>
  </si>
  <si>
    <t>2.06.022</t>
  </si>
  <si>
    <t>Coolpac cover plate 42HP 220mm</t>
  </si>
  <si>
    <t>2.06.023</t>
  </si>
  <si>
    <t>Coolpac cover plate 42HP 320mm</t>
  </si>
  <si>
    <t>2.06.024</t>
  </si>
  <si>
    <t>Coolpac cover plate 84HP 320mm</t>
  </si>
  <si>
    <t>2.06.025</t>
  </si>
  <si>
    <t>2.06.026</t>
  </si>
  <si>
    <t>Coolpac rear panel E-4000</t>
  </si>
  <si>
    <t>2.06.027</t>
  </si>
  <si>
    <t>mounting plate power supply</t>
  </si>
  <si>
    <t>2.06.028</t>
  </si>
  <si>
    <t>front euro-rack</t>
  </si>
  <si>
    <t>2.06.029</t>
  </si>
  <si>
    <t>Flow/meter controller LEYBOLD</t>
  </si>
  <si>
    <t>4.04.114</t>
  </si>
  <si>
    <t>Partlist 4.04.113 5V</t>
  </si>
  <si>
    <t>4.04.115</t>
  </si>
  <si>
    <t>Partlist 4.04.113 10V</t>
  </si>
  <si>
    <t>4.04.116</t>
  </si>
  <si>
    <t>Conn diagr Pow supply Linpac20</t>
  </si>
  <si>
    <t>4.04.117</t>
  </si>
  <si>
    <t>Connection rear panel E5500</t>
  </si>
  <si>
    <t>4.04.118</t>
  </si>
  <si>
    <t>Delay circuit KP011</t>
  </si>
  <si>
    <t>4.04.119</t>
  </si>
  <si>
    <t>Partlist Delay circuit KP011</t>
  </si>
  <si>
    <t>4.04.120</t>
  </si>
  <si>
    <t>Preamplifier</t>
  </si>
  <si>
    <t>4.04.121</t>
  </si>
  <si>
    <t>4.04.122</t>
  </si>
  <si>
    <t>Con diagr soft start/slow cont</t>
  </si>
  <si>
    <t>4.04.123</t>
  </si>
  <si>
    <t>Flow meter/controller 5V</t>
  </si>
  <si>
    <t>4.04.124</t>
  </si>
  <si>
    <t>front potentiometers</t>
  </si>
  <si>
    <t>2.06.032</t>
  </si>
  <si>
    <t>mounting plate dual supply</t>
  </si>
  <si>
    <t>2.06.033</t>
  </si>
  <si>
    <t>2.06.034</t>
  </si>
  <si>
    <t>Coolpac front safety trafo</t>
  </si>
  <si>
    <t>2.06.035</t>
  </si>
  <si>
    <t>Coolpac rear panel trafo</t>
  </si>
  <si>
    <t>2.06.036</t>
  </si>
  <si>
    <t>dimensions power supply Linpac</t>
  </si>
  <si>
    <t>2.06.037</t>
  </si>
  <si>
    <t>2.06.038</t>
  </si>
  <si>
    <t>rear panel E-3000 Schroff case</t>
  </si>
  <si>
    <t>2.06.039</t>
  </si>
  <si>
    <t>2.06.040</t>
  </si>
  <si>
    <t>mounting frame E-0000</t>
  </si>
  <si>
    <t>2.06.041</t>
  </si>
  <si>
    <t>2.06.042</t>
  </si>
  <si>
    <t>Coolpac rear panel E-0000</t>
  </si>
  <si>
    <t>2.06.043</t>
  </si>
  <si>
    <t>Coolpac rear panel E-9000</t>
  </si>
  <si>
    <t>2.06.044</t>
  </si>
  <si>
    <t>2.06.045</t>
  </si>
  <si>
    <t>= 1.12.001 + 1.13.002</t>
  </si>
  <si>
    <t>2.06.046</t>
  </si>
  <si>
    <t>support euro-rack E-2000/3000</t>
  </si>
  <si>
    <t>2.06.047</t>
  </si>
  <si>
    <t>Coolpac front test unit</t>
  </si>
  <si>
    <t>2.06.048</t>
  </si>
  <si>
    <t>Coolpac front calibration unit</t>
  </si>
  <si>
    <t>2.06.049</t>
  </si>
  <si>
    <t>2.06.050</t>
  </si>
  <si>
    <t>resistor Philips RC01 102K</t>
  </si>
  <si>
    <t>1.32.011</t>
  </si>
  <si>
    <t>resistor Philips RC01 10E2</t>
  </si>
  <si>
    <t>1.32.012</t>
  </si>
  <si>
    <t>resistor Philips RC01 10K2</t>
  </si>
  <si>
    <t>1.32.013</t>
  </si>
  <si>
    <t>resistor Philips RC01 1E02</t>
  </si>
  <si>
    <t>1.32.014</t>
  </si>
  <si>
    <t>resistor Philips RC01 1K02</t>
  </si>
  <si>
    <t>1.32.015</t>
  </si>
  <si>
    <t>resistor Philips RC01 105E</t>
  </si>
  <si>
    <t>1.32.016</t>
  </si>
  <si>
    <t>resistor Philips RC01 105K</t>
  </si>
  <si>
    <t>1.32.017</t>
  </si>
  <si>
    <t>resistor Philips RC01 10E5</t>
  </si>
  <si>
    <t>1.32.018</t>
  </si>
  <si>
    <t>resistor Philips RC01 10K5</t>
  </si>
  <si>
    <t>1.32.019</t>
  </si>
  <si>
    <t>resistor Philips RC01 1E05</t>
  </si>
  <si>
    <t>1.32.020</t>
  </si>
  <si>
    <t>resistor Philips RC01 1K05</t>
  </si>
  <si>
    <t>1.32.021</t>
  </si>
  <si>
    <t>resistor Philips RC01 107E</t>
  </si>
  <si>
    <t>1.32.022</t>
  </si>
  <si>
    <t>resistor Philips RC01 107K</t>
  </si>
  <si>
    <t>1.32.023</t>
  </si>
  <si>
    <t>resistor Philips RC01 10E7</t>
  </si>
  <si>
    <t>1.32.024</t>
  </si>
  <si>
    <t>resistor Philips RC01 10K7</t>
  </si>
  <si>
    <t>1.32.025</t>
  </si>
  <si>
    <t>resistor Philips RC01 1E07</t>
  </si>
  <si>
    <t>1.32.026</t>
  </si>
  <si>
    <t>resistor Philips RC01 1K07</t>
  </si>
  <si>
    <t>1.32.027</t>
  </si>
  <si>
    <t>resistor Philips RC01 110E</t>
  </si>
  <si>
    <t>1.32.028</t>
  </si>
  <si>
    <t>resistor Philips RC01 110K</t>
  </si>
  <si>
    <t>1.32.029</t>
  </si>
  <si>
    <t>resistor Philips RC01 11E0</t>
  </si>
  <si>
    <t>1.32.030</t>
  </si>
  <si>
    <t>resistor Philips RC01 11K0</t>
  </si>
  <si>
    <t>1.32.031</t>
  </si>
  <si>
    <t>resistor Philips RC01 1E10</t>
  </si>
  <si>
    <t>1.32.032</t>
  </si>
  <si>
    <t>resistor Philips RC01 1K10</t>
  </si>
  <si>
    <t>1.32.033</t>
  </si>
  <si>
    <t>resistor Philips RC01 113E</t>
  </si>
  <si>
    <t>1.32.034</t>
  </si>
  <si>
    <t>resistor Philips RC01 113K</t>
  </si>
  <si>
    <t>1.32.035</t>
  </si>
  <si>
    <t>resistor Philips RC01 11E3</t>
  </si>
  <si>
    <t>1.32.036</t>
  </si>
  <si>
    <t>resistor Philips RC01 11K3</t>
  </si>
  <si>
    <t>1.32.037</t>
  </si>
  <si>
    <t>resistor Philips RC01 1E13</t>
  </si>
  <si>
    <t>1.32.038</t>
  </si>
  <si>
    <t>resistor Philips RC01 1K13</t>
  </si>
  <si>
    <t>1.32.039</t>
  </si>
  <si>
    <t>resistor Philips RC01 115E</t>
  </si>
  <si>
    <t>1.32.040</t>
  </si>
  <si>
    <t>resistor Philips RC01 115K</t>
  </si>
  <si>
    <t>1.32.041</t>
  </si>
  <si>
    <t>resistor Philips RC01 11E5</t>
  </si>
  <si>
    <t>1.32.042</t>
  </si>
  <si>
    <t>resistor Philips RC01 11K5</t>
  </si>
  <si>
    <t>1.32.043</t>
  </si>
  <si>
    <t>resistor Philips RC01 1E15</t>
  </si>
  <si>
    <t>1.32.044</t>
  </si>
  <si>
    <t>resistor Philips RC01 1K15</t>
  </si>
  <si>
    <t>1.32.045</t>
  </si>
  <si>
    <t>resistor Philips RC01 118E</t>
  </si>
  <si>
    <t>1.32.046</t>
  </si>
  <si>
    <t>resistor Philips RC01 118K</t>
  </si>
  <si>
    <t>1.32.047</t>
  </si>
  <si>
    <t>resistor Philips RC01 11E8</t>
  </si>
  <si>
    <t>1.32.048</t>
  </si>
  <si>
    <t>resistor Philips RC01 11K8</t>
  </si>
  <si>
    <t>1.32.049</t>
  </si>
  <si>
    <t>resistor Philips RC01 1E18</t>
  </si>
  <si>
    <t>1.32.050</t>
  </si>
  <si>
    <t>resistor Philips RC01 1K18</t>
  </si>
  <si>
    <t>1.32.051</t>
  </si>
  <si>
    <t>resistor Philips RC01 121E</t>
  </si>
  <si>
    <t>1.32.052</t>
  </si>
  <si>
    <t>resistor Philips RC01 121K</t>
  </si>
  <si>
    <t>1.32.053</t>
  </si>
  <si>
    <t>resistor Philips RC01 12E1</t>
  </si>
  <si>
    <t>1.32.054</t>
  </si>
  <si>
    <t>resistor Philips RC01 12K1</t>
  </si>
  <si>
    <t>1.32.055</t>
  </si>
  <si>
    <t>resistor Philips RC01 1E21</t>
  </si>
  <si>
    <t>1.32.056</t>
  </si>
  <si>
    <t>resistor Philips RC01 1K21</t>
  </si>
  <si>
    <t>1.32.057</t>
  </si>
  <si>
    <t>resistor Philips RC01 124E</t>
  </si>
  <si>
    <t>1.32.058</t>
  </si>
  <si>
    <t>resistor Philips RC01 124K</t>
  </si>
  <si>
    <t>Hartmann connector A12-LS</t>
  </si>
  <si>
    <t>1.09.038</t>
  </si>
  <si>
    <t>metal housing 9-pin D-conn.</t>
  </si>
  <si>
    <t>1.09.039</t>
  </si>
  <si>
    <t>flatcable card-edge connector</t>
  </si>
  <si>
    <t>1.09.040</t>
  </si>
  <si>
    <t>AMP 3-pin connector housing</t>
  </si>
  <si>
    <t>1.09.041</t>
  </si>
  <si>
    <t>AMP 4-pin connector housing</t>
  </si>
  <si>
    <t>1.09.042</t>
  </si>
  <si>
    <t>AMP 6-pin connector housing</t>
  </si>
  <si>
    <t>1.09.043</t>
  </si>
  <si>
    <t>AMP 8-pin connector housing</t>
  </si>
  <si>
    <t>1.09.044</t>
  </si>
  <si>
    <t>AMP 12-pin connector housing</t>
  </si>
  <si>
    <t>1.09.045</t>
  </si>
  <si>
    <t>AMP 3-pin header</t>
  </si>
  <si>
    <t>1.09.046</t>
  </si>
  <si>
    <t>AMP 4-pin header</t>
  </si>
  <si>
    <t>1.09.047</t>
  </si>
  <si>
    <t>AMP 6-pin header</t>
  </si>
  <si>
    <t>1.09.048</t>
  </si>
  <si>
    <t>AMP 8-pin header</t>
  </si>
  <si>
    <t>1.09.049</t>
  </si>
  <si>
    <t>AMP 12-pin header</t>
  </si>
  <si>
    <t>1.09.050</t>
  </si>
  <si>
    <t>AMP connector slot for housing</t>
  </si>
  <si>
    <t>1.09.051</t>
  </si>
  <si>
    <t>AMP crimp contact modu-IV</t>
  </si>
  <si>
    <t>1.09.052</t>
  </si>
  <si>
    <t>socket for Euro-coil F-001</t>
  </si>
  <si>
    <t>1.09.054</t>
  </si>
  <si>
    <t>DIN41612 conn. Ex-proof</t>
  </si>
  <si>
    <t>1.09.055</t>
  </si>
  <si>
    <t>crimp contact Ex-proof</t>
  </si>
  <si>
    <t>1.09.056</t>
  </si>
  <si>
    <t>flatcable connector key</t>
  </si>
  <si>
    <t>1.09.057</t>
  </si>
  <si>
    <t>open top shunt 2.54mm</t>
  </si>
  <si>
    <t>1.09.058</t>
  </si>
  <si>
    <t>Phoenix male conn. gold plated</t>
  </si>
  <si>
    <t>1.09.059</t>
  </si>
  <si>
    <t>Phoenix fem. conn. gold plated</t>
  </si>
  <si>
    <t>1.09.060</t>
  </si>
  <si>
    <t>Relimate contact gold plated</t>
  </si>
  <si>
    <t>1.09.061</t>
  </si>
  <si>
    <t>Relimate 3-pin header straight</t>
  </si>
  <si>
    <t>1.09.062</t>
  </si>
  <si>
    <t>Relimate 3-pin housing black</t>
  </si>
  <si>
    <t>1.09.063</t>
  </si>
  <si>
    <t>DVM connector Brose</t>
  </si>
  <si>
    <t>1.09.064</t>
  </si>
  <si>
    <t>BNC socket female insulated</t>
  </si>
  <si>
    <t>1.09.065</t>
  </si>
  <si>
    <t>BNC plug male insulated</t>
  </si>
  <si>
    <t>1.09.068</t>
  </si>
  <si>
    <t>housing 25-pin D-connector</t>
  </si>
  <si>
    <t>1.09.072</t>
  </si>
  <si>
    <t>testsocket</t>
  </si>
  <si>
    <t>1.09.074</t>
  </si>
  <si>
    <t>37-pin D-connector male</t>
  </si>
  <si>
    <t>1.09.075</t>
  </si>
  <si>
    <t>resistor Philips RC01 137E</t>
  </si>
  <si>
    <t>1.32.082</t>
  </si>
  <si>
    <t>resistor Philips RC01 137K</t>
  </si>
  <si>
    <t>1.32.083</t>
  </si>
  <si>
    <t>resistor Philips RC01 13E7</t>
  </si>
  <si>
    <t>1.32.084</t>
  </si>
  <si>
    <t>resistor Philips RC01 13K7</t>
  </si>
  <si>
    <t>1.32.085</t>
  </si>
  <si>
    <t>resistor Philips RC01 1E37</t>
  </si>
  <si>
    <t>1.32.086</t>
  </si>
  <si>
    <t>resistor Philips RC01 1K37</t>
  </si>
  <si>
    <t>1.32.087</t>
  </si>
  <si>
    <t>resistor Philips RC01 140E</t>
  </si>
  <si>
    <t>1.32.088</t>
  </si>
  <si>
    <t>resistor Philips RC01 140K</t>
  </si>
  <si>
    <t>1.32.089</t>
  </si>
  <si>
    <t>resistor Philips RC01 14E0</t>
  </si>
  <si>
    <t>1.32.279</t>
  </si>
  <si>
    <t>resistor Philips RC01 301E</t>
  </si>
  <si>
    <t>1.32.280</t>
  </si>
  <si>
    <t>resistor Philips RC01 301K</t>
  </si>
  <si>
    <t>1.32.281</t>
  </si>
  <si>
    <t>resistor Philips RC01 30E1</t>
  </si>
  <si>
    <t>1.32.103</t>
  </si>
  <si>
    <t>resistor Philips RC01 1E47</t>
  </si>
  <si>
    <t>1.32.104</t>
  </si>
  <si>
    <t>resistor Philips RC01 1K47</t>
  </si>
  <si>
    <t>1.32.105</t>
  </si>
  <si>
    <t>resistor Philips RC01 150E</t>
  </si>
  <si>
    <t>1.32.106</t>
  </si>
  <si>
    <t>resistor Philips RC01 150K</t>
  </si>
  <si>
    <t>1.32.107</t>
  </si>
  <si>
    <t>15-pin D-conn.female wire-wrap</t>
  </si>
  <si>
    <t>1.09.207</t>
  </si>
  <si>
    <t>Methode 3-pin female housing</t>
  </si>
  <si>
    <t>1.09.208</t>
  </si>
  <si>
    <t>Methode female contact</t>
  </si>
  <si>
    <t>1.09.210</t>
  </si>
  <si>
    <t>strain relief inner metal hous</t>
  </si>
  <si>
    <t>1.09.211</t>
  </si>
  <si>
    <t>hex. socket head cap scr M6*20</t>
  </si>
  <si>
    <t>2.02.181</t>
  </si>
  <si>
    <t>spring F-002AC</t>
  </si>
  <si>
    <t>2.01.179</t>
  </si>
  <si>
    <t>new one</t>
  </si>
  <si>
    <t>2.04.131</t>
  </si>
  <si>
    <t>2.04.132</t>
  </si>
  <si>
    <t xml:space="preserve">swagelok 3/8"OD*1/2"BSPP </t>
  </si>
  <si>
    <t xml:space="preserve">swagelok 3/8"OD*1/4"BSPP </t>
  </si>
  <si>
    <t>2.04.147</t>
  </si>
  <si>
    <t xml:space="preserve">cajon 1/2"VCR*1/2"BSPP </t>
  </si>
  <si>
    <t xml:space="preserve">swagelok 3/4"OD*1/2"BSPP </t>
  </si>
  <si>
    <t>SS-1210-1-8RP</t>
  </si>
  <si>
    <t xml:space="preserve">swagelok 10mmOD*1/4"BSPP </t>
  </si>
  <si>
    <t>SS-10MO-1-4RP</t>
  </si>
  <si>
    <t xml:space="preserve">swagelok 10mmOD*1/2"BSPP </t>
  </si>
  <si>
    <t>SS-10MO-1-8RP</t>
  </si>
  <si>
    <t xml:space="preserve">swagelok 8mmOD*1/4"BSPP </t>
  </si>
  <si>
    <t>SS-8MO-1-4RP</t>
  </si>
  <si>
    <t xml:space="preserve">swagelok 8mmOD*1/2"BSPP </t>
  </si>
  <si>
    <t>SS-8MO-1-8RP</t>
  </si>
  <si>
    <t xml:space="preserve">swagelok 8mmOD*1/8"BSPP </t>
  </si>
  <si>
    <t>SS-8MO-1-2RP</t>
  </si>
  <si>
    <t>2.05.395</t>
  </si>
  <si>
    <t>2.05.399</t>
  </si>
  <si>
    <t>insert F-101D grooved 10.80mm</t>
  </si>
  <si>
    <t>insert F-101D grooved 11.20mm</t>
  </si>
  <si>
    <t>4.01.330</t>
  </si>
  <si>
    <t>EURO 4 pcb MFM</t>
  </si>
  <si>
    <t>4.01.338</t>
  </si>
  <si>
    <t>3.01.362</t>
  </si>
  <si>
    <t>Kalrez D-capillary</t>
  </si>
  <si>
    <t>3.02.064</t>
  </si>
  <si>
    <t>Kalrez o-ring AS126</t>
  </si>
  <si>
    <t>7.03.313</t>
  </si>
  <si>
    <t>7.03.249</t>
  </si>
  <si>
    <t>coil LI 24V</t>
  </si>
  <si>
    <t>2.05.726</t>
  </si>
  <si>
    <t>insert annular F-101D d10.20mm</t>
  </si>
  <si>
    <t>9.22.089</t>
  </si>
  <si>
    <t>9.21.001</t>
  </si>
  <si>
    <t>label "0-20mA" sinking</t>
  </si>
  <si>
    <t>label "4-20mA" sinking</t>
  </si>
  <si>
    <t>2.04.227</t>
  </si>
  <si>
    <t>2.01.041</t>
  </si>
  <si>
    <t>screw DIN916 70-A2 M6x6</t>
  </si>
  <si>
    <t>3.03.214</t>
  </si>
  <si>
    <t>Prot. Cap for male socket 8DIN</t>
  </si>
  <si>
    <t>5.03.059</t>
  </si>
  <si>
    <t>Cover assy IN-FLOW</t>
  </si>
  <si>
    <t>4.01.426</t>
  </si>
  <si>
    <t>pcb OEM digital voltage</t>
  </si>
  <si>
    <t>4.01.483</t>
  </si>
  <si>
    <t>pcb OEM digital current</t>
  </si>
  <si>
    <t>pcb Euro-II-2-w datamate U</t>
  </si>
  <si>
    <t>4.01.415</t>
  </si>
  <si>
    <t>pcb Euro-II-2-w datamate I</t>
  </si>
  <si>
    <t>spindle LFE low rad II</t>
  </si>
  <si>
    <t>1.14.031</t>
  </si>
  <si>
    <t>Erg DIL-switch 3-pole/2-way</t>
  </si>
  <si>
    <t>1.14.039</t>
  </si>
  <si>
    <t>Schurter membrane switch MCS18</t>
  </si>
  <si>
    <t>1.14.040</t>
  </si>
  <si>
    <t>sealing kit switch MCS18</t>
  </si>
  <si>
    <t>1.14.042</t>
  </si>
  <si>
    <t>Marquart 2-pole switch 20A</t>
  </si>
  <si>
    <t>1.14.048</t>
  </si>
  <si>
    <t>1.15.001</t>
  </si>
  <si>
    <t>equipment wire 0.4qmm black</t>
  </si>
  <si>
    <t>1.15.002</t>
  </si>
  <si>
    <t>equipment wire 0.4qmm brown</t>
  </si>
  <si>
    <t>1.15.003</t>
  </si>
  <si>
    <t>equipment wire 0.4qmm red</t>
  </si>
  <si>
    <t>1.15.004</t>
  </si>
  <si>
    <t>equipment wire 0.4qmm orange</t>
  </si>
  <si>
    <t>1.15.005</t>
  </si>
  <si>
    <t>equipment wire 0.4qmm yellow</t>
  </si>
  <si>
    <t>1.15.006</t>
  </si>
  <si>
    <t>equipment wire 0.4qmm green</t>
  </si>
  <si>
    <t>1.15.007</t>
  </si>
  <si>
    <t>equipment wire 0.4qmm blue</t>
  </si>
  <si>
    <t>1.15.008</t>
  </si>
  <si>
    <t>equipment wire 0.4qmm white</t>
  </si>
  <si>
    <t>1.15.009</t>
  </si>
  <si>
    <t>equipment wire 0.4qmm yel/grey</t>
  </si>
  <si>
    <t>1.15.010</t>
  </si>
  <si>
    <t>equipment wire 0.4qmm black/wh</t>
  </si>
  <si>
    <t>1.15.011</t>
  </si>
  <si>
    <t>equipment wire 0.4qmm red/whit</t>
  </si>
  <si>
    <t>1.15.012</t>
  </si>
  <si>
    <t>equipment wire 0.4qmm yel/whit</t>
  </si>
  <si>
    <t>1.15.013</t>
  </si>
  <si>
    <t>equipment wire 0.4qmm grey/whi</t>
  </si>
  <si>
    <t>1.15.015</t>
  </si>
  <si>
    <t>equipment wire 0.2qmm black</t>
  </si>
  <si>
    <t>1.15.016</t>
  </si>
  <si>
    <t>equipment wire 0.2qmm brown</t>
  </si>
  <si>
    <t>1.15.017</t>
  </si>
  <si>
    <t>equipment wire 0.2qmm red</t>
  </si>
  <si>
    <t>1.15.018</t>
  </si>
  <si>
    <t>equipment wire 0.2qmm orange</t>
  </si>
  <si>
    <t>1.15.019</t>
  </si>
  <si>
    <t>equipment wire 0.2qmm yellow</t>
  </si>
  <si>
    <t>1.15.020</t>
  </si>
  <si>
    <t>equipment wire 0.2qmm green</t>
  </si>
  <si>
    <t>1.15.021</t>
  </si>
  <si>
    <t>equipment wire 0.2qmm blue</t>
  </si>
  <si>
    <t>2.05.512</t>
  </si>
  <si>
    <t>orifice F-001 d1.50mm</t>
  </si>
  <si>
    <t>2.05.513</t>
  </si>
  <si>
    <t>orifice F-001 d1.70mm</t>
  </si>
  <si>
    <t>orifice F-001 d2.00mm</t>
  </si>
  <si>
    <t>2.05.638</t>
  </si>
  <si>
    <t>plunger F-001C viton</t>
  </si>
  <si>
    <t>2.05.639</t>
  </si>
  <si>
    <t>F</t>
  </si>
  <si>
    <t>2.05.667</t>
  </si>
  <si>
    <t>J</t>
  </si>
  <si>
    <t>sleeve F-001C LD/LE/LF n.c.</t>
  </si>
  <si>
    <t>2.05.687</t>
  </si>
  <si>
    <t>cover plate F-001C</t>
  </si>
  <si>
    <t>2.05.773</t>
  </si>
  <si>
    <t>plunger F-001C EPDM</t>
  </si>
  <si>
    <t>2.05.954</t>
  </si>
  <si>
    <t>plunger F-002AC viton</t>
  </si>
  <si>
    <t>2.05.960</t>
  </si>
  <si>
    <t>plunger F-002AC elast. PTFE</t>
  </si>
  <si>
    <t>2.15.060</t>
  </si>
  <si>
    <t>2.15.102</t>
  </si>
  <si>
    <t>body F-200C</t>
  </si>
  <si>
    <t>3.01.006</t>
  </si>
  <si>
    <t>Viton o-ring AS013 70°sh green</t>
  </si>
  <si>
    <t>3.01.007</t>
  </si>
  <si>
    <t>Viton o-ring AS011 70°sh green</t>
  </si>
  <si>
    <t>3.01.011</t>
  </si>
  <si>
    <t>Viton o-ring AS115 70°sh green</t>
  </si>
  <si>
    <t>Kalrez o-ring AS013</t>
  </si>
  <si>
    <t>Kalrez o-ring AS011</t>
  </si>
  <si>
    <t>3.01.052</t>
  </si>
  <si>
    <t>EPDM o-ring 9*1.5 SKA-095</t>
  </si>
  <si>
    <t>6-010 E3678-80</t>
  </si>
  <si>
    <t>3.01.053</t>
  </si>
  <si>
    <t>EPDM o-ring AS013 SKA-095</t>
  </si>
  <si>
    <t>2-013 E3678-80</t>
  </si>
  <si>
    <t>3.01.054</t>
  </si>
  <si>
    <t>EPDM o-ring AS011 SKA-095</t>
  </si>
  <si>
    <t>2-011 E3678-80</t>
  </si>
  <si>
    <t>3.01.090</t>
  </si>
  <si>
    <t>Viton o-ring AS203 70°sh green</t>
  </si>
  <si>
    <t>3.01.102</t>
  </si>
  <si>
    <t>Viton o-ring AS016 70°sh green</t>
  </si>
  <si>
    <t>3.01.103</t>
  </si>
  <si>
    <t>Viton o-ring AS009 70°sh green</t>
  </si>
  <si>
    <t>3.01.107</t>
  </si>
  <si>
    <t>EPDM o-ring AS009 SKA-095</t>
  </si>
  <si>
    <t>2-009 E3678-80</t>
  </si>
  <si>
    <t>3.01.108</t>
  </si>
  <si>
    <t>Kalrez o-ring AS009</t>
  </si>
  <si>
    <t>3.01.114</t>
  </si>
  <si>
    <t>3.01.115</t>
  </si>
  <si>
    <t>Viton o-ring AS018 70°sh green</t>
  </si>
  <si>
    <t>3.01.124</t>
  </si>
  <si>
    <t>EPDM o-ring AS018 SKA-095</t>
  </si>
  <si>
    <t>3.01.131</t>
  </si>
  <si>
    <t>Viton o-ring AS012 70°sh green</t>
  </si>
  <si>
    <t>3.01.135</t>
  </si>
  <si>
    <t>Viton o-ring AS121 70°sh green</t>
  </si>
  <si>
    <t>3.01.148</t>
  </si>
  <si>
    <t>EPDM o-ring AS012 SKA-095</t>
  </si>
  <si>
    <t>3.01.281</t>
  </si>
  <si>
    <t>Viton o-ring AS017 70°sh green</t>
  </si>
  <si>
    <t>3.01.282</t>
  </si>
  <si>
    <t>3.01.294</t>
  </si>
  <si>
    <t>Viton o-ring AS126 70°sh green</t>
  </si>
  <si>
    <t>3.01.295</t>
  </si>
  <si>
    <t>3.01.298</t>
  </si>
  <si>
    <t>3.01.328</t>
  </si>
  <si>
    <t>3.01.335</t>
  </si>
  <si>
    <t>3.02.059</t>
  </si>
  <si>
    <t>resistor Philips RC01 215E</t>
  </si>
  <si>
    <t>1.32.196</t>
  </si>
  <si>
    <t>resistor Philips RC01 215K</t>
  </si>
  <si>
    <t>1.32.197</t>
  </si>
  <si>
    <t>resistor Philips RC01 21E5</t>
  </si>
  <si>
    <t>1.32.198</t>
  </si>
  <si>
    <t>resistor Philips RC01 21K5</t>
  </si>
  <si>
    <t>1.32.199</t>
  </si>
  <si>
    <t>resistor Philips RC01 2E15</t>
  </si>
  <si>
    <t>1.32.200</t>
  </si>
  <si>
    <t>resistor Philips RC01 2K15</t>
  </si>
  <si>
    <t>1.32.201</t>
  </si>
  <si>
    <t>resistor Philips RC01 221E</t>
  </si>
  <si>
    <t>1.32.202</t>
  </si>
  <si>
    <t>resistor Philips RC01 221K</t>
  </si>
  <si>
    <t>pcb S2-board</t>
  </si>
  <si>
    <t>1.11.044</t>
  </si>
  <si>
    <t>1.11.045</t>
  </si>
  <si>
    <t>1.11.046</t>
  </si>
  <si>
    <t>pcb tube conn. panel A</t>
  </si>
  <si>
    <t>1.11.047</t>
  </si>
  <si>
    <t>pcb tube conn. panel B</t>
  </si>
  <si>
    <t>1.11.048</t>
  </si>
  <si>
    <t>pcb rear panel LH</t>
  </si>
  <si>
    <t>1.11.049</t>
  </si>
  <si>
    <t>1.11.050</t>
  </si>
  <si>
    <t>pcb P42-module</t>
  </si>
  <si>
    <t>1.11.051</t>
  </si>
  <si>
    <t>pcb S22-board</t>
  </si>
  <si>
    <t>1.11.052</t>
  </si>
  <si>
    <t>1.11.053</t>
  </si>
  <si>
    <t>pcb pressure controller</t>
  </si>
  <si>
    <t>1.11.054</t>
  </si>
  <si>
    <t>pcb temp. calibration set</t>
  </si>
  <si>
    <t>1.11.055</t>
  </si>
  <si>
    <t>1.11.056</t>
  </si>
  <si>
    <t>1.11.057</t>
  </si>
  <si>
    <t>pcb LIQUI-FLOW controller</t>
  </si>
  <si>
    <t>1.11.058</t>
  </si>
  <si>
    <t>pcb Industrial heater</t>
  </si>
  <si>
    <t>1.11.059</t>
  </si>
  <si>
    <t>pcb matching pressure sensor</t>
  </si>
  <si>
    <t>1.11.060</t>
  </si>
  <si>
    <t>pcb DVM</t>
  </si>
  <si>
    <t>1.11.061</t>
  </si>
  <si>
    <t>pcb single module connection</t>
  </si>
  <si>
    <t>1.11.062</t>
  </si>
  <si>
    <t>pcb P-507</t>
  </si>
  <si>
    <t>1.11.063</t>
  </si>
  <si>
    <t>pcb service module</t>
  </si>
  <si>
    <t>1.11.064</t>
  </si>
  <si>
    <t>1.11.065</t>
  </si>
  <si>
    <t>pcb motherboard nr.1</t>
  </si>
  <si>
    <t>1.11.066</t>
  </si>
  <si>
    <t>pcb motherboard nr.3</t>
  </si>
  <si>
    <t>1.11.067</t>
  </si>
  <si>
    <t>1.11.068</t>
  </si>
  <si>
    <t>pcb P53-module</t>
  </si>
  <si>
    <t>1.11.070</t>
  </si>
  <si>
    <t>euro card EU-3A</t>
  </si>
  <si>
    <t>1.11.071</t>
  </si>
  <si>
    <t>pcb adaptor SOD-14/DIL-14</t>
  </si>
  <si>
    <t>1.11.072</t>
  </si>
  <si>
    <t>pcb Ex-proof</t>
  </si>
  <si>
    <t>1.11.074</t>
  </si>
  <si>
    <t>pcb C31-module</t>
  </si>
  <si>
    <t>1.11.075</t>
  </si>
  <si>
    <t>pcb tester</t>
  </si>
  <si>
    <t>1.11.076</t>
  </si>
  <si>
    <t>pcb burn-in module</t>
  </si>
  <si>
    <t>1.11.077</t>
  </si>
  <si>
    <t>pcb motherboard burn-in unit</t>
  </si>
  <si>
    <t>1.11.078</t>
  </si>
  <si>
    <t>pcb S6-board</t>
  </si>
  <si>
    <t>1.11.079</t>
  </si>
  <si>
    <t>pcb rear panel E-5000</t>
  </si>
  <si>
    <t>1.11.080</t>
  </si>
  <si>
    <t>pcb rearpanel E-5000 current</t>
  </si>
  <si>
    <t>1.11.081</t>
  </si>
  <si>
    <t>pcb Ex-proof flowmeter</t>
  </si>
  <si>
    <t>1.11.083</t>
  </si>
  <si>
    <t>pcb flowmeter Euro ADC</t>
  </si>
  <si>
    <t>1.11.084</t>
  </si>
  <si>
    <t>pcb Ex-proof flowmeter Industr</t>
  </si>
  <si>
    <t>1.11.085</t>
  </si>
  <si>
    <t>resistor Philips RC01 26E1</t>
  </si>
  <si>
    <t>1.32.246</t>
  </si>
  <si>
    <t>resistor Philips RC01 26K1</t>
  </si>
  <si>
    <t>1.32.247</t>
  </si>
  <si>
    <t>resistor Philips RC01 2E61</t>
  </si>
  <si>
    <t>1.32.248</t>
  </si>
  <si>
    <t>resistor Philips RC01 2K61</t>
  </si>
  <si>
    <t>1.32.249</t>
  </si>
  <si>
    <t>resistor Philips RC01 267E</t>
  </si>
  <si>
    <t>1.32.250</t>
  </si>
  <si>
    <t>resistor Philips RC01 267K</t>
  </si>
  <si>
    <t>1.32.251</t>
  </si>
  <si>
    <t>resistor Philips RC01 26E7</t>
  </si>
  <si>
    <t>1.32.252</t>
  </si>
  <si>
    <t>resistor Philips RC01 26K7</t>
  </si>
  <si>
    <t>1.32.253</t>
  </si>
  <si>
    <t>resistor Philips RC01 2E67</t>
  </si>
  <si>
    <t>1.32.254</t>
  </si>
  <si>
    <t>resistor Philips RC01 2K67</t>
  </si>
  <si>
    <t>1.32.255</t>
  </si>
  <si>
    <t>resistor Philips RC01 274E</t>
  </si>
  <si>
    <t>1.32.256</t>
  </si>
  <si>
    <t>resistor Philips RC01 274K</t>
  </si>
  <si>
    <t>1.32.257</t>
  </si>
  <si>
    <t>2.13.079</t>
  </si>
  <si>
    <t>seamless tube 1.59x0.5x50mm</t>
  </si>
  <si>
    <t>2.13.081</t>
  </si>
  <si>
    <t>seamless tube 1.59x0.254x50mm</t>
  </si>
  <si>
    <t>2.13.091</t>
  </si>
  <si>
    <t>spiral pin coiled 2.5x8mm</t>
  </si>
  <si>
    <t>2.13.102</t>
  </si>
  <si>
    <t>capillary tube BRA-001F</t>
  </si>
  <si>
    <t>2.13.107</t>
  </si>
  <si>
    <t>seamless tube 0.70x0.50mm</t>
  </si>
  <si>
    <t>2.13.108</t>
  </si>
  <si>
    <t>seamless tube 1.50x1.30mm</t>
  </si>
  <si>
    <t>2.13.113</t>
  </si>
  <si>
    <t>seamless tube 6.00x1.50mm</t>
  </si>
  <si>
    <t>2.13.120</t>
  </si>
  <si>
    <t>seamless tube OD1.5xID1.3mm</t>
  </si>
  <si>
    <t>2.13.122</t>
  </si>
  <si>
    <t>red copper tube 35x32mm</t>
  </si>
  <si>
    <t>2.13.123</t>
  </si>
  <si>
    <t>brass square bar 6x8mm</t>
  </si>
  <si>
    <t>2.13.124</t>
  </si>
  <si>
    <t>brass round bar d6mm</t>
  </si>
  <si>
    <t>2.15.014</t>
  </si>
  <si>
    <t>Nupro Bellows sealed valve n.o</t>
  </si>
  <si>
    <t>2.15.018</t>
  </si>
  <si>
    <t>tube + tubeholder welded liqui</t>
  </si>
  <si>
    <t>2.15.019</t>
  </si>
  <si>
    <t>sieve ring 4-sets F-116B</t>
  </si>
  <si>
    <t>2.15.026</t>
  </si>
  <si>
    <t>body L2</t>
  </si>
  <si>
    <t>2.15.027</t>
  </si>
  <si>
    <t>body L2 fraised + drilled</t>
  </si>
  <si>
    <t>2.15.028</t>
  </si>
  <si>
    <t>centre plate LIQUI-FLOW</t>
  </si>
  <si>
    <t>2.15.029</t>
  </si>
  <si>
    <t>spiral clip piece outlet</t>
  </si>
  <si>
    <t>2.15.030</t>
  </si>
  <si>
    <t>spiral clip piece inlet</t>
  </si>
  <si>
    <t>2.15.031</t>
  </si>
  <si>
    <t>mounting plate LIQUI-FLOW</t>
  </si>
  <si>
    <t>2.15.032</t>
  </si>
  <si>
    <t>spiral clip piece top</t>
  </si>
  <si>
    <t>2.15.033</t>
  </si>
  <si>
    <t>tube holder LIQUI-FLOW</t>
  </si>
  <si>
    <t>2.15.035</t>
  </si>
  <si>
    <t>weld piece tube holder liqui</t>
  </si>
  <si>
    <t>2.15.036</t>
  </si>
  <si>
    <t>2.15.043</t>
  </si>
  <si>
    <t>case for electronics calsys3</t>
  </si>
  <si>
    <t>2.15.047</t>
  </si>
  <si>
    <t>2.15.048</t>
  </si>
  <si>
    <t>body medium flow mixer</t>
  </si>
  <si>
    <t>2.15.049</t>
  </si>
  <si>
    <t>cover medium flow mixer</t>
  </si>
  <si>
    <t>2.15.050</t>
  </si>
  <si>
    <t>endplate mixer</t>
  </si>
  <si>
    <t>2.15.051</t>
  </si>
  <si>
    <t>cover F-004CM outlet</t>
  </si>
  <si>
    <t>2.15.052</t>
  </si>
  <si>
    <t>cover F-004CM inlet</t>
  </si>
  <si>
    <t>2.15.053</t>
  </si>
  <si>
    <t>cover F-204CM</t>
  </si>
  <si>
    <t>2.15.054</t>
  </si>
  <si>
    <t>body F-204CM</t>
  </si>
  <si>
    <t>2.15.055</t>
  </si>
  <si>
    <t>mounting plate evaporator</t>
  </si>
  <si>
    <t>2.15.056</t>
  </si>
  <si>
    <t>corner stay valve evaporator</t>
  </si>
  <si>
    <t>2.15.057</t>
  </si>
  <si>
    <t>corner stay heater evaporator</t>
  </si>
  <si>
    <t>2.15.066</t>
  </si>
  <si>
    <t>sieve ring 4-sets F-116A</t>
  </si>
  <si>
    <t>2.15.068</t>
  </si>
  <si>
    <t>2.15.069</t>
  </si>
  <si>
    <t>plunger F-004C viton</t>
  </si>
  <si>
    <t>2.15.070</t>
  </si>
  <si>
    <t>plunger F-004C EPDM</t>
  </si>
  <si>
    <t>2.15.071</t>
  </si>
  <si>
    <t>plunger F-004C parofluor</t>
  </si>
  <si>
    <t>2.15.072</t>
  </si>
  <si>
    <t>cover F-202CM</t>
  </si>
  <si>
    <t>2.15.073</t>
  </si>
  <si>
    <t>body F-202CM</t>
  </si>
  <si>
    <t>2.15.075</t>
  </si>
  <si>
    <t>reducer 1/4" female*1/4" male</t>
  </si>
  <si>
    <t>2.04.057</t>
  </si>
  <si>
    <t>cajon 1/4"VCR*1/4"BSPP + sieve</t>
  </si>
  <si>
    <t>swagelok 6mm*1/4" with sieve</t>
  </si>
  <si>
    <t>2.04.116</t>
  </si>
  <si>
    <t>cajon 1/4"VCR*1/8"BSPP</t>
  </si>
  <si>
    <t>2.04.117</t>
  </si>
  <si>
    <t xml:space="preserve">cajon 1/4"VCR*1/4"BSPP </t>
  </si>
  <si>
    <t>3.01.150</t>
  </si>
  <si>
    <t>3.03.052</t>
  </si>
  <si>
    <t>melinex insulation plate 42*82</t>
  </si>
  <si>
    <t>3.03.156</t>
  </si>
  <si>
    <t>3.03.158</t>
  </si>
  <si>
    <t>3.03.159</t>
  </si>
  <si>
    <t>4.01.077</t>
  </si>
  <si>
    <t>4.01.269</t>
  </si>
  <si>
    <t>pcb MFC 24V C-type</t>
  </si>
  <si>
    <t>7.03.045</t>
  </si>
  <si>
    <t>7.03.187</t>
  </si>
  <si>
    <t>7.03.218</t>
  </si>
  <si>
    <t>7.03.244</t>
  </si>
  <si>
    <t>coil LD 24V</t>
  </si>
  <si>
    <t>7.03.245</t>
  </si>
  <si>
    <t>coil LE 24V</t>
  </si>
  <si>
    <t>7.03.246</t>
  </si>
  <si>
    <t>coil LF 24V</t>
  </si>
  <si>
    <t>9.22.050</t>
  </si>
  <si>
    <t>9.22.051</t>
  </si>
  <si>
    <t>swagelok 1/4"OD*1/4"BSPP with sieve</t>
  </si>
  <si>
    <t>swagelok 1/4"OD*1/8"BSPP with sieve</t>
  </si>
  <si>
    <t>2.01.178</t>
  </si>
  <si>
    <t>Screw DIN84 M2.5*10</t>
  </si>
  <si>
    <t>2.03.250</t>
  </si>
  <si>
    <t>2.03.251</t>
  </si>
  <si>
    <t>2.03.252</t>
  </si>
  <si>
    <t>endplate radial</t>
  </si>
  <si>
    <t>2.03.261</t>
  </si>
  <si>
    <t>lam. filter 38-groove radial</t>
  </si>
  <si>
    <t>lam. filter 6-groove radial</t>
  </si>
  <si>
    <t>2.03.262</t>
  </si>
  <si>
    <t>lam. filter 1-groove radial</t>
  </si>
  <si>
    <t>2.15.349</t>
  </si>
  <si>
    <t>lam. Flow-device holder radial</t>
  </si>
  <si>
    <t>2.05.385</t>
  </si>
  <si>
    <t>insert annular F-101D d10.80mm</t>
  </si>
  <si>
    <t>2.05.386</t>
  </si>
  <si>
    <t>insert annular F-101D d10.70mm</t>
  </si>
  <si>
    <t>2.15.571</t>
  </si>
  <si>
    <t>Orrifice V01 0.05mm</t>
  </si>
  <si>
    <t>2.15.572</t>
  </si>
  <si>
    <t>2.15.573</t>
  </si>
  <si>
    <t>2.15.574</t>
  </si>
  <si>
    <t>2.15.575</t>
  </si>
  <si>
    <t>2.15.576</t>
  </si>
  <si>
    <t>2.15.577</t>
  </si>
  <si>
    <t>2.15.578</t>
  </si>
  <si>
    <t>Orrifice V01 0.07mm</t>
  </si>
  <si>
    <t>Orrifice V01 0.10mm</t>
  </si>
  <si>
    <t>Orrifice V01 0.14mm</t>
  </si>
  <si>
    <t>Orrifice V01 0.20mm</t>
  </si>
  <si>
    <t>Orrifice V01 0.30mm</t>
  </si>
  <si>
    <t>Orrifice V01 0.37mm</t>
  </si>
  <si>
    <t>Orrifice V01 0.50mm</t>
  </si>
  <si>
    <t>2.15.579</t>
  </si>
  <si>
    <t>2.15.580</t>
  </si>
  <si>
    <t>2.15.581</t>
  </si>
  <si>
    <t>2.15.582</t>
  </si>
  <si>
    <t>2.15.583</t>
  </si>
  <si>
    <t>2.15.584</t>
  </si>
  <si>
    <t>2.15.585</t>
  </si>
  <si>
    <t>Orrifice V01 0.70mm</t>
  </si>
  <si>
    <t>Orrifice V01 1.00mm</t>
  </si>
  <si>
    <t>Orrifice V01 1.30mm</t>
  </si>
  <si>
    <t>Orrifice V01 1.50mm</t>
  </si>
  <si>
    <t>Orrifice V01 1.70mm</t>
  </si>
  <si>
    <t>Orrifice V01 2.00mm</t>
  </si>
  <si>
    <t>Sleeve V01 n;c</t>
  </si>
  <si>
    <t>2.15.597</t>
  </si>
  <si>
    <t>2.15.624</t>
  </si>
  <si>
    <t>Washer coil housing V01 LD-LF</t>
  </si>
  <si>
    <t>3.01.436</t>
  </si>
  <si>
    <t>3.01.434</t>
  </si>
  <si>
    <t>3.01.429</t>
  </si>
  <si>
    <t>3.03.079</t>
  </si>
  <si>
    <t>3.03.081</t>
  </si>
  <si>
    <t>3.03.082</t>
  </si>
  <si>
    <t>3.03.180</t>
  </si>
  <si>
    <t>3.03.181</t>
  </si>
  <si>
    <t>upper part case Euro MBC</t>
  </si>
  <si>
    <t>upper part case Euro MBC RJ-45</t>
  </si>
  <si>
    <t>5.01.069</t>
  </si>
  <si>
    <t>flowsensor assy D-type</t>
  </si>
  <si>
    <t>7.03.027</t>
  </si>
  <si>
    <t>7.03.162</t>
  </si>
  <si>
    <t>Coil L1 15V</t>
  </si>
  <si>
    <t>2.15.082</t>
  </si>
  <si>
    <t>2.01.146</t>
  </si>
  <si>
    <t>2.15.719</t>
  </si>
  <si>
    <t>plunger F-001C Kalrez 6375</t>
  </si>
  <si>
    <t>9.22.062</t>
  </si>
  <si>
    <t>1.32.562</t>
  </si>
  <si>
    <t>resistor Philips RC01 931K</t>
  </si>
  <si>
    <t>1.32.563</t>
  </si>
  <si>
    <t>resistor Philips RC01 93E1</t>
  </si>
  <si>
    <t>1.32.564</t>
  </si>
  <si>
    <t>resistor Philips RC01 93K1</t>
  </si>
  <si>
    <t>1.32.565</t>
  </si>
  <si>
    <t>resistor Philips RC01 9E31</t>
  </si>
  <si>
    <t>1.32.566</t>
  </si>
  <si>
    <t>resistor Philips RC01 9K31</t>
  </si>
  <si>
    <t>1.32.567</t>
  </si>
  <si>
    <t>resistor Philips RC01 953E</t>
  </si>
  <si>
    <t>1.32.568</t>
  </si>
  <si>
    <t>resistor Philips RC01 953K</t>
  </si>
  <si>
    <t>1.32.569</t>
  </si>
  <si>
    <t>resistor Philips RC01 95E3</t>
  </si>
  <si>
    <t>1.32.570</t>
  </si>
  <si>
    <t>resistor Philips RC01 95K3</t>
  </si>
  <si>
    <t>1.32.571</t>
  </si>
  <si>
    <t>resistor Philips RC01 9E53</t>
  </si>
  <si>
    <t>1.32.572</t>
  </si>
  <si>
    <t>resistor Philips RC01 9K53</t>
  </si>
  <si>
    <t>1.32.573</t>
  </si>
  <si>
    <t>resistor Philips RC01 976E</t>
  </si>
  <si>
    <t>1.32.574</t>
  </si>
  <si>
    <t>resistor Philips RC01 976K</t>
  </si>
  <si>
    <t>1.32.575</t>
  </si>
  <si>
    <t>resistor Philips RC01 97E6</t>
  </si>
  <si>
    <t>1.32.576</t>
  </si>
  <si>
    <t>resistor Philips RC01 97K6</t>
  </si>
  <si>
    <t>1.32.577</t>
  </si>
  <si>
    <t>resistor Philips RC01 9E76</t>
  </si>
  <si>
    <t>1.32.578</t>
  </si>
  <si>
    <t>resistor Philips RC01 9K76</t>
  </si>
  <si>
    <t>1.34.009</t>
  </si>
  <si>
    <t>el. capacitor rad 22µF 40V</t>
  </si>
  <si>
    <t>1.34.015</t>
  </si>
  <si>
    <t>= 1.34.016</t>
  </si>
  <si>
    <t>1.34.018</t>
  </si>
  <si>
    <t>el. capacitor rad 33µF 40V</t>
  </si>
  <si>
    <t>1.34.025</t>
  </si>
  <si>
    <t>= 1.34.023</t>
  </si>
  <si>
    <t>1.34.038</t>
  </si>
  <si>
    <t>= 1.34.036</t>
  </si>
  <si>
    <t>1.34.043</t>
  </si>
  <si>
    <t>= 1.34.041</t>
  </si>
  <si>
    <t>1.34.050</t>
  </si>
  <si>
    <t>el. capacitor rad 330µF 35V</t>
  </si>
  <si>
    <t>1.34.063</t>
  </si>
  <si>
    <t>el. capacitor rad 10µF 63V</t>
  </si>
  <si>
    <t>1.35.001</t>
  </si>
  <si>
    <t>el. capacitor SMD 10µF 16V</t>
  </si>
  <si>
    <t>1.35.002</t>
  </si>
  <si>
    <t>el. capacitor SMD 1µF 63V</t>
  </si>
  <si>
    <t>1.35.003</t>
  </si>
  <si>
    <t>el. capacitor SMD 2.2µF 63V</t>
  </si>
  <si>
    <t>1.35.004</t>
  </si>
  <si>
    <t>el. capacitor SMD 47µF 16V</t>
  </si>
  <si>
    <t>1.35.005</t>
  </si>
  <si>
    <t>el. capacitor SMD 4.7µF 40V</t>
  </si>
  <si>
    <t>1.35.006</t>
  </si>
  <si>
    <t>el. capacitor SMD 100nF 63V</t>
  </si>
  <si>
    <t>1.35.007</t>
  </si>
  <si>
    <t>el. capacitor SMD 220nF 63V</t>
  </si>
  <si>
    <t>1.35.008</t>
  </si>
  <si>
    <t>el. capacitor SMD 470nF 63V</t>
  </si>
  <si>
    <t>1.39.002</t>
  </si>
  <si>
    <t>capacitor Y4T 1206 220nF 63V</t>
  </si>
  <si>
    <t>1.39.003</t>
  </si>
  <si>
    <t>capacitor Y4T 1210 330nF 63V</t>
  </si>
  <si>
    <t>1.39.004</t>
  </si>
  <si>
    <t>capacitor Y4T 1210 470nF 63V</t>
  </si>
  <si>
    <t>1.39.005</t>
  </si>
  <si>
    <t>capacitor Y4T 1812 1µF 63V</t>
  </si>
  <si>
    <t>1.41.001</t>
  </si>
  <si>
    <t>Omron temperature controller</t>
  </si>
  <si>
    <t>1.41.002</t>
  </si>
  <si>
    <t>Sensor 2 winding E type</t>
  </si>
  <si>
    <t>5.01.160</t>
  </si>
  <si>
    <t>Sensor 2 winding D type</t>
  </si>
  <si>
    <t>2.20.235</t>
  </si>
  <si>
    <t>insert F-101D/E annular II 11,1 mm</t>
  </si>
  <si>
    <t>2.20.236</t>
  </si>
  <si>
    <t>2.20.237</t>
  </si>
  <si>
    <t>2.20.239</t>
  </si>
  <si>
    <t>2.20.240</t>
  </si>
  <si>
    <t>2.20.241</t>
  </si>
  <si>
    <t>2.20.242</t>
  </si>
  <si>
    <t>2.20.243</t>
  </si>
  <si>
    <t>insert F-101D/E annular II 11,05 mm</t>
  </si>
  <si>
    <t>insert F-101D/E annular II 11,0 mm</t>
  </si>
  <si>
    <t>insert F-101D/E annular II 10,9 mm</t>
  </si>
  <si>
    <t>insert F-101D/E annular II 10,8 mm</t>
  </si>
  <si>
    <t>insert F-101D/E annular II 10,7 mm</t>
  </si>
  <si>
    <t>insert F-101D/E annular II 10,6 mm</t>
  </si>
  <si>
    <t>insert F-101D/E annular II 10,5 mm</t>
  </si>
  <si>
    <t>2.20.568</t>
  </si>
  <si>
    <t>Swagelok adapt.1/4 face seal x1/8" BSPP RS</t>
  </si>
  <si>
    <t>2.01.348</t>
  </si>
  <si>
    <t>cross recesses raised countersunk head DIN965H M2x20</t>
  </si>
  <si>
    <t>2.20.233</t>
  </si>
  <si>
    <t>bush for insert F-101D/E</t>
  </si>
  <si>
    <t>2.20.238</t>
  </si>
  <si>
    <t>insert F-101D/E annular II 10,95 mm</t>
  </si>
  <si>
    <t>7.03.320</t>
  </si>
  <si>
    <t>7.03.322</t>
  </si>
  <si>
    <t>7.03.323</t>
  </si>
  <si>
    <t>7.03.357</t>
  </si>
  <si>
    <t>SS-600-1-4RS</t>
  </si>
  <si>
    <t>SS-10MO-1-4RS</t>
  </si>
  <si>
    <t>7.03.340</t>
  </si>
  <si>
    <t>CABLE DIN8 / DB9 FEM</t>
  </si>
  <si>
    <t>2.20.244</t>
  </si>
  <si>
    <t>DeviceNet beginterminator</t>
  </si>
  <si>
    <t>DeviceNet/FLOW-BUS M12 cable 3m</t>
  </si>
  <si>
    <t>Quantité 
31-12-12</t>
  </si>
  <si>
    <t>2.20.796</t>
  </si>
  <si>
    <t>plunger topmnt EPDM 559291 USP</t>
  </si>
  <si>
    <t>9.22.029</t>
  </si>
  <si>
    <t>9.22.063</t>
  </si>
  <si>
    <t>technical datasticker orange</t>
  </si>
  <si>
    <t>Cafca cable CRDM</t>
  </si>
  <si>
    <t>7.03.242</t>
  </si>
  <si>
    <t>distance part case Industrial</t>
  </si>
  <si>
    <t>Insert F-101D grooved 11,15</t>
  </si>
  <si>
    <t>Insert F-101D grooved 10,95 mm</t>
  </si>
  <si>
    <t>7.03.348</t>
  </si>
  <si>
    <t>cable RS232 T-part 8DIN</t>
  </si>
  <si>
    <t>2.05.392</t>
  </si>
  <si>
    <t>insert annular F-101D d 9.90mm</t>
  </si>
  <si>
    <t>2.10.088</t>
  </si>
  <si>
    <t>front E-7000 R/C</t>
  </si>
  <si>
    <t>1.24.125</t>
  </si>
  <si>
    <t>lightpipe lab housing</t>
  </si>
  <si>
    <t>7.03.260</t>
  </si>
  <si>
    <t>coil assy LD 15V, length 53cm</t>
  </si>
  <si>
    <t>3.01.218</t>
  </si>
  <si>
    <t>2.15.740</t>
  </si>
  <si>
    <t>7.03.542</t>
  </si>
  <si>
    <t>resistor Philips RC01 5E23</t>
  </si>
  <si>
    <t>1.32.422</t>
  </si>
  <si>
    <t>resistor Philips RC01 5K23</t>
  </si>
  <si>
    <t>1.32.423</t>
  </si>
  <si>
    <t>resistor Philips RC01 536E</t>
  </si>
  <si>
    <t>1.32.424</t>
  </si>
  <si>
    <t>resistor Philips RC01 536K</t>
  </si>
  <si>
    <t>1.32.425</t>
  </si>
  <si>
    <t>resistor Philips RC01 53E6</t>
  </si>
  <si>
    <t>1.32.426</t>
  </si>
  <si>
    <t>resistor Philips RC01 53K6</t>
  </si>
  <si>
    <t>1.32.427</t>
  </si>
  <si>
    <t>resistor Philips RC01 5E36</t>
  </si>
  <si>
    <t>1.32.428</t>
  </si>
  <si>
    <t>resistor Philips RC01 5K36</t>
  </si>
  <si>
    <t>1.32.429</t>
  </si>
  <si>
    <t>resistor Philips RC01 549E</t>
  </si>
  <si>
    <t>1.32.430</t>
  </si>
  <si>
    <t>resistor Philips RC01 549K</t>
  </si>
  <si>
    <t>1.32.431</t>
  </si>
  <si>
    <t>resistor Philips RC01 54E9</t>
  </si>
  <si>
    <t>1.32.432</t>
  </si>
  <si>
    <t>resistor Philips RC01 54K9</t>
  </si>
  <si>
    <t>1.32.433</t>
  </si>
  <si>
    <t>resistor Philips RC01 5E49</t>
  </si>
  <si>
    <t>1.32.434</t>
  </si>
  <si>
    <t>resistor Philips RC01 5K49</t>
  </si>
  <si>
    <t>1.32.435</t>
  </si>
  <si>
    <t>resistor Philips RC01 562E</t>
  </si>
  <si>
    <t>1.32.436</t>
  </si>
  <si>
    <t>resistor Philips RC01 562K</t>
  </si>
  <si>
    <t>1.32.437</t>
  </si>
  <si>
    <t>resistor Philips RC01 56E2</t>
  </si>
  <si>
    <t>1.32.438</t>
  </si>
  <si>
    <t>resistor Philips RC01 56K2</t>
  </si>
  <si>
    <t>1.32.439</t>
  </si>
  <si>
    <t>resistor Philips RC01 5E62</t>
  </si>
  <si>
    <t>1.32.440</t>
  </si>
  <si>
    <t>resistor Philips RC01 5K62</t>
  </si>
  <si>
    <t>1.32.441</t>
  </si>
  <si>
    <t>resistor Philips RC01 576E</t>
  </si>
  <si>
    <t>1.32.442</t>
  </si>
  <si>
    <t>resistor Philips RC01 576K</t>
  </si>
  <si>
    <t>1.32.443</t>
  </si>
  <si>
    <t>resistor Philips RC01 634K</t>
  </si>
  <si>
    <t>1.32.467</t>
  </si>
  <si>
    <t>resistor Philips RC01 63E4</t>
  </si>
  <si>
    <t>1.32.468</t>
  </si>
  <si>
    <t>resistor Philips RC01 63K4</t>
  </si>
  <si>
    <t>1.32.469</t>
  </si>
  <si>
    <t>resistor Philips RC01 6E34</t>
  </si>
  <si>
    <t>1.32.470</t>
  </si>
  <si>
    <t>resistor Philips RC01 6K34</t>
  </si>
  <si>
    <t>1.32.471</t>
  </si>
  <si>
    <t>resistor Philips RC01 649E</t>
  </si>
  <si>
    <t>1.32.472</t>
  </si>
  <si>
    <t>resistor Philips RC01 649K</t>
  </si>
  <si>
    <t>1.32.473</t>
  </si>
  <si>
    <t>resistor Philips RC01 64E9</t>
  </si>
  <si>
    <t>1.32.474</t>
  </si>
  <si>
    <t>resistor Philips RC01 64K9</t>
  </si>
  <si>
    <t>1.32.475</t>
  </si>
  <si>
    <t>resistor Philips RC01 6E49</t>
  </si>
  <si>
    <t>1.32.476</t>
  </si>
  <si>
    <t>resistor Philips RC01 6K49</t>
  </si>
  <si>
    <t>1.32.477</t>
  </si>
  <si>
    <t>resistor Philips RC01 665E</t>
  </si>
  <si>
    <t>1.32.478</t>
  </si>
  <si>
    <t>resistor Philips RC01 665K</t>
  </si>
  <si>
    <t>1.32.479</t>
  </si>
  <si>
    <t>resistor Philips RC01 66E5</t>
  </si>
  <si>
    <t>1.32.480</t>
  </si>
  <si>
    <t>resistor Philips RC01 66K5</t>
  </si>
  <si>
    <t>1.32.481</t>
  </si>
  <si>
    <t>resistor Philips RC01 6E65</t>
  </si>
  <si>
    <t>1.32.482</t>
  </si>
  <si>
    <t>resistor Philips RC01 6K65</t>
  </si>
  <si>
    <t>1.32.483</t>
  </si>
  <si>
    <t>resistor Philips RC01 681E</t>
  </si>
  <si>
    <t>1.32.484</t>
  </si>
  <si>
    <t>resistor Philips RC01 681K</t>
  </si>
  <si>
    <t>1.32.485</t>
  </si>
  <si>
    <t>resistor Philips RC01 68E1</t>
  </si>
  <si>
    <t>1.32.486</t>
  </si>
  <si>
    <t>resistor Philips RC01 68K1</t>
  </si>
  <si>
    <t>1.32.487</t>
  </si>
  <si>
    <t>resistor Philips RC01 6E81</t>
  </si>
  <si>
    <t>1.32.488</t>
  </si>
  <si>
    <t>resistor Philips RC01 6K81</t>
  </si>
  <si>
    <t xml:space="preserve">cajon 1/2"VCR*1/4"BSPP </t>
  </si>
  <si>
    <t>2.15.024</t>
  </si>
  <si>
    <t>Flange KF16*1/8"BSPP</t>
  </si>
  <si>
    <t>3.01.087</t>
  </si>
  <si>
    <t>EPDM o-ring AS115 SKA-095</t>
  </si>
  <si>
    <t>3.01.256</t>
  </si>
  <si>
    <t>3.01.339</t>
  </si>
  <si>
    <t>3.01.119</t>
  </si>
  <si>
    <t>Viton o-ring AS134 70°sh green</t>
  </si>
  <si>
    <t>3.01.180</t>
  </si>
  <si>
    <t>EPDM o-ring AS134 SKA-095</t>
  </si>
  <si>
    <t>3.01.042</t>
  </si>
  <si>
    <t>3.01.363</t>
  </si>
  <si>
    <t>plunger F-003AC viton</t>
  </si>
  <si>
    <t>2.05.678</t>
  </si>
  <si>
    <t>2.05.856</t>
  </si>
  <si>
    <t>plunger F-003AC elast. PTFE</t>
  </si>
  <si>
    <t>4.01.290</t>
  </si>
  <si>
    <t>4.01.280</t>
  </si>
  <si>
    <t>3.01.164</t>
  </si>
  <si>
    <t>Viton o-ring AS206 70°sh green</t>
  </si>
  <si>
    <t>pcb IN-MFC Euro4 C-type</t>
  </si>
  <si>
    <t>3.01.132</t>
  </si>
  <si>
    <t>Viton o-ring AS014 70°sh green</t>
  </si>
  <si>
    <t>manual MFC/EPC French</t>
  </si>
  <si>
    <t>2.04.080</t>
  </si>
  <si>
    <t>3.01.001</t>
  </si>
  <si>
    <t>Viton o-ring AS015 70°sh green</t>
  </si>
  <si>
    <t>SAM-003F</t>
  </si>
  <si>
    <t>4.01.355</t>
  </si>
  <si>
    <t xml:space="preserve">swagelok 1/8"OD*1/4"BSPP </t>
  </si>
  <si>
    <t>2.04.280</t>
  </si>
  <si>
    <t>7.01.740</t>
  </si>
  <si>
    <t>2.05.515</t>
  </si>
  <si>
    <t>hex. socket head cap scr M5*60</t>
  </si>
  <si>
    <t>(zie prijs 2.04.179)</t>
  </si>
  <si>
    <t>1.15.167</t>
  </si>
  <si>
    <t>3.01.456</t>
  </si>
  <si>
    <t>3.01.190</t>
  </si>
  <si>
    <t>resistor Philips RC01 75E0</t>
  </si>
  <si>
    <t>1.32.510</t>
  </si>
  <si>
    <t>resistor Philips RC01 75K0</t>
  </si>
  <si>
    <t>1.32.511</t>
  </si>
  <si>
    <t>resistor Philips RC01 7E50</t>
  </si>
  <si>
    <t>1.32.512</t>
  </si>
  <si>
    <t>resistor Philips RC01 7K50</t>
  </si>
  <si>
    <t>1.32.513</t>
  </si>
  <si>
    <t>resistor Philips RC01 768E</t>
  </si>
  <si>
    <t>1.32.514</t>
  </si>
  <si>
    <t>resistor Philips RC01 768K</t>
  </si>
  <si>
    <t>1.32.515</t>
  </si>
  <si>
    <t>resistor Philips RC01 76E8</t>
  </si>
  <si>
    <t>1.32.516</t>
  </si>
  <si>
    <t>resistor Philips RC01 76K8</t>
  </si>
  <si>
    <t>1.32.517</t>
  </si>
  <si>
    <t>resistor Philips RC01 7E68</t>
  </si>
  <si>
    <t>1.32.518</t>
  </si>
  <si>
    <t>resistor Philips RC01 7K68</t>
  </si>
  <si>
    <t>1.32.519</t>
  </si>
  <si>
    <t>resistor Philips RC01 787E</t>
  </si>
  <si>
    <t>1.32.520</t>
  </si>
  <si>
    <t>resistor Philips RC01 787K</t>
  </si>
  <si>
    <t>2.15.633</t>
  </si>
  <si>
    <t>M+W insert D-6251</t>
  </si>
  <si>
    <t>2.15.639</t>
  </si>
  <si>
    <t>L20 body</t>
  </si>
  <si>
    <t>2.15.640</t>
  </si>
  <si>
    <t>L20 body cover</t>
  </si>
  <si>
    <t>2.15.641</t>
  </si>
  <si>
    <t>L20 valve body 1/8"VCR</t>
  </si>
  <si>
    <t>2.15.642</t>
  </si>
  <si>
    <t>L20 valve body 1/4"</t>
  </si>
  <si>
    <t>2.15.643</t>
  </si>
  <si>
    <t>L20 valve body 6mm</t>
  </si>
  <si>
    <t>2.15.644</t>
  </si>
  <si>
    <t>L20 valve body 3mm</t>
  </si>
  <si>
    <t>2.15.645</t>
  </si>
  <si>
    <t>L20 valve body 1/4"VCR</t>
  </si>
  <si>
    <t>2.15.646</t>
  </si>
  <si>
    <t>L20 valve body 1/8"</t>
  </si>
  <si>
    <t>resistor Philips RC01 806K</t>
  </si>
  <si>
    <t>1.32.527</t>
  </si>
  <si>
    <t>resistor Philips RC01 80E6</t>
  </si>
  <si>
    <t>1.32.528</t>
  </si>
  <si>
    <t>resistor Philips RC01 80K6</t>
  </si>
  <si>
    <t>1.32.529</t>
  </si>
  <si>
    <t>resistor Philips RC01 8E06</t>
  </si>
  <si>
    <t>1.32.530</t>
  </si>
  <si>
    <t>resistor Philips RC01 8K06</t>
  </si>
  <si>
    <t>1.32.531</t>
  </si>
  <si>
    <t>resistor Philips RC01 825E</t>
  </si>
  <si>
    <t>1.32.532</t>
  </si>
  <si>
    <t>resistor Philips RC01 825K</t>
  </si>
  <si>
    <t>1.32.533</t>
  </si>
  <si>
    <t>resistor Philips RC01 82E5</t>
  </si>
  <si>
    <t>1.32.534</t>
  </si>
  <si>
    <t>resistor Philips RC01 82K5</t>
  </si>
  <si>
    <t>1.32.535</t>
  </si>
  <si>
    <t>resistor Philips RC01 8E25</t>
  </si>
  <si>
    <t>1.32.536</t>
  </si>
  <si>
    <t>resistor Philips RC01 8K25</t>
  </si>
  <si>
    <t>1.32.537</t>
  </si>
  <si>
    <t>resistor Philips RC01 845E</t>
  </si>
  <si>
    <t>1.32.538</t>
  </si>
  <si>
    <t>resistor Philips RC01 845K</t>
  </si>
  <si>
    <t>1.32.539</t>
  </si>
  <si>
    <t>resistor Philips RC01 84E5</t>
  </si>
  <si>
    <t>1.32.540</t>
  </si>
  <si>
    <t>resistor Philips RC01 84K5</t>
  </si>
  <si>
    <t>1.32.541</t>
  </si>
  <si>
    <t>resistor Philips RC01 8E45</t>
  </si>
  <si>
    <t>1.32.542</t>
  </si>
  <si>
    <t>resistor Philips RC01 8K45</t>
  </si>
  <si>
    <t>1.32.543</t>
  </si>
  <si>
    <t>resistor Philips RC01 866E</t>
  </si>
  <si>
    <t>1.32.544</t>
  </si>
  <si>
    <t>resistor Philips RC01 866K</t>
  </si>
  <si>
    <t>1.32.545</t>
  </si>
  <si>
    <t>resistor Philips RC01 86E6</t>
  </si>
  <si>
    <t>1.32.546</t>
  </si>
  <si>
    <t>resistor Philips RC01 86K6</t>
  </si>
  <si>
    <t>1.32.547</t>
  </si>
  <si>
    <t>resistor Philips RC01 8E66</t>
  </si>
  <si>
    <t>1.32.548</t>
  </si>
  <si>
    <t>resistor Philips RC01 8K66</t>
  </si>
  <si>
    <t>1.32.549</t>
  </si>
  <si>
    <t>resistor Philips RC01 887E</t>
  </si>
  <si>
    <t>1.32.550</t>
  </si>
  <si>
    <t>resistor Philips RC01 887K</t>
  </si>
  <si>
    <t>1.32.551</t>
  </si>
  <si>
    <t>resistor Philips RC01 88E7</t>
  </si>
  <si>
    <t>1.32.552</t>
  </si>
  <si>
    <t>resistor Philips RC01 88K7</t>
  </si>
  <si>
    <t>1.32.553</t>
  </si>
  <si>
    <t>resistor Philips RC01 8E87</t>
  </si>
  <si>
    <t>1.32.554</t>
  </si>
  <si>
    <t>resistor Philips RC01 8K87</t>
  </si>
  <si>
    <t>1.32.555</t>
  </si>
  <si>
    <t>resistor Philips RC01 909E</t>
  </si>
  <si>
    <t>1.32.556</t>
  </si>
  <si>
    <t>resistor Philips RC01 909K</t>
  </si>
  <si>
    <t>1.32.557</t>
  </si>
  <si>
    <t>resistor Philips RC01 90E9</t>
  </si>
  <si>
    <t>1.32.558</t>
  </si>
  <si>
    <t>2.03.134</t>
  </si>
  <si>
    <t>37-pin D-connector female</t>
  </si>
  <si>
    <t>1.09.076</t>
  </si>
  <si>
    <t>housing 37-pin D-connector</t>
  </si>
  <si>
    <t>1.09.077</t>
  </si>
  <si>
    <t>housing 9-pin D-conn. black</t>
  </si>
  <si>
    <t>1.09.078</t>
  </si>
  <si>
    <t>Relimate 5-pin housing black</t>
  </si>
  <si>
    <t>1.09.082</t>
  </si>
  <si>
    <t>solder connector for CKG366</t>
  </si>
  <si>
    <t>1.09.083</t>
  </si>
  <si>
    <t>DIN41612 connector body F-type</t>
  </si>
  <si>
    <t>1.09.084</t>
  </si>
  <si>
    <t>spring contact for DIN41612F</t>
  </si>
  <si>
    <t>1.09.085</t>
  </si>
  <si>
    <t>= 1.09.016</t>
  </si>
  <si>
    <t>1.09.086</t>
  </si>
  <si>
    <t>1.09.087</t>
  </si>
  <si>
    <t>1.09.088</t>
  </si>
  <si>
    <t>Amphenol 4-pin male connector</t>
  </si>
  <si>
    <t>1.09.091</t>
  </si>
  <si>
    <t>Amphenol 7-pin female conn.</t>
  </si>
  <si>
    <t>1.09.092</t>
  </si>
  <si>
    <t>Amphenol 4-pin male chassispl.</t>
  </si>
  <si>
    <t>1.09.093</t>
  </si>
  <si>
    <t>Amphenol 7-pin male chassispl.</t>
  </si>
  <si>
    <t>1.09.095</t>
  </si>
  <si>
    <t>Amphenol 7-pin female chassisp</t>
  </si>
  <si>
    <t>1.09.097</t>
  </si>
  <si>
    <t>euro cable socket</t>
  </si>
  <si>
    <t>1.09.100</t>
  </si>
  <si>
    <t>9-pin D-conn female receptacle</t>
  </si>
  <si>
    <t>1.09.101</t>
  </si>
  <si>
    <t>Relimate 5-pin header straight</t>
  </si>
  <si>
    <t>1.09.102</t>
  </si>
  <si>
    <t>Relimate 3-pin header angle</t>
  </si>
  <si>
    <t>1.09.103</t>
  </si>
  <si>
    <t>mains inlet conn. with switch</t>
  </si>
  <si>
    <t>1.09.104</t>
  </si>
  <si>
    <t>AMP 7-pin connector housing</t>
  </si>
  <si>
    <t>1.09.105</t>
  </si>
  <si>
    <t>AMP 7-pin header</t>
  </si>
  <si>
    <t>1.09.106</t>
  </si>
  <si>
    <t>housing 15-pin D-conn. black</t>
  </si>
  <si>
    <t>1.09.107</t>
  </si>
  <si>
    <t>metal housing 15-pin D-conn.</t>
  </si>
  <si>
    <t>1.09.108</t>
  </si>
  <si>
    <t>20-pin HE14-header straight</t>
  </si>
  <si>
    <t>1.09.109</t>
  </si>
  <si>
    <t>1.09.110</t>
  </si>
  <si>
    <t>15-pin D-conn fem. receptacle</t>
  </si>
  <si>
    <t>1.09.112</t>
  </si>
  <si>
    <t>Weco faston block 444BLF/5</t>
  </si>
  <si>
    <t>1.09.113</t>
  </si>
  <si>
    <t>DIN41612 connector body M-type</t>
  </si>
  <si>
    <t>1.09.114</t>
  </si>
  <si>
    <t>high current contact</t>
  </si>
  <si>
    <t>1.09.115</t>
  </si>
  <si>
    <t>Feller mains entry with filter</t>
  </si>
  <si>
    <t>1.09.116</t>
  </si>
  <si>
    <t>2-pin socket conn. single row</t>
  </si>
  <si>
    <t>1.09.117</t>
  </si>
  <si>
    <t>terminal for socket connector</t>
  </si>
  <si>
    <t>1.09.118</t>
  </si>
  <si>
    <t>10-pin shrouded header</t>
  </si>
  <si>
    <t>1.09.120</t>
  </si>
  <si>
    <t>resistor Philips RC01 1K58</t>
  </si>
  <si>
    <t>1.32.123</t>
  </si>
  <si>
    <t>resistor Philips RC01 162E</t>
  </si>
  <si>
    <t>1.32.124</t>
  </si>
  <si>
    <t>resistor Philips RC01 162K</t>
  </si>
  <si>
    <t>1.32.125</t>
  </si>
  <si>
    <t>resistor Philips RC01 16E2</t>
  </si>
  <si>
    <t>1.32.126</t>
  </si>
  <si>
    <t>resistor Philips RC01 16K2</t>
  </si>
  <si>
    <t>1.32.127</t>
  </si>
  <si>
    <t>resistor Philips RC01 1E62</t>
  </si>
  <si>
    <t>1.32.128</t>
  </si>
  <si>
    <t>resistor Philips RC01 1K62</t>
  </si>
  <si>
    <t>1.32.129</t>
  </si>
  <si>
    <t>resistor Philips RC01 165E</t>
  </si>
  <si>
    <t>1.32.130</t>
  </si>
  <si>
    <t>resistor Philips RC01 165K</t>
  </si>
  <si>
    <t>1.32.131</t>
  </si>
  <si>
    <t>resistor Philips RC01 16E5</t>
  </si>
  <si>
    <t>1.32.132</t>
  </si>
  <si>
    <t>resistor Philips RC01 16K5</t>
  </si>
  <si>
    <t>1.32.133</t>
  </si>
  <si>
    <t>resistor Philips RC01 1E65</t>
  </si>
  <si>
    <t>1.32.134</t>
  </si>
  <si>
    <t>resistor Philips RC01 1K65</t>
  </si>
  <si>
    <t>1.32.135</t>
  </si>
  <si>
    <t>resistor Philips RC01 169E</t>
  </si>
  <si>
    <t>1.32.136</t>
  </si>
  <si>
    <t>resistor Philips RC01 169K</t>
  </si>
  <si>
    <t>1.32.137</t>
  </si>
  <si>
    <t>resistor Philips RC01 16E9</t>
  </si>
  <si>
    <t>1.32.138</t>
  </si>
  <si>
    <t>resistor Philips RC01 16K9</t>
  </si>
  <si>
    <t>1.32.139</t>
  </si>
  <si>
    <t>resistor Philips RC01 1E69</t>
  </si>
  <si>
    <t>1.32.140</t>
  </si>
  <si>
    <t>resistor Philips RC01 1K69</t>
  </si>
  <si>
    <t>1.32.141</t>
  </si>
  <si>
    <t>resistor Philips RC01 174E</t>
  </si>
  <si>
    <t>1.32.142</t>
  </si>
  <si>
    <t>resistor Philips RC01 174K</t>
  </si>
  <si>
    <t>1.32.143</t>
  </si>
  <si>
    <t>resistor Philips RC01 17E4</t>
  </si>
  <si>
    <t>1.32.144</t>
  </si>
  <si>
    <t>resistor Philips RC01 17K4</t>
  </si>
  <si>
    <t>1.32.145</t>
  </si>
  <si>
    <t>resistor Philips RC01 1E74</t>
  </si>
  <si>
    <t>1.32.146</t>
  </si>
  <si>
    <t>resistor Philips RC01 1K74</t>
  </si>
  <si>
    <t>1.32.147</t>
  </si>
  <si>
    <t>resistor Philips RC01 178E</t>
  </si>
  <si>
    <t>1.32.148</t>
  </si>
  <si>
    <t>resistor Philips RC01 178K</t>
  </si>
  <si>
    <t>1.32.149</t>
  </si>
  <si>
    <t>resistor Philips RC01 17E8</t>
  </si>
  <si>
    <t>1.32.150</t>
  </si>
  <si>
    <t>resistor Philips RC01 17K8</t>
  </si>
  <si>
    <t>1.32.151</t>
  </si>
  <si>
    <t>resistor Philips RC01 1E78</t>
  </si>
  <si>
    <t>1.32.152</t>
  </si>
  <si>
    <t>resistor Philips RC01 1K78</t>
  </si>
  <si>
    <t>1.32.153</t>
  </si>
  <si>
    <t>resistor Philips RC01 181E</t>
  </si>
  <si>
    <t>1.32.154</t>
  </si>
  <si>
    <t>resistor Philips RC01 181K</t>
  </si>
  <si>
    <t>1.32.155</t>
  </si>
  <si>
    <t>resistor Philips RC01 18E1</t>
  </si>
  <si>
    <t>1.32.156</t>
  </si>
  <si>
    <t>resistor Philips RC01 18K1</t>
  </si>
  <si>
    <t>1.32.157</t>
  </si>
  <si>
    <t>resistor Philips RC01 1E81</t>
  </si>
  <si>
    <t>1.32.158</t>
  </si>
  <si>
    <t>resistor Philips RC01 1K81</t>
  </si>
  <si>
    <t>1.32.159</t>
  </si>
  <si>
    <t>resistor Philips RC01 182E</t>
  </si>
  <si>
    <t>1.32.160</t>
  </si>
  <si>
    <t>resistor Philips RC01 182K</t>
  </si>
  <si>
    <t>1.32.161</t>
  </si>
  <si>
    <t>resistor Philips RC01 18E2</t>
  </si>
  <si>
    <t>1.32.162</t>
  </si>
  <si>
    <t>resistor Philips RC01 18K2</t>
  </si>
  <si>
    <t>1.32.163</t>
  </si>
  <si>
    <t>resistor Philips RC01 1E82</t>
  </si>
  <si>
    <t>1.32.164</t>
  </si>
  <si>
    <t>resistor Philips RC01 1K82</t>
  </si>
  <si>
    <t>1.32.165</t>
  </si>
  <si>
    <t>resistor Philips RC01 187E</t>
  </si>
  <si>
    <t>1.32.166</t>
  </si>
  <si>
    <t>resistor Philips RC01 187K</t>
  </si>
  <si>
    <t>1.32.167</t>
  </si>
  <si>
    <t>resistor Philips RC01 18E7</t>
  </si>
  <si>
    <t>1.32.168</t>
  </si>
  <si>
    <t>resistor Philips RC01 18K7</t>
  </si>
  <si>
    <t>1.32.169</t>
  </si>
  <si>
    <t>resistor Philips RC01 1E87</t>
  </si>
  <si>
    <t>1.32.170</t>
  </si>
  <si>
    <t>resistor Philips RC01 1K87</t>
  </si>
  <si>
    <t>1.32.171</t>
  </si>
  <si>
    <t>resistor Philips RC01 196E</t>
  </si>
  <si>
    <t>1.32.172</t>
  </si>
  <si>
    <t>resistor Philips RC01 196K</t>
  </si>
  <si>
    <t>1.32.173</t>
  </si>
  <si>
    <t>Saia mech. batchcounter</t>
  </si>
  <si>
    <t>1.07.003</t>
  </si>
  <si>
    <t>Saia electr. batchcounter</t>
  </si>
  <si>
    <t>1.07.004</t>
  </si>
  <si>
    <t>2.15.896</t>
  </si>
  <si>
    <t>Sleeve C2</t>
  </si>
  <si>
    <t>4.08.137</t>
  </si>
  <si>
    <t>dimensions euro-rack</t>
  </si>
  <si>
    <t>2.06.030</t>
  </si>
  <si>
    <t>dimensions power supply</t>
  </si>
  <si>
    <t>2.06.031</t>
  </si>
  <si>
    <t>Fujitsu microcontroller QFP100</t>
  </si>
  <si>
    <t>1.01.308</t>
  </si>
  <si>
    <t>flowsensor chip F3x6B1</t>
  </si>
  <si>
    <t>1.01.312</t>
  </si>
  <si>
    <t>Honeywell press.sens SCC05GSMT</t>
  </si>
  <si>
    <t>1.02.023</t>
  </si>
  <si>
    <t>not used</t>
  </si>
  <si>
    <t>1.03.001</t>
  </si>
  <si>
    <t>= 1.29.305</t>
  </si>
  <si>
    <t>1.03.002</t>
  </si>
  <si>
    <t>= 1.29.183</t>
  </si>
  <si>
    <t>1.03.003</t>
  </si>
  <si>
    <t>= 1.29.303</t>
  </si>
  <si>
    <t>1.03.004</t>
  </si>
  <si>
    <t>= 1.29.104</t>
  </si>
  <si>
    <t>1.03.005</t>
  </si>
  <si>
    <t>= 1.29.560</t>
  </si>
  <si>
    <t>1.03.006</t>
  </si>
  <si>
    <t>= 1.29.204</t>
  </si>
  <si>
    <t>1.03.007</t>
  </si>
  <si>
    <t>= 1.29.378</t>
  </si>
  <si>
    <t>1.03.008</t>
  </si>
  <si>
    <t>= 1.29.003</t>
  </si>
  <si>
    <t>1.03.009</t>
  </si>
  <si>
    <t>= 1.29.280</t>
  </si>
  <si>
    <t>1.03.010</t>
  </si>
  <si>
    <t>= 1.29.376</t>
  </si>
  <si>
    <t>1.03.011</t>
  </si>
  <si>
    <t>lightpipe lab. housing</t>
  </si>
  <si>
    <t>1.24.126</t>
  </si>
  <si>
    <t>1.24.127</t>
  </si>
  <si>
    <t>1.26.002</t>
  </si>
  <si>
    <t>Optrex liquid crystal display</t>
  </si>
  <si>
    <t>1.26.004</t>
  </si>
  <si>
    <t>display MDLS16264-LV-G-LED-04G</t>
  </si>
  <si>
    <t>1.27.022</t>
  </si>
  <si>
    <t>TL-starter 4-80W</t>
  </si>
  <si>
    <t>1.29.153</t>
  </si>
  <si>
    <t>resistor Philips MRS-25 181E</t>
  </si>
  <si>
    <t>1.29.154</t>
  </si>
  <si>
    <t>resistor Philips MRS-25 181K</t>
  </si>
  <si>
    <t>1.29.155</t>
  </si>
  <si>
    <t>resistor Philips MRS-25 18E1</t>
  </si>
  <si>
    <t>1.29.156</t>
  </si>
  <si>
    <t>resistor Philips MRS-25 18K1</t>
  </si>
  <si>
    <t>1.29.157</t>
  </si>
  <si>
    <t>resistor Philips MRS-25 1E81</t>
  </si>
  <si>
    <t>1.29.158</t>
  </si>
  <si>
    <t>resistor Philips MRS-25 1K81</t>
  </si>
  <si>
    <t>1.30.153</t>
  </si>
  <si>
    <t>resistor minimelf 0204 181E</t>
  </si>
  <si>
    <t>1.30.154</t>
  </si>
  <si>
    <t>resistor minimelf 0204 181K</t>
  </si>
  <si>
    <t>1.30.155</t>
  </si>
  <si>
    <t>resistor minimelf 0204 18E1</t>
  </si>
  <si>
    <t>1.30.156</t>
  </si>
  <si>
    <t>resistor minimelf 0204 18K1</t>
  </si>
  <si>
    <t>1.30.157</t>
  </si>
  <si>
    <t>resistor minimelf 0204 1E81</t>
  </si>
  <si>
    <t>1.30.158</t>
  </si>
  <si>
    <t>resistor minimelf 0204 1K81</t>
  </si>
  <si>
    <t>1.30.681</t>
  </si>
  <si>
    <t>resistor minimelf 0204 4M75</t>
  </si>
  <si>
    <t>1.32.001</t>
  </si>
  <si>
    <t>resistor Philips RC01 000E</t>
  </si>
  <si>
    <t>1.32.002</t>
  </si>
  <si>
    <t>resistor Philips RC01 100E</t>
  </si>
  <si>
    <t>1.32.003</t>
  </si>
  <si>
    <t>resistor Philips RC01 100K</t>
  </si>
  <si>
    <t>1.32.004</t>
  </si>
  <si>
    <t>resistor Philips RC01 10E0</t>
  </si>
  <si>
    <t>1.32.005</t>
  </si>
  <si>
    <t>resistor Philips RC01 10K0</t>
  </si>
  <si>
    <t>1.32.006</t>
  </si>
  <si>
    <t>resistor Philips RC01 1E00</t>
  </si>
  <si>
    <t>1.32.007</t>
  </si>
  <si>
    <t>resistor Philips RC01 1K00</t>
  </si>
  <si>
    <t>1.32.008</t>
  </si>
  <si>
    <t>resistor Philips RC01 1M00</t>
  </si>
  <si>
    <t>1.32.009</t>
  </si>
  <si>
    <t>resistor Philips RC01 102E</t>
  </si>
  <si>
    <t>1.32.010</t>
  </si>
  <si>
    <t>2.04.295</t>
  </si>
  <si>
    <t>shorted adapter 1/4"OD x 1/4" BSPP</t>
  </si>
  <si>
    <t>2.04.072</t>
  </si>
  <si>
    <t>2.04.050</t>
  </si>
  <si>
    <t>2.02.006</t>
  </si>
  <si>
    <t>hexagon nut DIN934-8 ELVZ M2</t>
  </si>
  <si>
    <t>2.02.009</t>
  </si>
  <si>
    <t>hexagon nut DIN934-8 ELVZ M6</t>
  </si>
  <si>
    <t>2.02.021</t>
  </si>
  <si>
    <t>= 2.02.007</t>
  </si>
  <si>
    <t>2.02.023</t>
  </si>
  <si>
    <t>hex.cap nut DIN1587-6 ELVZ M8</t>
  </si>
  <si>
    <t>2.03.001</t>
  </si>
  <si>
    <t>center spring 8.3x0.1</t>
  </si>
  <si>
    <t>2.03.002</t>
  </si>
  <si>
    <t>center spring 15x2x0.25</t>
  </si>
  <si>
    <t>2.03.003</t>
  </si>
  <si>
    <t>washer DIN7349-ST ELVZ M10</t>
  </si>
  <si>
    <t>2.03.005</t>
  </si>
  <si>
    <t>lam. filter d29.4 80-groove</t>
  </si>
  <si>
    <t>2.03.007</t>
  </si>
  <si>
    <t>lam.filter d29.4 high capacity</t>
  </si>
  <si>
    <t>2.03.009</t>
  </si>
  <si>
    <t>endplate d29.4 high capacity</t>
  </si>
  <si>
    <t>2.03.010</t>
  </si>
  <si>
    <t>lam. filter d11.5 medium</t>
  </si>
  <si>
    <t>2.03.011</t>
  </si>
  <si>
    <t>lam. filter d11.5 10-groove</t>
  </si>
  <si>
    <t>2.03.013</t>
  </si>
  <si>
    <t>lam. filter d48 192-groove</t>
  </si>
  <si>
    <t>2.03.014</t>
  </si>
  <si>
    <t>washer DIN9021-ST ELVZ M12</t>
  </si>
  <si>
    <t>2.03.016</t>
  </si>
  <si>
    <t>washer DIN128A CU4 M12</t>
  </si>
  <si>
    <t>2.03.017</t>
  </si>
  <si>
    <t>spring F-113</t>
  </si>
  <si>
    <t>2.03.018</t>
  </si>
  <si>
    <t>sieve 300mesh 50µm</t>
  </si>
  <si>
    <t>2.03.022</t>
  </si>
  <si>
    <t>= 1.24.023</t>
  </si>
  <si>
    <t>2.03.023</t>
  </si>
  <si>
    <t>= 2.03.180</t>
  </si>
  <si>
    <t>2.03.024</t>
  </si>
  <si>
    <t>plain washer Euro-coil big</t>
  </si>
  <si>
    <t>2.03.025</t>
  </si>
  <si>
    <t>plain washer Euro-coil small</t>
  </si>
  <si>
    <t>2.03.028</t>
  </si>
  <si>
    <t>washer DIN127B-ST ELVZ M4</t>
  </si>
  <si>
    <t>2.03.030</t>
  </si>
  <si>
    <t>circlip DIN472-1.4122 15mm</t>
  </si>
  <si>
    <t>2.03.032</t>
  </si>
  <si>
    <t>lam. filter d29.4 7mm-groove</t>
  </si>
  <si>
    <t>2.03.034</t>
  </si>
  <si>
    <t>spring F-834/F-934</t>
  </si>
  <si>
    <t>2.03.035</t>
  </si>
  <si>
    <t>sieve 325mesh 44µm</t>
  </si>
  <si>
    <t>2.03.036</t>
  </si>
  <si>
    <t>spring F-003 2.5N/mm</t>
  </si>
  <si>
    <t>2.03.037</t>
  </si>
  <si>
    <t>spring F-003 400bar</t>
  </si>
  <si>
    <t>2.03.038</t>
  </si>
  <si>
    <t>= 2.03.213</t>
  </si>
  <si>
    <t>2.03.040</t>
  </si>
  <si>
    <t>sieve F-033 19x3</t>
  </si>
  <si>
    <t>2.03.041</t>
  </si>
  <si>
    <t>spring F-003 6N/mm</t>
  </si>
  <si>
    <t>2.03.043</t>
  </si>
  <si>
    <t>2.03.044</t>
  </si>
  <si>
    <t>frontplate medium flow</t>
  </si>
  <si>
    <t>2.03.045</t>
  </si>
  <si>
    <t>2.03.047</t>
  </si>
  <si>
    <t>2.03.048</t>
  </si>
  <si>
    <t>sieve F-105A d41 100mesh 144µm</t>
  </si>
  <si>
    <t>2.03.049</t>
  </si>
  <si>
    <t>sieve F-105B d52 100mesh 144µm</t>
  </si>
  <si>
    <t>2.03.050</t>
  </si>
  <si>
    <t>sieve F-105C d84 100mesh 144µm</t>
  </si>
  <si>
    <t>2.03.051</t>
  </si>
  <si>
    <t>sieve F-105D d101 100mesh144µm</t>
  </si>
  <si>
    <t>2.03.052</t>
  </si>
  <si>
    <t>sieve F-105A d41 25mesh 716µm</t>
  </si>
  <si>
    <t>2.03.053</t>
  </si>
  <si>
    <t>sieve F-105B d52 25mesh 716µm</t>
  </si>
  <si>
    <t>2.03.054</t>
  </si>
  <si>
    <t>sieve F-105C d84 25mesh 716µm</t>
  </si>
  <si>
    <t>2.03.055</t>
  </si>
  <si>
    <t>sieve F-105D d101 25mesh 716µm</t>
  </si>
  <si>
    <t>2.03.056</t>
  </si>
  <si>
    <t>2.03.058</t>
  </si>
  <si>
    <t>PTFE o-ring 3x1</t>
  </si>
  <si>
    <t>3.01.014</t>
  </si>
  <si>
    <t>PTFE o-ring 9x1.5</t>
  </si>
  <si>
    <t>3.01.017</t>
  </si>
  <si>
    <t>PTFE o-ring AS120</t>
  </si>
  <si>
    <t>3.01.018</t>
  </si>
  <si>
    <t>PTFE o-ring 4x1</t>
  </si>
  <si>
    <t>3.01.005</t>
  </si>
  <si>
    <t>back-up ring AS120</t>
  </si>
  <si>
    <t>3.01.010</t>
  </si>
  <si>
    <t>viton o-ring AS131 70°Sh green</t>
  </si>
  <si>
    <t>3.01.012</t>
  </si>
  <si>
    <t>PTFE o-ring AS015</t>
  </si>
  <si>
    <t>3.01.013</t>
  </si>
  <si>
    <t>pcb lay-out P42-module</t>
  </si>
  <si>
    <t>4.14.002</t>
  </si>
  <si>
    <t>pcb lay-out P51-module</t>
  </si>
  <si>
    <t>4.14.003</t>
  </si>
  <si>
    <t>pcb lay-out P-module</t>
  </si>
  <si>
    <t>4.14.004</t>
  </si>
  <si>
    <t>pcb lay-out C-module</t>
  </si>
  <si>
    <t>4.14.005</t>
  </si>
  <si>
    <t>pcb lay-out single module</t>
  </si>
  <si>
    <t>4.14.006</t>
  </si>
  <si>
    <t>pcb lay-out service module</t>
  </si>
  <si>
    <t>4.14.007</t>
  </si>
  <si>
    <t>pcb lay-out MFC liquid</t>
  </si>
  <si>
    <t>4.14.008</t>
  </si>
  <si>
    <t>pcb lay-out test adapter</t>
  </si>
  <si>
    <t>4.14.009</t>
  </si>
  <si>
    <t>pcb lay-out EPC Euro</t>
  </si>
  <si>
    <t>4.14.010</t>
  </si>
  <si>
    <t>pcb lay-out T-module</t>
  </si>
  <si>
    <t>4.14.011</t>
  </si>
  <si>
    <t>4.14.012</t>
  </si>
  <si>
    <t>pcb lay-out Industrial heater</t>
  </si>
  <si>
    <t>4.14.013</t>
  </si>
  <si>
    <t>pcb lay-out MFC-UA</t>
  </si>
  <si>
    <t>neoprene o-ring AS120 SKA-S095</t>
  </si>
  <si>
    <t>3.01.028</t>
  </si>
  <si>
    <t>neoprene o-ring d4x1 SKA-S095</t>
  </si>
  <si>
    <t>3.01.029</t>
  </si>
  <si>
    <t>neoprene o-ring d15.3x2.4 SKA</t>
  </si>
  <si>
    <t>3.01.030</t>
  </si>
  <si>
    <t>neoprene o-ring AS131 SKA-S095</t>
  </si>
  <si>
    <t>3.01.031</t>
  </si>
  <si>
    <t>neoprene o-ring AS115 SKA-S095</t>
  </si>
  <si>
    <t>3.01.032</t>
  </si>
  <si>
    <t>viton o-ring d11x2 SKA-S095</t>
  </si>
  <si>
    <t>3.01.033</t>
  </si>
  <si>
    <t>viton o-ring d34x3 SKA-S095</t>
  </si>
  <si>
    <t>3.01.034</t>
  </si>
  <si>
    <t>3.01.035</t>
  </si>
  <si>
    <t>back-up ring d15x12.8x0.75mm</t>
  </si>
  <si>
    <t>3.01.037</t>
  </si>
  <si>
    <t>viton gasket d10x1.8mm</t>
  </si>
  <si>
    <t>3.01.039</t>
  </si>
  <si>
    <t>PTFE o-ring AS118</t>
  </si>
  <si>
    <t>orifice plate 1x0.1</t>
  </si>
  <si>
    <t>2.03.135</t>
  </si>
  <si>
    <t>orifice plate 3x0.11</t>
  </si>
  <si>
    <t>2.03.136</t>
  </si>
  <si>
    <t>orifice plate 7x0.11</t>
  </si>
  <si>
    <t>2.03.137</t>
  </si>
  <si>
    <t>orifice plate 8x0.1</t>
  </si>
  <si>
    <t>2.03.138</t>
  </si>
  <si>
    <t>2.03.139</t>
  </si>
  <si>
    <t>washer DIN125-1A 70-A2 M2</t>
  </si>
  <si>
    <t>2.03.140</t>
  </si>
  <si>
    <t>= 2.03.254</t>
  </si>
  <si>
    <t>2.03.144</t>
  </si>
  <si>
    <t>2.03.145</t>
  </si>
  <si>
    <t>housing Elflo sensor</t>
  </si>
  <si>
    <t>2.03.146</t>
  </si>
  <si>
    <t>2.03.147</t>
  </si>
  <si>
    <t>2.03.157</t>
  </si>
  <si>
    <t>2.03.158</t>
  </si>
  <si>
    <t>spring F-103D</t>
  </si>
  <si>
    <t>2.03.159</t>
  </si>
  <si>
    <t>spring M-422</t>
  </si>
  <si>
    <t>2.03.160</t>
  </si>
  <si>
    <t>2.03.161</t>
  </si>
  <si>
    <t>2.03.162</t>
  </si>
  <si>
    <t>spring F-003C</t>
  </si>
  <si>
    <t>2.03.163</t>
  </si>
  <si>
    <t>spring F-033C</t>
  </si>
  <si>
    <t>2.03.164</t>
  </si>
  <si>
    <t>2.03.165</t>
  </si>
  <si>
    <t>spring F-102D</t>
  </si>
  <si>
    <t>2.03.166</t>
  </si>
  <si>
    <t>spring F-202D</t>
  </si>
  <si>
    <t>2.03.167</t>
  </si>
  <si>
    <t>2.03.168</t>
  </si>
  <si>
    <t>spring M-411</t>
  </si>
  <si>
    <t>2.03.169</t>
  </si>
  <si>
    <t>pressing plate for plunger</t>
  </si>
  <si>
    <t>2.03.173</t>
  </si>
  <si>
    <t>washer DIN137A 70-A2 M6</t>
  </si>
  <si>
    <t>2.03.178</t>
  </si>
  <si>
    <t>= 2.03.012</t>
  </si>
  <si>
    <t>2.03.179</t>
  </si>
  <si>
    <t>= 2.03.031</t>
  </si>
  <si>
    <t>2.03.186</t>
  </si>
  <si>
    <t>2.03.187</t>
  </si>
  <si>
    <t>2.03.188</t>
  </si>
  <si>
    <t>tube LIQUI-FLOW</t>
  </si>
  <si>
    <t>2.03.189</t>
  </si>
  <si>
    <t>spiral tube LIQUI-FLOW</t>
  </si>
  <si>
    <t>2.03.190</t>
  </si>
  <si>
    <t>spring F-004C 65N/mm</t>
  </si>
  <si>
    <t>2.03.191</t>
  </si>
  <si>
    <t>magnetic separation sheet</t>
  </si>
  <si>
    <t>2.03.192</t>
  </si>
  <si>
    <t>metal clamp small</t>
  </si>
  <si>
    <t>2.03.193</t>
  </si>
  <si>
    <t>spring F-004C 6N/mm</t>
  </si>
  <si>
    <t>2.03.194</t>
  </si>
  <si>
    <t>2.03.195</t>
  </si>
  <si>
    <t>2.03.199</t>
  </si>
  <si>
    <t>sieve F-116B d52 25mesh 716µm</t>
  </si>
  <si>
    <t>2.03.200</t>
  </si>
  <si>
    <t>sieve F-116B d52 100mesh 144µm</t>
  </si>
  <si>
    <t>2.03.201</t>
  </si>
  <si>
    <t>2.03.202</t>
  </si>
  <si>
    <t>spring F-003C 10V</t>
  </si>
  <si>
    <t>2.03.203</t>
  </si>
  <si>
    <t>progr. spring ecp F-003C 10V</t>
  </si>
  <si>
    <t>2.03.204</t>
  </si>
  <si>
    <t>spring F-003BC</t>
  </si>
  <si>
    <t>2.03.206</t>
  </si>
  <si>
    <t>2.03.207</t>
  </si>
  <si>
    <t>center spring modular valve</t>
  </si>
  <si>
    <t>2.03.214</t>
  </si>
  <si>
    <t>sieve F-116A d42 25mesh 716µm</t>
  </si>
  <si>
    <t>2.03.215</t>
  </si>
  <si>
    <t>sieve F-116A d42 100mesh 144µm</t>
  </si>
  <si>
    <t>2.03.218</t>
  </si>
  <si>
    <t>center spring Industrial head</t>
  </si>
  <si>
    <t>2.03.219</t>
  </si>
  <si>
    <t>safety spring Industrial head</t>
  </si>
  <si>
    <t>2.03.220</t>
  </si>
  <si>
    <t>spring W-002</t>
  </si>
  <si>
    <t>2.03.221</t>
  </si>
  <si>
    <t>2.03.222</t>
  </si>
  <si>
    <t>spring modular valve</t>
  </si>
  <si>
    <t>2.03.223</t>
  </si>
  <si>
    <t>center spring F-004C</t>
  </si>
  <si>
    <t>2.03.224</t>
  </si>
  <si>
    <t>center spring F-004AC</t>
  </si>
  <si>
    <t>2.03.225</t>
  </si>
  <si>
    <t>spring F-004BC</t>
  </si>
  <si>
    <t>2.03.226</t>
  </si>
  <si>
    <t>2.03.227</t>
  </si>
  <si>
    <t>spring F-004AC</t>
  </si>
  <si>
    <t>2.03.230</t>
  </si>
  <si>
    <t>identification ring Ex-proof</t>
  </si>
  <si>
    <t>2.03.233</t>
  </si>
  <si>
    <t>2.03.239</t>
  </si>
  <si>
    <t>spring W-003</t>
  </si>
  <si>
    <t>2.03.242</t>
  </si>
  <si>
    <t>circlip for shafts DIN471 10mm</t>
  </si>
  <si>
    <t>2.03.248</t>
  </si>
  <si>
    <t>2.03.249</t>
  </si>
  <si>
    <t>damping spring F-001BC</t>
  </si>
  <si>
    <t>2.03.276</t>
  </si>
  <si>
    <t>mudwing repair washer M4</t>
  </si>
  <si>
    <t>2.03.277</t>
  </si>
  <si>
    <t>center spring F-001BC</t>
  </si>
  <si>
    <t>2.03.280</t>
  </si>
  <si>
    <t>mudwing washer d4.3x20x1.25mm</t>
  </si>
  <si>
    <t>2.03.289</t>
  </si>
  <si>
    <t>centring spring mini-valve</t>
  </si>
  <si>
    <t>2.03.290</t>
  </si>
  <si>
    <t>valve spring mini-valve</t>
  </si>
  <si>
    <t>2.03.291</t>
  </si>
  <si>
    <t>resistor carbon 0.25W 5% 330E</t>
  </si>
  <si>
    <t>1.03.012</t>
  </si>
  <si>
    <t>resistor carbon 0.25W 5% 220E</t>
  </si>
  <si>
    <t>1.03.013</t>
  </si>
  <si>
    <t>resistor carbon 0.25W 5% 390E</t>
  </si>
  <si>
    <t>1.03.014</t>
  </si>
  <si>
    <t>resistor carbon 0.25W 5% 270E</t>
  </si>
  <si>
    <t>1.03.015</t>
  </si>
  <si>
    <t>resistor carbon 0.25W 5% 470E</t>
  </si>
  <si>
    <t>1.03.016</t>
  </si>
  <si>
    <t>= 1.31.XXX</t>
  </si>
  <si>
    <t>1.03.017</t>
  </si>
  <si>
    <t>= 1.30.XXX</t>
  </si>
  <si>
    <t>1.03.018</t>
  </si>
  <si>
    <t>= 1.29.XXX</t>
  </si>
  <si>
    <t>1.03.019</t>
  </si>
  <si>
    <t>resistor metalfilm 1W 5% 100E</t>
  </si>
  <si>
    <t>1.04.005</t>
  </si>
  <si>
    <t>1.05.005</t>
  </si>
  <si>
    <t>led 5mm red</t>
  </si>
  <si>
    <t>1.05.009</t>
  </si>
  <si>
    <t>dual led red 3.2mm</t>
  </si>
  <si>
    <t>1.05.010</t>
  </si>
  <si>
    <t>led red 5mm</t>
  </si>
  <si>
    <t>1.05.011</t>
  </si>
  <si>
    <t>led red 5mm long type</t>
  </si>
  <si>
    <t>1.05.013</t>
  </si>
  <si>
    <t>dual led green 3.2mm</t>
  </si>
  <si>
    <t>1.05.014</t>
  </si>
  <si>
    <t>Mentor led red 5mm</t>
  </si>
  <si>
    <t>1.05.015</t>
  </si>
  <si>
    <t>Mentor led green 5mm</t>
  </si>
  <si>
    <t>1.05.020</t>
  </si>
  <si>
    <t>led red LSS260-DO SOT-23</t>
  </si>
  <si>
    <t>1.05.022</t>
  </si>
  <si>
    <t>Mentor led green 3mm</t>
  </si>
  <si>
    <t>1.05.033</t>
  </si>
  <si>
    <t>= 1.24.117</t>
  </si>
  <si>
    <t>1.06.001</t>
  </si>
  <si>
    <t>trafo 2x110V/2x12V TES663</t>
  </si>
  <si>
    <t>1.06.002</t>
  </si>
  <si>
    <t>trafo 24V-1.25A</t>
  </si>
  <si>
    <t>1.06.005</t>
  </si>
  <si>
    <t>trafo 24V/24V-15VA</t>
  </si>
  <si>
    <t>1.06.006</t>
  </si>
  <si>
    <t>trafo 24V BRO-5</t>
  </si>
  <si>
    <t>1.06.007</t>
  </si>
  <si>
    <t>trafo 110/220/240V BRO-5</t>
  </si>
  <si>
    <t>1.06.008</t>
  </si>
  <si>
    <t>trafo 230V/2x12V 30VA</t>
  </si>
  <si>
    <t>1.06.009</t>
  </si>
  <si>
    <t>1.06.011</t>
  </si>
  <si>
    <t>trafo 220/230/240V-42V 1100VA</t>
  </si>
  <si>
    <t>1.06.012</t>
  </si>
  <si>
    <t>trafo 110V-42V 1100VA 60Hz</t>
  </si>
  <si>
    <t>1.07.001</t>
  </si>
  <si>
    <t>Saia mech. counter</t>
  </si>
  <si>
    <t>1.07.002</t>
  </si>
  <si>
    <t>Ermeto 12mmODx1/4"BSPP w.sieve</t>
  </si>
  <si>
    <t>2.04.019</t>
  </si>
  <si>
    <t>Ermeto adapt. 12mm ODx1/2"BSPP</t>
  </si>
  <si>
    <t>2.04.020</t>
  </si>
  <si>
    <t>Ermeto 12mmODx1/2"BSPP w.sieve</t>
  </si>
  <si>
    <t>2.04.021</t>
  </si>
  <si>
    <t>Ermeto adapt. 20mm ODx3/4"BSPP</t>
  </si>
  <si>
    <t>2.04.022</t>
  </si>
  <si>
    <t>Ermeto 20mmODx3/4"BSPP w.sieve</t>
  </si>
  <si>
    <t>2.04.023</t>
  </si>
  <si>
    <t>Ermeto adapt. 25mm ODx3/4"BSPP</t>
  </si>
  <si>
    <t>2.04.024</t>
  </si>
  <si>
    <t>Ermeto 25mmODx3/4"BSPP w.sieve</t>
  </si>
  <si>
    <t>2.04.025</t>
  </si>
  <si>
    <t>Ermeto adapt. 20mm ODx1/2"BSPP</t>
  </si>
  <si>
    <t>2.04.026</t>
  </si>
  <si>
    <t>Saia mounting set 48x48mm</t>
  </si>
  <si>
    <t>1.07.005</t>
  </si>
  <si>
    <t>Saia electr. counter</t>
  </si>
  <si>
    <t>1.08.001</t>
  </si>
  <si>
    <t>Brose DVM 3.5 digit 220V 0-20V</t>
  </si>
  <si>
    <t>1.08.002</t>
  </si>
  <si>
    <t>Brose DVM 3.5 digit 110V 0-20V</t>
  </si>
  <si>
    <t>1.08.003</t>
  </si>
  <si>
    <t>Brose DVM 3.5digit 220V 4-20mA</t>
  </si>
  <si>
    <t>1.08.004</t>
  </si>
  <si>
    <t>Brose DVM 3.5digit 110V 4-20mA</t>
  </si>
  <si>
    <t>1.08.005</t>
  </si>
  <si>
    <t>Brose DVM 3.5 digit 5V 0-10V</t>
  </si>
  <si>
    <t>1.08.006</t>
  </si>
  <si>
    <t>Brose DVM 3.5 digit 5V 0-20V</t>
  </si>
  <si>
    <t>1.08.007</t>
  </si>
  <si>
    <t>digital panel meter 0-5V/1000</t>
  </si>
  <si>
    <t>1.08.008</t>
  </si>
  <si>
    <t>digital panel meter 0-10V/1000</t>
  </si>
  <si>
    <t>1.08.010</t>
  </si>
  <si>
    <t>DVM</t>
  </si>
  <si>
    <t>1.08.011</t>
  </si>
  <si>
    <t>1.08.012</t>
  </si>
  <si>
    <t>AGB DVM 31 black 5VDC/1000</t>
  </si>
  <si>
    <t>1.08.013</t>
  </si>
  <si>
    <t>Cajon adapter 1/4"VCOx1/8"NPT</t>
  </si>
  <si>
    <t>2.04.064</t>
  </si>
  <si>
    <t>Cajon adapter 1/2"VCOx1/2"NPT</t>
  </si>
  <si>
    <t>2.04.067</t>
  </si>
  <si>
    <t>= 2.04.113</t>
  </si>
  <si>
    <t>Binder 5-pin male conn. gold</t>
  </si>
  <si>
    <t>1.09.010</t>
  </si>
  <si>
    <t>Binder 5-pin female conn. gold</t>
  </si>
  <si>
    <t>1.09.011</t>
  </si>
  <si>
    <t>Binder 8-pin male conn. gold</t>
  </si>
  <si>
    <t>1.09.012</t>
  </si>
  <si>
    <t>Binder 8-pin female conn. gold</t>
  </si>
  <si>
    <t>1.09.013</t>
  </si>
  <si>
    <t>mains inlet connector</t>
  </si>
  <si>
    <t>1.09.014</t>
  </si>
  <si>
    <t>1.09.015</t>
  </si>
  <si>
    <t>1.09.017</t>
  </si>
  <si>
    <t>1.09.023</t>
  </si>
  <si>
    <t>32-pin DIN41612 male connector</t>
  </si>
  <si>
    <t>1.09.024</t>
  </si>
  <si>
    <t>32-pin DIN41612 female conn.</t>
  </si>
  <si>
    <t>1.09.027</t>
  </si>
  <si>
    <t>socket for Euro-coil F-002</t>
  </si>
  <si>
    <t>1.09.028</t>
  </si>
  <si>
    <t>card-edge connector</t>
  </si>
  <si>
    <t>1.09.029</t>
  </si>
  <si>
    <t>keying plug card-edge conn.</t>
  </si>
  <si>
    <t>1.09.030</t>
  </si>
  <si>
    <t>crimp contact card-edge conn.</t>
  </si>
  <si>
    <t>1.09.031</t>
  </si>
  <si>
    <t>female connector for IP2</t>
  </si>
  <si>
    <t>1.09.032</t>
  </si>
  <si>
    <t>junction shell 9-pin D-conn.</t>
  </si>
  <si>
    <t>1.09.036</t>
  </si>
  <si>
    <t>housing 15-pin D-connector</t>
  </si>
  <si>
    <t>1.09.037</t>
  </si>
  <si>
    <t>Sagana adapt. 25mm ODx3/4"BSPP</t>
  </si>
  <si>
    <t>2.04.086</t>
  </si>
  <si>
    <t>Sagana adapter 25mm ODx1"BSPP</t>
  </si>
  <si>
    <t>2.04.087</t>
  </si>
  <si>
    <t>Sagana adapt. 20mm ODx1/2"BSPP</t>
  </si>
  <si>
    <t>2.04.088</t>
  </si>
  <si>
    <t>Sagana adapt. 10mm ODx1/8"BSPP</t>
  </si>
  <si>
    <t>2.04.090</t>
  </si>
  <si>
    <t>adapt.1/2"VCOx1/4"BSPP w.sieve</t>
  </si>
  <si>
    <t>2.04.093</t>
  </si>
  <si>
    <t>Swagelok front ferrule 1/8"OD</t>
  </si>
  <si>
    <t>2.04.094</t>
  </si>
  <si>
    <t>Swagelok back ferrule 1/8"OD</t>
  </si>
  <si>
    <t>2.04.095</t>
  </si>
  <si>
    <t>2.04.096</t>
  </si>
  <si>
    <t>adapt.6mm ODx1/4"BSPP w.sieve</t>
  </si>
  <si>
    <t>2.04.099</t>
  </si>
  <si>
    <t>Sagana adapt. 10mm ODx1/2"BSPP</t>
  </si>
  <si>
    <t>2.04.100</t>
  </si>
  <si>
    <t>Sagana adapter 1"ODx1"BSPP</t>
  </si>
  <si>
    <t>2.04.101</t>
  </si>
  <si>
    <t>= 2.04.086</t>
  </si>
  <si>
    <t>2.04.102</t>
  </si>
  <si>
    <t>Sagana adapter 20mm ODx1"BSPP</t>
  </si>
  <si>
    <t>2.04.103</t>
  </si>
  <si>
    <t>Sagana adapt.20mm ODx1"drilled</t>
  </si>
  <si>
    <t>2.04.104</t>
  </si>
  <si>
    <t>conus Ex-proof capillary</t>
  </si>
  <si>
    <t>2.04.105</t>
  </si>
  <si>
    <t>conus Ex-proof</t>
  </si>
  <si>
    <t>2.04.106</t>
  </si>
  <si>
    <t>bolt Ex-proof capillary</t>
  </si>
  <si>
    <t>2.04.107</t>
  </si>
  <si>
    <t>= 2.04.102</t>
  </si>
  <si>
    <t>2.04.108</t>
  </si>
  <si>
    <t>= 2.04.125</t>
  </si>
  <si>
    <t>2.04.114</t>
  </si>
  <si>
    <t>Swagelok adap.20mm ODx3/4"BSPP</t>
  </si>
  <si>
    <t>2.04.115</t>
  </si>
  <si>
    <t>Swagelok adapt.3/4"ODx3/4"BSPP</t>
  </si>
  <si>
    <t>2.04.123</t>
  </si>
  <si>
    <t>= 2.04.046</t>
  </si>
  <si>
    <t>2.04.125</t>
  </si>
  <si>
    <t>Swagelok adap.12mm ODx3/4"BSPP</t>
  </si>
  <si>
    <t>2.04.127</t>
  </si>
  <si>
    <t>Swagelok adap.18mm ODx3/4"BSPP</t>
  </si>
  <si>
    <t>2.04.129</t>
  </si>
  <si>
    <t>Swagelok adap.22mm ODx3/4"BSPP</t>
  </si>
  <si>
    <t>2.04.130</t>
  </si>
  <si>
    <t>Swagelok adap.25mm ODx3/4"BSPP</t>
  </si>
  <si>
    <t>2.04.137</t>
  </si>
  <si>
    <t>Swagelok adap.12mm ODx1/4"BSPP</t>
  </si>
  <si>
    <t>2.04.138</t>
  </si>
  <si>
    <t>Swagelok adap.12mm ODx1/2"BSPP</t>
  </si>
  <si>
    <t>2.04.140</t>
  </si>
  <si>
    <t>Cajon adapter 1/4"NPTx1/4"BSPP</t>
  </si>
  <si>
    <t>2.04.141</t>
  </si>
  <si>
    <t>Swagelok adapt.1/2"ODx1/4"BSPP</t>
  </si>
  <si>
    <t>2.04.142</t>
  </si>
  <si>
    <t>Swagelok adapt.1/2"ODx1/2"BSPP</t>
  </si>
  <si>
    <t>2.04.146</t>
  </si>
  <si>
    <t>Swagelok nut 3/4"OD</t>
  </si>
  <si>
    <t>2.04.163</t>
  </si>
  <si>
    <t>adapter 22mm ODx1/2"BSPP</t>
  </si>
  <si>
    <t>2.04.165</t>
  </si>
  <si>
    <t>Swagelok adap.10mm ODx1/8"BSPT</t>
  </si>
  <si>
    <t>2.04.171</t>
  </si>
  <si>
    <t>Swagelok adapt.3/8"ODx1/4"RS</t>
  </si>
  <si>
    <t>2.04.181</t>
  </si>
  <si>
    <t>Swagelok adapt.1/4"ODx1/2"BSPP</t>
  </si>
  <si>
    <t>2.04.184</t>
  </si>
  <si>
    <t>Swagelok adapt.3/4"ODx1/2"BSPP</t>
  </si>
  <si>
    <t>2.04.189</t>
  </si>
  <si>
    <t>Swagelok adapt.3/8"ODx1/8"NPT</t>
  </si>
  <si>
    <t>2.04.211</t>
  </si>
  <si>
    <t>Swagelok adapt.1/16"ODx1/8"NPT</t>
  </si>
  <si>
    <t>2.04.216</t>
  </si>
  <si>
    <t>Swagelok adap.1/4"VCRx1/8"BSPP</t>
  </si>
  <si>
    <t>2.04.217</t>
  </si>
  <si>
    <t>Swagelok adap.1/4"VCRx1/4"BSPP</t>
  </si>
  <si>
    <t>2.04.222</t>
  </si>
  <si>
    <t>adapter G1/4" male to male</t>
  </si>
  <si>
    <t>2.04.306</t>
  </si>
  <si>
    <t>Swagelok adapt.1/16"ODx1/4"NPT</t>
  </si>
  <si>
    <t>2.04.307</t>
  </si>
  <si>
    <t>Swagelok adap.1/16"ODx1/8"BSPP</t>
  </si>
  <si>
    <t>2.04.329</t>
  </si>
  <si>
    <t>adap. 1/4"o-ring FS x weldtube</t>
  </si>
  <si>
    <t>2.04.393</t>
  </si>
  <si>
    <t>Bester adapt. 1/8"ODx10-32 UNF</t>
  </si>
  <si>
    <t>2.04.398</t>
  </si>
  <si>
    <t>Beswick adapt 1/16"ODx10-32UNF</t>
  </si>
  <si>
    <t>2.04.399</t>
  </si>
  <si>
    <t>Beswick adapt 1/8"ODx10-32UNF</t>
  </si>
  <si>
    <t>2.05.001</t>
  </si>
  <si>
    <t>body F-001</t>
  </si>
  <si>
    <t>2.05.002</t>
  </si>
  <si>
    <t>resistor Philips RC01 27E4</t>
  </si>
  <si>
    <t>1.32.258</t>
  </si>
  <si>
    <t>resistor Philips RC01 27K4</t>
  </si>
  <si>
    <t>1.32.259</t>
  </si>
  <si>
    <t>resistor Philips RC01 2E74</t>
  </si>
  <si>
    <t>1.32.260</t>
  </si>
  <si>
    <t>resistor Philips RC01 2K74</t>
  </si>
  <si>
    <t>1.32.261</t>
  </si>
  <si>
    <t>resistor Philips RC01 280E</t>
  </si>
  <si>
    <t>1.32.262</t>
  </si>
  <si>
    <t>resistor Philips RC01 280K</t>
  </si>
  <si>
    <t>1.32.263</t>
  </si>
  <si>
    <t>resistor Philips RC01 28E0</t>
  </si>
  <si>
    <t>1.32.264</t>
  </si>
  <si>
    <t>resistor Philips RC01 28K0</t>
  </si>
  <si>
    <t>1.32.265</t>
  </si>
  <si>
    <t>resistor Philips RC01 2E80</t>
  </si>
  <si>
    <t>1.32.266</t>
  </si>
  <si>
    <t>resistor Philips RC01 2K80</t>
  </si>
  <si>
    <t>1.32.267</t>
  </si>
  <si>
    <t>resistor Philips RC01 287E</t>
  </si>
  <si>
    <t>1.32.268</t>
  </si>
  <si>
    <t>resistor Philips RC01 287K</t>
  </si>
  <si>
    <t>1.32.269</t>
  </si>
  <si>
    <t>resistor Philips RC01 28E7</t>
  </si>
  <si>
    <t>1.32.270</t>
  </si>
  <si>
    <t>resistor Philips RC01 28K7</t>
  </si>
  <si>
    <t>1.32.271</t>
  </si>
  <si>
    <t>resistor Philips RC01 2E87</t>
  </si>
  <si>
    <t>1.32.272</t>
  </si>
  <si>
    <t>resistor Philips RC01 2K87</t>
  </si>
  <si>
    <t>1.32.273</t>
  </si>
  <si>
    <t>resistor Philips RC01 294E</t>
  </si>
  <si>
    <t>1.32.274</t>
  </si>
  <si>
    <t>resistor Philips RC01 294K</t>
  </si>
  <si>
    <t>1.32.275</t>
  </si>
  <si>
    <t>resistor Philips RC01 29E4</t>
  </si>
  <si>
    <t>1.32.276</t>
  </si>
  <si>
    <t>resistor Philips RC01 29K4</t>
  </si>
  <si>
    <t>1.32.277</t>
  </si>
  <si>
    <t>resistor Philips RC01 2E94</t>
  </si>
  <si>
    <t>1.32.278</t>
  </si>
  <si>
    <t>resistor Philips RC01 2K94</t>
  </si>
  <si>
    <t>1.09.167</t>
  </si>
  <si>
    <t>1.09.168</t>
  </si>
  <si>
    <t>CT terminal</t>
  </si>
  <si>
    <t>1.09.169</t>
  </si>
  <si>
    <t>9-pin D-conn.right angled male</t>
  </si>
  <si>
    <t>1.09.180</t>
  </si>
  <si>
    <t>Datamate 3-pin header angle</t>
  </si>
  <si>
    <t>1.09.181</t>
  </si>
  <si>
    <t>1.09.184</t>
  </si>
  <si>
    <t>1.09.190</t>
  </si>
  <si>
    <t>= 1.09.174</t>
  </si>
  <si>
    <t>1.09.193</t>
  </si>
  <si>
    <t>Schaffner mains entry filtered</t>
  </si>
  <si>
    <t>1.09.194</t>
  </si>
  <si>
    <t>plunger low flow</t>
  </si>
  <si>
    <t>2.05.037</t>
  </si>
  <si>
    <t>plungerholder</t>
  </si>
  <si>
    <t>2.05.038</t>
  </si>
  <si>
    <t>orifice M4 d1.7mm</t>
  </si>
  <si>
    <t>2.05.039</t>
  </si>
  <si>
    <t>orifice M4 d1.3mm</t>
  </si>
  <si>
    <t>2.05.040</t>
  </si>
  <si>
    <t>orifice M4 d1.0mm</t>
  </si>
  <si>
    <t>2.05.041</t>
  </si>
  <si>
    <t>orifice M4 d0.7mm</t>
  </si>
  <si>
    <t>2.05.042</t>
  </si>
  <si>
    <t>orifice M4 d0.5mm</t>
  </si>
  <si>
    <t>2.05.043</t>
  </si>
  <si>
    <t>orifice M4 d0.3mm</t>
  </si>
  <si>
    <t>2.05.044</t>
  </si>
  <si>
    <t>orifice M4 d0.2mm</t>
  </si>
  <si>
    <t>2.05.045</t>
  </si>
  <si>
    <t>orifice M4 d0.14mm</t>
  </si>
  <si>
    <t>2.05.046</t>
  </si>
  <si>
    <t>orifice M4 d0.10mm</t>
  </si>
  <si>
    <t>2.05.047</t>
  </si>
  <si>
    <t>2.05.048</t>
  </si>
  <si>
    <t>body F-221</t>
  </si>
  <si>
    <t>2.05.049</t>
  </si>
  <si>
    <t>body F-133</t>
  </si>
  <si>
    <t>2.05.050</t>
  </si>
  <si>
    <t>strain relief outer metal hous</t>
  </si>
  <si>
    <t>1.09.216</t>
  </si>
  <si>
    <t>Harting female con.09330062701</t>
  </si>
  <si>
    <t>1.09.221</t>
  </si>
  <si>
    <t>cover plug</t>
  </si>
  <si>
    <t>1.09.229</t>
  </si>
  <si>
    <t>Electrovac glass-metal seal</t>
  </si>
  <si>
    <t>1.09.234</t>
  </si>
  <si>
    <t>1.09.247</t>
  </si>
  <si>
    <t>male faston pcb tab 6.3x0.8</t>
  </si>
  <si>
    <t>1.09.262</t>
  </si>
  <si>
    <t>Klauke fork cable lug 4mm</t>
  </si>
  <si>
    <t>1.09.263</t>
  </si>
  <si>
    <t>IC-socket DIL4 gold plated</t>
  </si>
  <si>
    <t>1.09.264</t>
  </si>
  <si>
    <t>IC-socket DIL6 gold plated</t>
  </si>
  <si>
    <t>1.09.355</t>
  </si>
  <si>
    <t>2-pin pcb socket 2mm straight</t>
  </si>
  <si>
    <t>1.09.358</t>
  </si>
  <si>
    <t>3-pin header 2mm straight</t>
  </si>
  <si>
    <t>1.09.363</t>
  </si>
  <si>
    <t>7-pin pcb socket 2mm straight</t>
  </si>
  <si>
    <t>1.09.377</t>
  </si>
  <si>
    <t>MTMM-150-08-G-S-275 header</t>
  </si>
  <si>
    <t>1.09.378</t>
  </si>
  <si>
    <t>2.54mm male header breakable</t>
  </si>
  <si>
    <t>1.09.405</t>
  </si>
  <si>
    <t>Schurter appliance inlet</t>
  </si>
  <si>
    <t>1.09.444</t>
  </si>
  <si>
    <t>FLOW-BUS M12 conn 5pol male</t>
  </si>
  <si>
    <t>1.09.481</t>
  </si>
  <si>
    <t>Harting conn. female insert</t>
  </si>
  <si>
    <t>1.10.001</t>
  </si>
  <si>
    <t>coil F-001</t>
  </si>
  <si>
    <t>1.10.002</t>
  </si>
  <si>
    <t>coil F-002</t>
  </si>
  <si>
    <t>1.10.003</t>
  </si>
  <si>
    <t>pcb relay V23027-A0002-A101</t>
  </si>
  <si>
    <t>1.10.004</t>
  </si>
  <si>
    <t>coil class H 12VDC</t>
  </si>
  <si>
    <t>1.10.005</t>
  </si>
  <si>
    <t>1.10.006</t>
  </si>
  <si>
    <t>coil class C</t>
  </si>
  <si>
    <t>1.10.007</t>
  </si>
  <si>
    <t>coil Euro F-002</t>
  </si>
  <si>
    <t>1.10.008</t>
  </si>
  <si>
    <t>coil Euro F-001</t>
  </si>
  <si>
    <t>1.10.010</t>
  </si>
  <si>
    <t>coil code XA</t>
  </si>
  <si>
    <t>1.10.011</t>
  </si>
  <si>
    <t>pcb relay V23012-A0102-B004</t>
  </si>
  <si>
    <t>1.10.012</t>
  </si>
  <si>
    <t>pcb relay V23012-A0105-B004</t>
  </si>
  <si>
    <t>1.10.013</t>
  </si>
  <si>
    <t>coil code IA</t>
  </si>
  <si>
    <t>1.10.016</t>
  </si>
  <si>
    <t>Omron pcb relay 12V LZNQ203</t>
  </si>
  <si>
    <t>1.10.017</t>
  </si>
  <si>
    <t>Omron pcb relay 12V LZNQ403</t>
  </si>
  <si>
    <t>1.10.024</t>
  </si>
  <si>
    <t>coil LA black</t>
  </si>
  <si>
    <t>1.10.025</t>
  </si>
  <si>
    <t>coil LB red</t>
  </si>
  <si>
    <t>1.10.027</t>
  </si>
  <si>
    <t>pcb relay V23105-A5003-A2001</t>
  </si>
  <si>
    <t>1.10.035</t>
  </si>
  <si>
    <t>coil modular valve</t>
  </si>
  <si>
    <t>1.10.036</t>
  </si>
  <si>
    <t>coil modular valve 265O 24V</t>
  </si>
  <si>
    <t>1.10.077</t>
  </si>
  <si>
    <t>Asco coil</t>
  </si>
  <si>
    <t>1.11.001</t>
  </si>
  <si>
    <t>1.11.002</t>
  </si>
  <si>
    <t>1.11.003</t>
  </si>
  <si>
    <t>pcb counter</t>
  </si>
  <si>
    <t>1.11.004</t>
  </si>
  <si>
    <t>pcb controller</t>
  </si>
  <si>
    <t>1.11.005</t>
  </si>
  <si>
    <t>2.05.106</t>
  </si>
  <si>
    <t>2.05.107</t>
  </si>
  <si>
    <t>body P-603</t>
  </si>
  <si>
    <t>2.05.108</t>
  </si>
  <si>
    <t>body P-703</t>
  </si>
  <si>
    <t>2.05.109</t>
  </si>
  <si>
    <t>plungerholder F-003 Ex-proof</t>
  </si>
  <si>
    <t>2.05.110</t>
  </si>
  <si>
    <t>sleeve F-001 n.o.</t>
  </si>
  <si>
    <t>2.05.111</t>
  </si>
  <si>
    <t>plungerholder F-001 n.o.</t>
  </si>
  <si>
    <t>2.05.112</t>
  </si>
  <si>
    <t>distance bush F-001 n.o.</t>
  </si>
  <si>
    <t>2.05.113</t>
  </si>
  <si>
    <t>bush F-001 n.o.</t>
  </si>
  <si>
    <t>2.05.114</t>
  </si>
  <si>
    <t>washer F-001 n.o.</t>
  </si>
  <si>
    <t>2.05.115</t>
  </si>
  <si>
    <t>conus 1600 bar</t>
  </si>
  <si>
    <t>2.05.116</t>
  </si>
  <si>
    <t>washer 1600 bar</t>
  </si>
  <si>
    <t>2.05.117</t>
  </si>
  <si>
    <t>pressing ring 1600 bar</t>
  </si>
  <si>
    <t>2.05.118</t>
  </si>
  <si>
    <t>body A-301</t>
  </si>
  <si>
    <t>2.05.119</t>
  </si>
  <si>
    <t>body A-302</t>
  </si>
  <si>
    <t>2.05.120</t>
  </si>
  <si>
    <t>PTFE gasket d8.4x4.8x1.8mm</t>
  </si>
  <si>
    <t>3.02.014</t>
  </si>
  <si>
    <t>PTFE gasket d9.6x6.0x1.8mm</t>
  </si>
  <si>
    <t>3.02.015</t>
  </si>
  <si>
    <t>PTFE gasket d5.0x3.0x1.0mm</t>
  </si>
  <si>
    <t>3.02.016</t>
  </si>
  <si>
    <t>PTFE gasket d6.0x4.0x1.0mm</t>
  </si>
  <si>
    <t>3.02.017</t>
  </si>
  <si>
    <t>PTFE gasket d18.0x14.7x1.4mm</t>
  </si>
  <si>
    <t>3.02.018</t>
  </si>
  <si>
    <t>PTFE gasket d19.9x15.3x2.2mm</t>
  </si>
  <si>
    <t>3.02.019</t>
  </si>
  <si>
    <t>PTFE gasket d4.0x1.4x1.3mm</t>
  </si>
  <si>
    <t>3.02.020</t>
  </si>
  <si>
    <t>PTFE gasket d11.5x8.5x1.5mm</t>
  </si>
  <si>
    <t>3.02.021</t>
  </si>
  <si>
    <t>PTFE gasket d6.0x2.6x1.8mm</t>
  </si>
  <si>
    <t>3.02.022</t>
  </si>
  <si>
    <t>EPDM gasket d4x1.8</t>
  </si>
  <si>
    <t>3.02.023</t>
  </si>
  <si>
    <t>PTFE gasket d6.9x5.0x1.2mm</t>
  </si>
  <si>
    <t>3.02.024</t>
  </si>
  <si>
    <t>gasket Industrial head</t>
  </si>
  <si>
    <t>3.02.025</t>
  </si>
  <si>
    <t>PTFE gasket d4x3</t>
  </si>
  <si>
    <t>3.02.026</t>
  </si>
  <si>
    <t>PTFE gasket 1/4" adapter</t>
  </si>
  <si>
    <t>3.02.027</t>
  </si>
  <si>
    <t>PTFE gasket 1/8" adapter</t>
  </si>
  <si>
    <t>3.02.029</t>
  </si>
  <si>
    <t>viton quadring 4015 80°Shore</t>
  </si>
  <si>
    <t>3.02.030</t>
  </si>
  <si>
    <t>Erlan-PUR gasket plunger</t>
  </si>
  <si>
    <t>3.02.032</t>
  </si>
  <si>
    <t>viton gasket D-capillary</t>
  </si>
  <si>
    <t>3.02.036</t>
  </si>
  <si>
    <t>Erlan-PUR gasket D-capillary</t>
  </si>
  <si>
    <t>3.02.037</t>
  </si>
  <si>
    <t>Hummel gasket PG9 DIN46320-7</t>
  </si>
  <si>
    <t>3.02.038</t>
  </si>
  <si>
    <t>PTFE gasket d5x6</t>
  </si>
  <si>
    <t>3.02.040</t>
  </si>
  <si>
    <t>kalrez gasket plunger d5.33x6</t>
  </si>
  <si>
    <t>3.02.041</t>
  </si>
  <si>
    <t>Hummel lead washer PG11</t>
  </si>
  <si>
    <t>3.02.042</t>
  </si>
  <si>
    <t>EPDM gasket C-capillary</t>
  </si>
  <si>
    <t>3.02.043</t>
  </si>
  <si>
    <t>EPDM gasket D-capillary</t>
  </si>
  <si>
    <t>3.02.044</t>
  </si>
  <si>
    <t>neoprene gasket C-capillary</t>
  </si>
  <si>
    <t>3.02.045</t>
  </si>
  <si>
    <t>neoprene gasket D-capillary</t>
  </si>
  <si>
    <t>3.02.047</t>
  </si>
  <si>
    <t>neoprene gasket plunger 5.33x</t>
  </si>
  <si>
    <t>3.02.049</t>
  </si>
  <si>
    <t>chemraz gasket plunger d5.33x6</t>
  </si>
  <si>
    <t>3.02.051</t>
  </si>
  <si>
    <t>3.02.052</t>
  </si>
  <si>
    <t>Erlan 44 gasket plunger 5.33x6</t>
  </si>
  <si>
    <t>3.02.053</t>
  </si>
  <si>
    <t>PTFE membrane F-033C</t>
  </si>
  <si>
    <t>3.02.055</t>
  </si>
  <si>
    <t>fluorocarbon gasket plunger</t>
  </si>
  <si>
    <t>viton gasket d4.8x1.8mm</t>
  </si>
  <si>
    <t>3.02.062</t>
  </si>
  <si>
    <t>Erlan44-PUR gasket C-capillary</t>
  </si>
  <si>
    <t>3.02.065</t>
  </si>
  <si>
    <t>Erlan44-PUR gasket D-capillary</t>
  </si>
  <si>
    <t>3.02.067</t>
  </si>
  <si>
    <t>2.05.170</t>
  </si>
  <si>
    <t>body F-222A</t>
  </si>
  <si>
    <t>2.05.171</t>
  </si>
  <si>
    <t>body F-232A</t>
  </si>
  <si>
    <t>2.05.172</t>
  </si>
  <si>
    <t>2.05.173</t>
  </si>
  <si>
    <t>2.05.174</t>
  </si>
  <si>
    <t>2.05.175</t>
  </si>
  <si>
    <t>2.05.176</t>
  </si>
  <si>
    <t>2.05.177</t>
  </si>
  <si>
    <t>plunger pressure compensation</t>
  </si>
  <si>
    <t>2.05.178</t>
  </si>
  <si>
    <t>2.05.179</t>
  </si>
  <si>
    <t>orifice M4 d0.025mm</t>
  </si>
  <si>
    <t>2.05.180</t>
  </si>
  <si>
    <t>orifice M5 d0.025mm</t>
  </si>
  <si>
    <t>2.05.181</t>
  </si>
  <si>
    <t>plunger kalrez vulcanized</t>
  </si>
  <si>
    <t>2.05.182</t>
  </si>
  <si>
    <t>2.05.183</t>
  </si>
  <si>
    <t>2.05.184</t>
  </si>
  <si>
    <t>filler plate pressure sensor</t>
  </si>
  <si>
    <t>2.05.185</t>
  </si>
  <si>
    <t>body F-115A</t>
  </si>
  <si>
    <t>2.05.186</t>
  </si>
  <si>
    <t>body F-115B</t>
  </si>
  <si>
    <t>2.05.187</t>
  </si>
  <si>
    <t>body F-115C</t>
  </si>
  <si>
    <t>2.05.188</t>
  </si>
  <si>
    <t>body F-115D</t>
  </si>
  <si>
    <t>2.05.189</t>
  </si>
  <si>
    <t>orifice F-115C d17mm</t>
  </si>
  <si>
    <t>2.05.190</t>
  </si>
  <si>
    <t>orifice F-115C d25mm</t>
  </si>
  <si>
    <t>2.05.191</t>
  </si>
  <si>
    <t>orifice F-115C d38mm</t>
  </si>
  <si>
    <t>2.05.192</t>
  </si>
  <si>
    <t>orifice F-115C d47mm</t>
  </si>
  <si>
    <t>2.05.193</t>
  </si>
  <si>
    <t>insert F-115</t>
  </si>
  <si>
    <t>2.05.194</t>
  </si>
  <si>
    <t>orifice F-115 blind</t>
  </si>
  <si>
    <t>2.05.195</t>
  </si>
  <si>
    <t>pressing ring filter F-115A</t>
  </si>
  <si>
    <t>2.05.196</t>
  </si>
  <si>
    <t>Viton gasket C-capillary</t>
  </si>
  <si>
    <t>3.02.060</t>
  </si>
  <si>
    <t>3.02.061</t>
  </si>
  <si>
    <t>pcb MFC Industrial counter</t>
  </si>
  <si>
    <t>1.11.089</t>
  </si>
  <si>
    <t>pcb MFC Industrial read-out</t>
  </si>
  <si>
    <t>1.11.090</t>
  </si>
  <si>
    <t>pcb MFM Industrial</t>
  </si>
  <si>
    <t>1.11.091</t>
  </si>
  <si>
    <t>pcb MFM Ex-proof X100</t>
  </si>
  <si>
    <t>1.11.092</t>
  </si>
  <si>
    <t>pcb flowsensor Ex-proof 4-turn</t>
  </si>
  <si>
    <t>1.11.093</t>
  </si>
  <si>
    <t>1.11.094</t>
  </si>
  <si>
    <t>pcb rear panel E-5500</t>
  </si>
  <si>
    <t>1.11.095</t>
  </si>
  <si>
    <t>pcb I-module</t>
  </si>
  <si>
    <t>1.11.096</t>
  </si>
  <si>
    <t>pcb MFC Euro</t>
  </si>
  <si>
    <t>1.11.097</t>
  </si>
  <si>
    <t>pcb V21-module</t>
  </si>
  <si>
    <t>1.11.098</t>
  </si>
  <si>
    <t>pcb V10-module</t>
  </si>
  <si>
    <t>1.11.099</t>
  </si>
  <si>
    <t>pcb S99-module</t>
  </si>
  <si>
    <t>1.11.100</t>
  </si>
  <si>
    <t>pcb single channel module</t>
  </si>
  <si>
    <t>1.11.101</t>
  </si>
  <si>
    <t>1.11.103</t>
  </si>
  <si>
    <t>pcb dual channel module BASF</t>
  </si>
  <si>
    <t>1.11.104</t>
  </si>
  <si>
    <t>pcb U-module</t>
  </si>
  <si>
    <t>1.11.105</t>
  </si>
  <si>
    <t>pcb Lascar DPM400</t>
  </si>
  <si>
    <t>1.11.106</t>
  </si>
  <si>
    <t>pcb S99-module KWU</t>
  </si>
  <si>
    <t>1.11.107</t>
  </si>
  <si>
    <t>pcb D99-module KWU</t>
  </si>
  <si>
    <t>1.11.108</t>
  </si>
  <si>
    <t>pcb T99/1-module KWU</t>
  </si>
  <si>
    <t>1.11.109</t>
  </si>
  <si>
    <t>pcb T99/2-module KWU</t>
  </si>
  <si>
    <t>1.11.110</t>
  </si>
  <si>
    <t>pcb motherboard KWU</t>
  </si>
  <si>
    <t>1.11.113</t>
  </si>
  <si>
    <t>1.11.114</t>
  </si>
  <si>
    <t>pcb rear panel single channel</t>
  </si>
  <si>
    <t>1.11.115</t>
  </si>
  <si>
    <t>1.11.116</t>
  </si>
  <si>
    <t>1.11.117</t>
  </si>
  <si>
    <t>pcb static tester</t>
  </si>
  <si>
    <t>1.11.118</t>
  </si>
  <si>
    <t>pcb active tester</t>
  </si>
  <si>
    <t>1.11.119</t>
  </si>
  <si>
    <t>pcb measuring part combi ASIC</t>
  </si>
  <si>
    <t>1.11.120</t>
  </si>
  <si>
    <t>pcb controller part COMBI-FLOW</t>
  </si>
  <si>
    <t>1.11.121</t>
  </si>
  <si>
    <t>pcb meas. part combi pressure</t>
  </si>
  <si>
    <t>1.11.122</t>
  </si>
  <si>
    <t>pcb keyboard/display E-6000</t>
  </si>
  <si>
    <t>1.11.123</t>
  </si>
  <si>
    <t>pcb AD/DA module</t>
  </si>
  <si>
    <t>1.11.124</t>
  </si>
  <si>
    <t>pcb key matrix E-6000</t>
  </si>
  <si>
    <t>1.11.125</t>
  </si>
  <si>
    <t>pcb RS232 module</t>
  </si>
  <si>
    <t>1.11.126</t>
  </si>
  <si>
    <t>pcb controller combi pressure</t>
  </si>
  <si>
    <t>1.11.127</t>
  </si>
  <si>
    <t>pcb single channel DC-version</t>
  </si>
  <si>
    <t>1.11.128</t>
  </si>
  <si>
    <t>pcb P39-module VAW</t>
  </si>
  <si>
    <t>LT-32-82-*42 39µ Cu</t>
  </si>
  <si>
    <t>pcb IN-MFC Euro C-type</t>
  </si>
  <si>
    <t>pcb IN-MFM Euro C-type</t>
  </si>
  <si>
    <t>4.01.265</t>
  </si>
  <si>
    <t>pcb MFC Euro C-type</t>
  </si>
  <si>
    <t>PCB 1.11.170</t>
  </si>
  <si>
    <t>4.01.277</t>
  </si>
  <si>
    <t>pcb MFM Euro C-type</t>
  </si>
  <si>
    <t>PCB 1.11.176</t>
  </si>
  <si>
    <t>flowsensor assy C-type</t>
  </si>
  <si>
    <t>5.08.027</t>
  </si>
  <si>
    <t>ind. pcb-assy C-cap. F/G-type</t>
  </si>
  <si>
    <t>5.08.028</t>
  </si>
  <si>
    <t>F-111C/F-121C/F-131C</t>
  </si>
  <si>
    <t>F-201AC/F-211AC</t>
  </si>
  <si>
    <t>F-202AC/F-212AC</t>
  </si>
  <si>
    <t>F-112AC</t>
  </si>
  <si>
    <t>7.03.004</t>
  </si>
  <si>
    <t>cable Euro MFC loose</t>
  </si>
  <si>
    <t>IKA-88119-0300-6000</t>
  </si>
  <si>
    <t>7.03.016</t>
  </si>
  <si>
    <t>IKA-88046-0300-5000</t>
  </si>
  <si>
    <t>7.03.157</t>
  </si>
  <si>
    <t>I</t>
  </si>
  <si>
    <t>coil assy LD</t>
  </si>
  <si>
    <t>7.03.158</t>
  </si>
  <si>
    <t>coil assy LE</t>
  </si>
  <si>
    <t>7.03.159</t>
  </si>
  <si>
    <t>coil assy LF</t>
  </si>
  <si>
    <t>9.02.052</t>
  </si>
  <si>
    <t>manual MFM/MFC Euro English</t>
  </si>
  <si>
    <t>9.02.102</t>
  </si>
  <si>
    <t>manual MFM/MFC Euro French</t>
  </si>
  <si>
    <t>9.02.333</t>
  </si>
  <si>
    <t>9.02.402</t>
  </si>
  <si>
    <t>9.02.412</t>
  </si>
  <si>
    <t>9.02.413</t>
  </si>
  <si>
    <t>2.01.047</t>
  </si>
  <si>
    <t>SS-12MO-1-4RP</t>
  </si>
  <si>
    <t>SS-12MO-1-8RP</t>
  </si>
  <si>
    <t>SS-200-1-2RP</t>
  </si>
  <si>
    <t>SS-810-1-8RP</t>
  </si>
  <si>
    <t>SS-810-1-4RP</t>
  </si>
  <si>
    <t>body F-201D</t>
  </si>
  <si>
    <t>2.15.172</t>
  </si>
  <si>
    <t>2.05.597</t>
  </si>
  <si>
    <t>reducer 1/4" female*1/8" male</t>
  </si>
  <si>
    <t>2.05.598</t>
  </si>
  <si>
    <t>1.11.192</t>
  </si>
  <si>
    <t>pcb µP-module II</t>
  </si>
  <si>
    <t>1.11.194</t>
  </si>
  <si>
    <t>pcb S9 KWU</t>
  </si>
  <si>
    <t>1.11.198</t>
  </si>
  <si>
    <t>pcb power entry module</t>
  </si>
  <si>
    <t>1.11.199</t>
  </si>
  <si>
    <t>pcb WFM 061 analog</t>
  </si>
  <si>
    <t>1.11.206</t>
  </si>
  <si>
    <t>Euro FLOW-BUS/Industrial conv.</t>
  </si>
  <si>
    <t>1.11.208</t>
  </si>
  <si>
    <t>pcb D99 module</t>
  </si>
  <si>
    <t>1.11.216</t>
  </si>
  <si>
    <t>pcb test meas. part LA sensor</t>
  </si>
  <si>
    <t>1.11.218</t>
  </si>
  <si>
    <t>pcb MFC LA</t>
  </si>
  <si>
    <t>1.11.221</t>
  </si>
  <si>
    <t>pcb Euro MBC-I</t>
  </si>
  <si>
    <t>1.11.227</t>
  </si>
  <si>
    <t>pcb internal test equipment</t>
  </si>
  <si>
    <t>1.11.228</t>
  </si>
  <si>
    <t>pcb MFM Ind. IV single supply</t>
  </si>
  <si>
    <t>1.11.235</t>
  </si>
  <si>
    <t>pcb thermometer 0-100C</t>
  </si>
  <si>
    <t>1.11.241</t>
  </si>
  <si>
    <t>pcb miniflow sensor</t>
  </si>
  <si>
    <t>1.11.244</t>
  </si>
  <si>
    <t>pcb Hot wire</t>
  </si>
  <si>
    <t>1.11.245</t>
  </si>
  <si>
    <t>pcb I instr0-20=&gt;U readout 0-5</t>
  </si>
  <si>
    <t>1.11.255</t>
  </si>
  <si>
    <t>pcb main Micro EPC</t>
  </si>
  <si>
    <t>1.11.263</t>
  </si>
  <si>
    <t>pcb M12 ATEX transient protect</t>
  </si>
  <si>
    <t>1.12.005</t>
  </si>
  <si>
    <t>Bourns potm. 5k 1-turn</t>
  </si>
  <si>
    <t>1.12.006</t>
  </si>
  <si>
    <t>Bourns potm. 1M 25-turn</t>
  </si>
  <si>
    <t>1.12.008</t>
  </si>
  <si>
    <t>Bourns potm. 5k 25-turn</t>
  </si>
  <si>
    <t>1.12.009</t>
  </si>
  <si>
    <t>1.12.010</t>
  </si>
  <si>
    <t>Bourns potm. 50k 25-turn</t>
  </si>
  <si>
    <t>1.12.011</t>
  </si>
  <si>
    <t>Bourns potm. 500k 25-turn</t>
  </si>
  <si>
    <t>1.12.013</t>
  </si>
  <si>
    <t>Bourns potm. 500E 15-turn</t>
  </si>
  <si>
    <t>1.12.018</t>
  </si>
  <si>
    <t>Mentor pcb potentiometer 50K</t>
  </si>
  <si>
    <t>1.12.022</t>
  </si>
  <si>
    <t>Bourns potm. 1K 15-turn</t>
  </si>
  <si>
    <t>1.12.024</t>
  </si>
  <si>
    <t>Bourns potm. 10K 15-turn</t>
  </si>
  <si>
    <t>1.12.025</t>
  </si>
  <si>
    <t>Bourns potm. 100E 15-turn</t>
  </si>
  <si>
    <t>1.12.060</t>
  </si>
  <si>
    <t>Bourns potm. 50k 1-turn</t>
  </si>
  <si>
    <t>1.12.061</t>
  </si>
  <si>
    <t>Bourns potm. 500E 1-turn</t>
  </si>
  <si>
    <t>1.12.063</t>
  </si>
  <si>
    <t>Bourns potm. 500k 1-turn</t>
  </si>
  <si>
    <t>1.12.065</t>
  </si>
  <si>
    <t>Bourns potm. 1M 1-turn</t>
  </si>
  <si>
    <t>1.12.137</t>
  </si>
  <si>
    <t>1.13.001</t>
  </si>
  <si>
    <t>collet knob 6mm d26xh15</t>
  </si>
  <si>
    <t>1.13.002</t>
  </si>
  <si>
    <t>Bourns 10-turns dial CT26-6A</t>
  </si>
  <si>
    <t>1.13.004</t>
  </si>
  <si>
    <t>collet knob black</t>
  </si>
  <si>
    <t>1.13.005</t>
  </si>
  <si>
    <t>cap for collet knob black</t>
  </si>
  <si>
    <t>1.13.006</t>
  </si>
  <si>
    <t>nut cover for collet knob</t>
  </si>
  <si>
    <t>1.14.001</t>
  </si>
  <si>
    <t>1.14.006</t>
  </si>
  <si>
    <t>12-way turn switch 04-1124</t>
  </si>
  <si>
    <t>1.14.011</t>
  </si>
  <si>
    <t>Kautt&amp;Bux mains voltage switch</t>
  </si>
  <si>
    <t>1.14.012</t>
  </si>
  <si>
    <t>10-way push button edge switch</t>
  </si>
  <si>
    <t>1.14.013</t>
  </si>
  <si>
    <t>spacer for edge-switch</t>
  </si>
  <si>
    <t>1.14.014</t>
  </si>
  <si>
    <t>mounting cheeks edge switch</t>
  </si>
  <si>
    <t>1.14.016</t>
  </si>
  <si>
    <t>Mentor pushbuttonsw. with led</t>
  </si>
  <si>
    <t>1.14.017</t>
  </si>
  <si>
    <t>Mentor 3-way toggle switch</t>
  </si>
  <si>
    <t>1.14.018</t>
  </si>
  <si>
    <t>Mentor 2-way toggle switch</t>
  </si>
  <si>
    <t>1.14.019</t>
  </si>
  <si>
    <t>1.22.060</t>
  </si>
  <si>
    <t>pressure sensor Ex 400 bara</t>
  </si>
  <si>
    <t>1.22.061</t>
  </si>
  <si>
    <t>pressure sensor 5" WC diff.</t>
  </si>
  <si>
    <t>1.22.063</t>
  </si>
  <si>
    <t>Combi pressure sensor 2 bara</t>
  </si>
  <si>
    <t>1.22.064</t>
  </si>
  <si>
    <t>Combi pressure sensor 5 bara</t>
  </si>
  <si>
    <t>1.22.065</t>
  </si>
  <si>
    <t>pcb MFM Euro D-type</t>
  </si>
  <si>
    <t>pcb MFM ind. IV C-type 4-20mA</t>
  </si>
  <si>
    <t>2.01.092</t>
  </si>
  <si>
    <t>Screw DIN 7985H-4.8 EL VZ M2.5*8</t>
  </si>
  <si>
    <t>2.03.286</t>
  </si>
  <si>
    <t>Washer d8.3*5.6*0.05mm</t>
  </si>
  <si>
    <t>2.03.287</t>
  </si>
  <si>
    <t>Washer d8.3*5.6*0.2mm</t>
  </si>
  <si>
    <t>2.03.298</t>
  </si>
  <si>
    <t>Washer d8.3*5.6*0.075mm</t>
  </si>
  <si>
    <t>2.05.384</t>
  </si>
  <si>
    <t>insert annular F-101D d10.90mm</t>
  </si>
  <si>
    <t>2.05.371</t>
  </si>
  <si>
    <t>orifice D d0.10mm</t>
  </si>
  <si>
    <t>2.05.372</t>
  </si>
  <si>
    <t>orifice D d0.14mm</t>
  </si>
  <si>
    <t>2.05.373</t>
  </si>
  <si>
    <t>orifice D d0.20mm</t>
  </si>
  <si>
    <t>2.05.374</t>
  </si>
  <si>
    <t>orifice D d0.30mm</t>
  </si>
  <si>
    <t>2.05.375</t>
  </si>
  <si>
    <t>orifice D d0.37mm</t>
  </si>
  <si>
    <t>2.05.376</t>
  </si>
  <si>
    <t>orifice D d0.50mm</t>
  </si>
  <si>
    <t>2.05.377</t>
  </si>
  <si>
    <t>orifice D d0.70mm</t>
  </si>
  <si>
    <t>2.05.378</t>
  </si>
  <si>
    <t>orifice D d1.00mm</t>
  </si>
  <si>
    <t>2.05.379</t>
  </si>
  <si>
    <t>orifice D d1.30mm</t>
  </si>
  <si>
    <t>2.05.393</t>
  </si>
  <si>
    <t>insert F-101D annular d9.50mm</t>
  </si>
  <si>
    <t>2.05.400</t>
  </si>
  <si>
    <t>insert F-101D grooved 10.70mm</t>
  </si>
  <si>
    <t>2.05.401</t>
  </si>
  <si>
    <t>insert F-101D grooved 10.60mm</t>
  </si>
  <si>
    <t>2.05.402</t>
  </si>
  <si>
    <t>insert F-101D grooved 10.50mm</t>
  </si>
  <si>
    <t>2.05.403</t>
  </si>
  <si>
    <t>support C-capillary</t>
  </si>
  <si>
    <t>2.05.404</t>
  </si>
  <si>
    <t>folded plunger viton</t>
  </si>
  <si>
    <t>2.05.405</t>
  </si>
  <si>
    <t>folded plunger kalrez</t>
  </si>
  <si>
    <t>2.05.406</t>
  </si>
  <si>
    <t>folded plunger PTFE</t>
  </si>
  <si>
    <t>2.05.407</t>
  </si>
  <si>
    <t>body F-902</t>
  </si>
  <si>
    <t>2.05.408</t>
  </si>
  <si>
    <t>2.05.409</t>
  </si>
  <si>
    <t>body F-111C</t>
  </si>
  <si>
    <t>2.05.410</t>
  </si>
  <si>
    <t>body F-131C</t>
  </si>
  <si>
    <t>2.05.411</t>
  </si>
  <si>
    <t>2.05.412</t>
  </si>
  <si>
    <t>reducer 1"NPTmale xG3/4"female</t>
  </si>
  <si>
    <t>2.05.413</t>
  </si>
  <si>
    <t>reducer G3/4"male xG1/4"female</t>
  </si>
  <si>
    <t>2.05.414</t>
  </si>
  <si>
    <t>insert F-101D annular d9.70mm</t>
  </si>
  <si>
    <t>2.05.415</t>
  </si>
  <si>
    <t>body P-500 Metco</t>
  </si>
  <si>
    <t>2.05.416</t>
  </si>
  <si>
    <t>body F-201AC</t>
  </si>
  <si>
    <t>2.05.417</t>
  </si>
  <si>
    <t>endplate F-201AC</t>
  </si>
  <si>
    <t>2.05.418</t>
  </si>
  <si>
    <t>cover F-201AC</t>
  </si>
  <si>
    <t>2.05.419</t>
  </si>
  <si>
    <t>2.05.420</t>
  </si>
  <si>
    <t>2.05.421</t>
  </si>
  <si>
    <t>upper part sleeve F-001 n.o.</t>
  </si>
  <si>
    <t>2.05.422</t>
  </si>
  <si>
    <t>lower part sleeve F-001 n.o.</t>
  </si>
  <si>
    <t>2.05.423</t>
  </si>
  <si>
    <t>2.05.424</t>
  </si>
  <si>
    <t>lower part sleeve F-001 n.c.</t>
  </si>
  <si>
    <t>2.05.425</t>
  </si>
  <si>
    <t>orifice F-001 blind</t>
  </si>
  <si>
    <t>2.05.427</t>
  </si>
  <si>
    <t>2.05.428</t>
  </si>
  <si>
    <t>orificeholder F-001 n.c.</t>
  </si>
  <si>
    <t>2.05.429</t>
  </si>
  <si>
    <t>upper part sleeve F-001 n.c.</t>
  </si>
  <si>
    <t>1.15.022</t>
  </si>
  <si>
    <t>equipment wire 0.2qmm grey</t>
  </si>
  <si>
    <t>1.15.023</t>
  </si>
  <si>
    <t>equipment wire 0.2qmm white</t>
  </si>
  <si>
    <t>1.15.024</t>
  </si>
  <si>
    <t>equipment wire 0.2qmm ye/black</t>
  </si>
  <si>
    <t>1.15.025</t>
  </si>
  <si>
    <t>equipment wire 0.2qmm ye/brown</t>
  </si>
  <si>
    <t>1.15.026</t>
  </si>
  <si>
    <t>equipment wire 0.2qmm ye/green</t>
  </si>
  <si>
    <t>1.15.027</t>
  </si>
  <si>
    <t>equipment wire 0.2qmm yel/blue</t>
  </si>
  <si>
    <t>1.15.028</t>
  </si>
  <si>
    <t>equipment wire 0.2qmm yel/grey</t>
  </si>
  <si>
    <t>1.15.029</t>
  </si>
  <si>
    <t>equipment wire 0.2qmm wh/black</t>
  </si>
  <si>
    <t>1.15.030</t>
  </si>
  <si>
    <t>equipment wire 0.2qmm wh/green</t>
  </si>
  <si>
    <t>1.15.031</t>
  </si>
  <si>
    <t>equipment wire 0.2qmm whit/red</t>
  </si>
  <si>
    <t>1.15.032</t>
  </si>
  <si>
    <t>equipment wire 0.2qmm wh/viole</t>
  </si>
  <si>
    <t>1.15.033</t>
  </si>
  <si>
    <t>orifice F-105A d30mm</t>
  </si>
  <si>
    <t>2.05.482</t>
  </si>
  <si>
    <t>= 2.05.463</t>
  </si>
  <si>
    <t>2.05.483</t>
  </si>
  <si>
    <t>orifice F-105B d17mm</t>
  </si>
  <si>
    <t>2.05.484</t>
  </si>
  <si>
    <t>orifice F-105B d25mm</t>
  </si>
  <si>
    <t>2.05.485</t>
  </si>
  <si>
    <t>orifice F-105B d38mm</t>
  </si>
  <si>
    <t>2.05.486</t>
  </si>
  <si>
    <t>orifice F-105B d44mm</t>
  </si>
  <si>
    <t>2.05.487</t>
  </si>
  <si>
    <t>= 2.05.465</t>
  </si>
  <si>
    <t>2.05.488</t>
  </si>
  <si>
    <t>power supply 220/240VAC Bro-4</t>
  </si>
  <si>
    <t>1.16.009</t>
  </si>
  <si>
    <t>power supply 110/220/240 Bro-3</t>
  </si>
  <si>
    <t>1.16.010</t>
  </si>
  <si>
    <t>power supply 110/220/240 Bro-4</t>
  </si>
  <si>
    <t>1.16.011</t>
  </si>
  <si>
    <t>power supply 24VAC Bro-3</t>
  </si>
  <si>
    <t>1.16.012</t>
  </si>
  <si>
    <t>power supply Bro-5</t>
  </si>
  <si>
    <t>1.16.013</t>
  </si>
  <si>
    <t>power supply Bro-6</t>
  </si>
  <si>
    <t>1.16.014</t>
  </si>
  <si>
    <t>power supply Bro-7</t>
  </si>
  <si>
    <t>1.16.018</t>
  </si>
  <si>
    <t>power supply Bro-11</t>
  </si>
  <si>
    <t>1.16.019</t>
  </si>
  <si>
    <t>power supply Bro-12</t>
  </si>
  <si>
    <t>1.16.020</t>
  </si>
  <si>
    <t>power supply Bro-13</t>
  </si>
  <si>
    <t>1.16.021</t>
  </si>
  <si>
    <t>1.16.022</t>
  </si>
  <si>
    <t>1.16.024</t>
  </si>
  <si>
    <t>Protek power supply 5V/15V/15V</t>
  </si>
  <si>
    <t>1.16.026</t>
  </si>
  <si>
    <t>Protek power supply 24V</t>
  </si>
  <si>
    <t>1.16.028</t>
  </si>
  <si>
    <t>power supply Bro-15</t>
  </si>
  <si>
    <t>1.16.030</t>
  </si>
  <si>
    <t>power supply Bro-17</t>
  </si>
  <si>
    <t>1.17.001</t>
  </si>
  <si>
    <t>capacitor MKT 220nF 630V</t>
  </si>
  <si>
    <t>1.17.002</t>
  </si>
  <si>
    <t>= 1.33.018</t>
  </si>
  <si>
    <t>1.17.003</t>
  </si>
  <si>
    <t>= 1.34.024</t>
  </si>
  <si>
    <t>1.17.005</t>
  </si>
  <si>
    <t>= 1.37.074</t>
  </si>
  <si>
    <t>1.17.006</t>
  </si>
  <si>
    <t>= 1.37.075</t>
  </si>
  <si>
    <t>1.17.007</t>
  </si>
  <si>
    <t>1.17.010</t>
  </si>
  <si>
    <t>1.17.011</t>
  </si>
  <si>
    <t>1.17.013</t>
  </si>
  <si>
    <t>= 1.34.037</t>
  </si>
  <si>
    <t>1.17.017</t>
  </si>
  <si>
    <t>ceramic capacitor 1nF 100V</t>
  </si>
  <si>
    <t>1.17.021</t>
  </si>
  <si>
    <t>= 1.34.005</t>
  </si>
  <si>
    <t>1.17.022</t>
  </si>
  <si>
    <t>= 1.34.042</t>
  </si>
  <si>
    <t>1.17.023</t>
  </si>
  <si>
    <t>= 1.34.054</t>
  </si>
  <si>
    <t>1.17.024</t>
  </si>
  <si>
    <t>= 1.34.057</t>
  </si>
  <si>
    <t>1.17.025</t>
  </si>
  <si>
    <t>= 1.34.062</t>
  </si>
  <si>
    <t>1.17.026</t>
  </si>
  <si>
    <t>= 1.33.015</t>
  </si>
  <si>
    <t>1.17.027</t>
  </si>
  <si>
    <t>= 1.34.061</t>
  </si>
  <si>
    <t>1.17.028</t>
  </si>
  <si>
    <t>= 1.34.059</t>
  </si>
  <si>
    <t>1.18.002</t>
  </si>
  <si>
    <t>= 1.18.017</t>
  </si>
  <si>
    <t>1.18.005</t>
  </si>
  <si>
    <t>1.18.006</t>
  </si>
  <si>
    <t>= 2.05.457</t>
  </si>
  <si>
    <t>2.05.509</t>
  </si>
  <si>
    <t>bypass insert F-105 d0.6mm</t>
  </si>
  <si>
    <t>2.05.510</t>
  </si>
  <si>
    <t>center ring F-105</t>
  </si>
  <si>
    <t>2.05.511</t>
  </si>
  <si>
    <t>2.05.514</t>
  </si>
  <si>
    <t>endplate</t>
  </si>
  <si>
    <t>2.05.522</t>
  </si>
  <si>
    <t>insert F-834 2g/h</t>
  </si>
  <si>
    <t>2.05.523</t>
  </si>
  <si>
    <t>insert F-834 5g/h</t>
  </si>
  <si>
    <t>2.05.524</t>
  </si>
  <si>
    <t>insert F-834 10g/h</t>
  </si>
  <si>
    <t>2.05.525</t>
  </si>
  <si>
    <t>insert F-834 20g/h</t>
  </si>
  <si>
    <t>2.05.526</t>
  </si>
  <si>
    <t>insert F-834 50g/h</t>
  </si>
  <si>
    <t>2.05.527</t>
  </si>
  <si>
    <t>insert F-834 100g/h</t>
  </si>
  <si>
    <t>2.05.528</t>
  </si>
  <si>
    <t>insert F-834 200g/h</t>
  </si>
  <si>
    <t>2.05.529</t>
  </si>
  <si>
    <t>folded plunger erlan-pur</t>
  </si>
  <si>
    <t>2.05.530</t>
  </si>
  <si>
    <t>folded plunger without sealing</t>
  </si>
  <si>
    <t>2.05.531</t>
  </si>
  <si>
    <t>coil cover F-001 LA/LB</t>
  </si>
  <si>
    <t>2.05.535</t>
  </si>
  <si>
    <t>conus liquid</t>
  </si>
  <si>
    <t>2.05.536</t>
  </si>
  <si>
    <t>body F-200</t>
  </si>
  <si>
    <t>2.05.537</t>
  </si>
  <si>
    <t>pcb motherboard E-7001</t>
  </si>
  <si>
    <t>4.01.213</t>
  </si>
  <si>
    <t>pcb MFC Euro Elflo</t>
  </si>
  <si>
    <t>4.01.214</t>
  </si>
  <si>
    <t>pcb MFC Euro Keller</t>
  </si>
  <si>
    <t>4.01.215</t>
  </si>
  <si>
    <t>pcb MFC Euro City</t>
  </si>
  <si>
    <t>4.01.216</t>
  </si>
  <si>
    <t>4.01.217</t>
  </si>
  <si>
    <t>pcb I/O-board E-6000</t>
  </si>
  <si>
    <t>4.01.218</t>
  </si>
  <si>
    <t>4.01.219</t>
  </si>
  <si>
    <t>pcb MFC COMBI-FLOW</t>
  </si>
  <si>
    <t>4.01.220</t>
  </si>
  <si>
    <t>pcb MFM liquid Industrial</t>
  </si>
  <si>
    <t>4.01.221</t>
  </si>
  <si>
    <t>4.01.222</t>
  </si>
  <si>
    <t>adapter Ex-proof</t>
  </si>
  <si>
    <t>2.05.545</t>
  </si>
  <si>
    <t>reducer Ex-proof</t>
  </si>
  <si>
    <t>2.05.546</t>
  </si>
  <si>
    <t>2.05.547</t>
  </si>
  <si>
    <t>flame extinguishing Ex-proof</t>
  </si>
  <si>
    <t>2.05.548</t>
  </si>
  <si>
    <t>pressing ring PAA-9 sensor</t>
  </si>
  <si>
    <t>2.05.549</t>
  </si>
  <si>
    <t>filler ring PAA-9 sensor</t>
  </si>
  <si>
    <t>2.05.550</t>
  </si>
  <si>
    <t>2.05.551</t>
  </si>
  <si>
    <t>2.05.552</t>
  </si>
  <si>
    <t>2.05.553</t>
  </si>
  <si>
    <t>cover plate F-002 black</t>
  </si>
  <si>
    <t>2.05.556</t>
  </si>
  <si>
    <t>upper part sleeve F-002 LA/LB</t>
  </si>
  <si>
    <t>2.05.557</t>
  </si>
  <si>
    <t>upper part sleeve F-002 liquid</t>
  </si>
  <si>
    <t>2.05.558</t>
  </si>
  <si>
    <t>plungerholder F-002</t>
  </si>
  <si>
    <t>2.05.560</t>
  </si>
  <si>
    <t>upper part sleeve F-901</t>
  </si>
  <si>
    <t>2.05.561</t>
  </si>
  <si>
    <t>upper part sleeve F-001 LA/LB</t>
  </si>
  <si>
    <t>2.05.562</t>
  </si>
  <si>
    <t>center ring F-105D DIN PN10-16</t>
  </si>
  <si>
    <t>2.05.563</t>
  </si>
  <si>
    <t>2.05.565</t>
  </si>
  <si>
    <t>o-ring fixing ring</t>
  </si>
  <si>
    <t>2.05.566</t>
  </si>
  <si>
    <t>case MFC Industrial</t>
  </si>
  <si>
    <t>2.05.567</t>
  </si>
  <si>
    <t>washer Ex-proof</t>
  </si>
  <si>
    <t>2.05.568</t>
  </si>
  <si>
    <t>sleeve F-001 LA/LB</t>
  </si>
  <si>
    <t>2.05.570</t>
  </si>
  <si>
    <t>sleeve F-002 LA/LB</t>
  </si>
  <si>
    <t>2.05.571</t>
  </si>
  <si>
    <t>sleeve F-002 liquid lab.</t>
  </si>
  <si>
    <t>2.05.572</t>
  </si>
  <si>
    <t>bolt liquid capillary F-834</t>
  </si>
  <si>
    <t>2.05.576</t>
  </si>
  <si>
    <t>2.05.577</t>
  </si>
  <si>
    <t>plunger F-033</t>
  </si>
  <si>
    <t>2.05.578</t>
  </si>
  <si>
    <t>2.05.580</t>
  </si>
  <si>
    <t>2.05.582</t>
  </si>
  <si>
    <t>elementholder F-132C low flow</t>
  </si>
  <si>
    <t>2.05.583</t>
  </si>
  <si>
    <t>2.05.584</t>
  </si>
  <si>
    <t>insert bypass body Ex-proof</t>
  </si>
  <si>
    <t>2.05.585</t>
  </si>
  <si>
    <t>cover F-133X</t>
  </si>
  <si>
    <t>2.05.586</t>
  </si>
  <si>
    <t>2.05.587</t>
  </si>
  <si>
    <t>2.05.588</t>
  </si>
  <si>
    <t>2.05.589</t>
  </si>
  <si>
    <t>= 2.05.512</t>
  </si>
  <si>
    <t>2.05.590</t>
  </si>
  <si>
    <t>= 2.05.513</t>
  </si>
  <si>
    <t>2.05.591</t>
  </si>
  <si>
    <t>body F-001CL</t>
  </si>
  <si>
    <t>2.05.592</t>
  </si>
  <si>
    <t>distance bush F-002 IB/LC n.o.</t>
  </si>
  <si>
    <t>2.05.593</t>
  </si>
  <si>
    <t>sleeve F-002 IB/LC n.o.</t>
  </si>
  <si>
    <t>2.05.594</t>
  </si>
  <si>
    <t>upper part sleeve 002 IB/LC no</t>
  </si>
  <si>
    <t>2.05.595</t>
  </si>
  <si>
    <t>cover plate F-002 n.o. black</t>
  </si>
  <si>
    <t>2.05.596</t>
  </si>
  <si>
    <t>plungerholder F-002 n.o.</t>
  </si>
  <si>
    <t>2.05.599</t>
  </si>
  <si>
    <t>body F-202M</t>
  </si>
  <si>
    <t>2.05.600</t>
  </si>
  <si>
    <t>cover F-202M</t>
  </si>
  <si>
    <t>2.05.601</t>
  </si>
  <si>
    <t>body P-602M</t>
  </si>
  <si>
    <t>2.05.602</t>
  </si>
  <si>
    <t>body F-203M</t>
  </si>
  <si>
    <t>2.05.603</t>
  </si>
  <si>
    <t>cover F-203M</t>
  </si>
  <si>
    <t>2.05.612</t>
  </si>
  <si>
    <t>2.05.613</t>
  </si>
  <si>
    <t>sleeve F-002 liquid Industrial</t>
  </si>
  <si>
    <t>2.05.614</t>
  </si>
  <si>
    <t>pcb L0 controller part</t>
  </si>
  <si>
    <t>4.01.283</t>
  </si>
  <si>
    <t>4.01.286</t>
  </si>
  <si>
    <t>pcb TPC-3 card for IBM ISA-bus</t>
  </si>
  <si>
    <t>4.01.287</t>
  </si>
  <si>
    <t>pcb MFC ext.shut-off C-type</t>
  </si>
  <si>
    <t>4.01.289</t>
  </si>
  <si>
    <t>pcb rear panel E-7002 current</t>
  </si>
  <si>
    <t>solder bar 60/40 tin/lead</t>
  </si>
  <si>
    <t>1.21.012</t>
  </si>
  <si>
    <t>= 9.08.010</t>
  </si>
  <si>
    <t>1.21.017</t>
  </si>
  <si>
    <t>conductive paint silver 40%</t>
  </si>
  <si>
    <t>1.21.018</t>
  </si>
  <si>
    <t>cleaner Freon 25kg</t>
  </si>
  <si>
    <t>1.22.001</t>
  </si>
  <si>
    <t>pressure sensor 1 bara</t>
  </si>
  <si>
    <t>1.22.002</t>
  </si>
  <si>
    <t>pressure sensor 2 bara</t>
  </si>
  <si>
    <t>1.22.003</t>
  </si>
  <si>
    <t>pressure sensor 10 bara</t>
  </si>
  <si>
    <t>1.22.004</t>
  </si>
  <si>
    <t>pressure sensor 20 bara</t>
  </si>
  <si>
    <t>1.22.005</t>
  </si>
  <si>
    <t>pressure sensor 50 bara</t>
  </si>
  <si>
    <t>1.22.006</t>
  </si>
  <si>
    <t>pressure sensor 100 bara</t>
  </si>
  <si>
    <t>1.22.007</t>
  </si>
  <si>
    <t>pressure sensor 200 bara</t>
  </si>
  <si>
    <t>1.22.008</t>
  </si>
  <si>
    <t>pressure sensor 400 bara</t>
  </si>
  <si>
    <t>1.22.009</t>
  </si>
  <si>
    <t>1.22.010</t>
  </si>
  <si>
    <t>1.22.011</t>
  </si>
  <si>
    <t>1.22.013</t>
  </si>
  <si>
    <t>pressure sensor 1 barg</t>
  </si>
  <si>
    <t>1.22.014</t>
  </si>
  <si>
    <t>pressure sensor 10 barg</t>
  </si>
  <si>
    <t>1.22.015</t>
  </si>
  <si>
    <t>pressure sensor 100 barg</t>
  </si>
  <si>
    <t>1.22.016</t>
  </si>
  <si>
    <t>pressure sensor 4 barg</t>
  </si>
  <si>
    <t>1.22.017</t>
  </si>
  <si>
    <t>capillary tube liquid</t>
  </si>
  <si>
    <t>2.05.616</t>
  </si>
  <si>
    <t>body F-231R</t>
  </si>
  <si>
    <t>2.05.617</t>
  </si>
  <si>
    <t>cover F-231R</t>
  </si>
  <si>
    <t>2.05.618</t>
  </si>
  <si>
    <t>piston vary-p</t>
  </si>
  <si>
    <t>2.05.619</t>
  </si>
  <si>
    <t>2.05.620</t>
  </si>
  <si>
    <t>orifice vary-p</t>
  </si>
  <si>
    <t>2.05.621</t>
  </si>
  <si>
    <t>pin holder vary-p</t>
  </si>
  <si>
    <t>2.05.622</t>
  </si>
  <si>
    <t>body F-201T</t>
  </si>
  <si>
    <t>2.05.623</t>
  </si>
  <si>
    <t>lower part sleeve F-001T</t>
  </si>
  <si>
    <t>2.05.624</t>
  </si>
  <si>
    <t>sleeve F-001T</t>
  </si>
  <si>
    <t>2.05.625</t>
  </si>
  <si>
    <t>adapter sealing ring</t>
  </si>
  <si>
    <t>2.05.626</t>
  </si>
  <si>
    <t>body F-231S</t>
  </si>
  <si>
    <t>2.05.627</t>
  </si>
  <si>
    <t>insert F-232C</t>
  </si>
  <si>
    <t>2.05.628</t>
  </si>
  <si>
    <t>low flow plunger F-033</t>
  </si>
  <si>
    <t>2.05.629</t>
  </si>
  <si>
    <t>low flow piston F-033</t>
  </si>
  <si>
    <t>2.05.630</t>
  </si>
  <si>
    <t>cover F-231S</t>
  </si>
  <si>
    <t>2.05.631</t>
  </si>
  <si>
    <t>body P-631C</t>
  </si>
  <si>
    <t>2.05.632</t>
  </si>
  <si>
    <t>2.05.633</t>
  </si>
  <si>
    <t>body P-731C</t>
  </si>
  <si>
    <t>2.05.634</t>
  </si>
  <si>
    <t>tube liquid</t>
  </si>
  <si>
    <t>2.05.635</t>
  </si>
  <si>
    <t>2.05.636</t>
  </si>
  <si>
    <t>coil cover black chromed</t>
  </si>
  <si>
    <t>plunger F-001C kalrez 4079</t>
  </si>
  <si>
    <t>2.05.644</t>
  </si>
  <si>
    <t>2.05.645</t>
  </si>
  <si>
    <t>2.05.646</t>
  </si>
  <si>
    <t>insert gasmixer</t>
  </si>
  <si>
    <t>2.05.647</t>
  </si>
  <si>
    <t>union Tee gasmixer</t>
  </si>
  <si>
    <t>2.05.648</t>
  </si>
  <si>
    <t>tube gasmixer</t>
  </si>
  <si>
    <t>2.05.649</t>
  </si>
  <si>
    <t>plunger F-033 erlan-pur</t>
  </si>
  <si>
    <t>2.05.650</t>
  </si>
  <si>
    <t>plunger F-033 PTFE</t>
  </si>
  <si>
    <t>2.05.657</t>
  </si>
  <si>
    <t>orificeholder COMBI-FLOW</t>
  </si>
  <si>
    <t>2.05.659</t>
  </si>
  <si>
    <t>lam. flow device holder Combi</t>
  </si>
  <si>
    <t>2.05.662</t>
  </si>
  <si>
    <t>case COMBI-FLOW pressure</t>
  </si>
  <si>
    <t>2.05.664</t>
  </si>
  <si>
    <t>sleeve COMBI-FLOW n.c.</t>
  </si>
  <si>
    <t>2.05.668</t>
  </si>
  <si>
    <t>pressing plate</t>
  </si>
  <si>
    <t>2.05.669</t>
  </si>
  <si>
    <t>plungerholder COMBI-FLOW n.c.</t>
  </si>
  <si>
    <t>2.05.670</t>
  </si>
  <si>
    <t>inlet cover F-003C</t>
  </si>
  <si>
    <t>2.05.674</t>
  </si>
  <si>
    <t>body F-003C</t>
  </si>
  <si>
    <t>2.05.676</t>
  </si>
  <si>
    <t>orifice F-003C d1.5mm</t>
  </si>
  <si>
    <t>2.05.679</t>
  </si>
  <si>
    <t>plunger F-003C chemraz</t>
  </si>
  <si>
    <t>2.05.680</t>
  </si>
  <si>
    <t>outlet cover F-003C</t>
  </si>
  <si>
    <t>2.05.681</t>
  </si>
  <si>
    <t>2.05.682</t>
  </si>
  <si>
    <t>2.05.688</t>
  </si>
  <si>
    <t>upper part sleeve combi n.o.</t>
  </si>
  <si>
    <t>2.05.689</t>
  </si>
  <si>
    <t>sleeve COMBI-FLOW n.o.</t>
  </si>
  <si>
    <t>2.05.690</t>
  </si>
  <si>
    <t>2.05.696</t>
  </si>
  <si>
    <t>orifice F-001 monel d2.30mm</t>
  </si>
  <si>
    <t>2.05.703</t>
  </si>
  <si>
    <t>insert F-101D annular d10.40mm</t>
  </si>
  <si>
    <t>2.05.704</t>
  </si>
  <si>
    <t>Combi pressure sensor 20 bara</t>
  </si>
  <si>
    <t>1.22.066</t>
  </si>
  <si>
    <t>Combi pressure sensor 2 barg</t>
  </si>
  <si>
    <t>1.22.067</t>
  </si>
  <si>
    <t>Combi pressure sensor 4 barg</t>
  </si>
  <si>
    <t>1.22.068</t>
  </si>
  <si>
    <t>Combi pressure sensor 20 barg</t>
  </si>
  <si>
    <t>1.22.072</t>
  </si>
  <si>
    <t>thermopile tape</t>
  </si>
  <si>
    <t>1.22.073</t>
  </si>
  <si>
    <t>PT100 sensor silver wire</t>
  </si>
  <si>
    <t>1.22.076</t>
  </si>
  <si>
    <t>klixon thermostat</t>
  </si>
  <si>
    <t>1.22.077</t>
  </si>
  <si>
    <t>pressure sensor Ex 100 mbarg</t>
  </si>
  <si>
    <t>1.22.078</t>
  </si>
  <si>
    <t>pressure sensor Ex 160 mbarg</t>
  </si>
  <si>
    <t>1.22.079</t>
  </si>
  <si>
    <t>pressure sensor Ex 250 mbarg</t>
  </si>
  <si>
    <t>1.22.080</t>
  </si>
  <si>
    <t>pressure sensor Ex 400 mbarg</t>
  </si>
  <si>
    <t>1.22.081</t>
  </si>
  <si>
    <t>pressure sensor Ex 600 mbarg</t>
  </si>
  <si>
    <t>1.22.082</t>
  </si>
  <si>
    <t>pressure sensor Ex 1 barg</t>
  </si>
  <si>
    <t>1.22.083</t>
  </si>
  <si>
    <t>pressure sensor Ex 1.6 barg</t>
  </si>
  <si>
    <t>1.22.084</t>
  </si>
  <si>
    <t>pressure sensor Ex 2.5 barg</t>
  </si>
  <si>
    <t>1.22.085</t>
  </si>
  <si>
    <t>pressure sensor Ex 4 barg</t>
  </si>
  <si>
    <t>1.22.086</t>
  </si>
  <si>
    <t>pressure sensor Ex 6 barg</t>
  </si>
  <si>
    <t>1.22.087</t>
  </si>
  <si>
    <t>pressure sensor Ex 10 barg</t>
  </si>
  <si>
    <t>1.22.088</t>
  </si>
  <si>
    <t>pressure sensor Ex 16 barg</t>
  </si>
  <si>
    <t>1.22.089</t>
  </si>
  <si>
    <t>pressure sensor Ex 25 barg</t>
  </si>
  <si>
    <t>1.22.090</t>
  </si>
  <si>
    <t>pressure sensor Ex 40 barg</t>
  </si>
  <si>
    <t>1.22.091</t>
  </si>
  <si>
    <t>pressure sensor Ex 60 barg</t>
  </si>
  <si>
    <t>1.22.092</t>
  </si>
  <si>
    <t>2.03.084</t>
  </si>
  <si>
    <t>progr. spring ecp F-033C</t>
  </si>
  <si>
    <t>2.03.085</t>
  </si>
  <si>
    <t>spring F-033 2N/mm</t>
  </si>
  <si>
    <t>2.03.086</t>
  </si>
  <si>
    <t>spring F-033 18N/mm</t>
  </si>
  <si>
    <t>2.03.087</t>
  </si>
  <si>
    <t>washer DIN9021-ST ELVZ M6</t>
  </si>
  <si>
    <t>2.03.093</t>
  </si>
  <si>
    <t>sieve F-201AC d18.4 100mesh</t>
  </si>
  <si>
    <t>2.03.094</t>
  </si>
  <si>
    <t>top spring n.o.valve 0.2mm</t>
  </si>
  <si>
    <t>2.03.097</t>
  </si>
  <si>
    <t>Phoenix circuit seper. ATS/MBK</t>
  </si>
  <si>
    <t>1.23.005</t>
  </si>
  <si>
    <t>Phoenix circuit seper. ATP/MBK</t>
  </si>
  <si>
    <t>1.23.006</t>
  </si>
  <si>
    <t>Phoenix marker SK5/3.8:1-250</t>
  </si>
  <si>
    <t>1.23.007</t>
  </si>
  <si>
    <t>Phoenix terminal MBK BU</t>
  </si>
  <si>
    <t>1.23.008</t>
  </si>
  <si>
    <t>Phoenix earth terminal MSLKG5</t>
  </si>
  <si>
    <t>1.23.009</t>
  </si>
  <si>
    <t>Phoenix terminal UK2.5N</t>
  </si>
  <si>
    <t>1.23.010</t>
  </si>
  <si>
    <t>3.01.451</t>
  </si>
  <si>
    <t>3.01.435</t>
  </si>
  <si>
    <t>5.01.072</t>
  </si>
  <si>
    <t>Coil LFU</t>
  </si>
  <si>
    <t>7.10.199</t>
  </si>
  <si>
    <t>7.10.200</t>
  </si>
  <si>
    <t>7.10.201</t>
  </si>
  <si>
    <t>7.10.202</t>
  </si>
  <si>
    <t>7.10.204</t>
  </si>
  <si>
    <t>7.10.205</t>
  </si>
  <si>
    <t>7.10.206</t>
  </si>
  <si>
    <t>7.10.207</t>
  </si>
  <si>
    <t>F-111AC Semi Finished Instruments</t>
  </si>
  <si>
    <t>F-112AC Semi Finished Instruments</t>
  </si>
  <si>
    <t>F-113AC Semi Finished Instruments</t>
  </si>
  <si>
    <t>F-201AV Semi Finished Instruments</t>
  </si>
  <si>
    <t>F-203AV Semi Finished Instruments</t>
  </si>
  <si>
    <t>2.15.360</t>
  </si>
  <si>
    <t>modular flowsensor assy D-type</t>
  </si>
  <si>
    <t>kalrez 6375 o-ring AS012</t>
  </si>
  <si>
    <t>kalrez 6375 o-ring AS121</t>
  </si>
  <si>
    <t>kalrez 6375 o-ring AS132</t>
  </si>
  <si>
    <t>kalrez 6375 o-ring AS206</t>
  </si>
  <si>
    <t>7.03.444</t>
  </si>
  <si>
    <t>Cable T-part 8DIN / sub-DG RS232</t>
  </si>
  <si>
    <t>5.01.162</t>
  </si>
  <si>
    <t>1/2" x 1/4"</t>
  </si>
  <si>
    <t>SS-810-1-4RS</t>
  </si>
  <si>
    <t>1/8" x 1/8"</t>
  </si>
  <si>
    <t>SS-200-1-2RS</t>
  </si>
  <si>
    <t>4.01.379</t>
  </si>
  <si>
    <t>PCB l instr4-20=&gt;U readout 0-5</t>
  </si>
  <si>
    <t>9.22.128</t>
  </si>
  <si>
    <t>label LIQUI-FLOW digital</t>
  </si>
  <si>
    <t>9.22.166</t>
  </si>
  <si>
    <t>label EL-FLOW select</t>
  </si>
  <si>
    <t>9.22.152</t>
  </si>
  <si>
    <t>label addr. sel. PROFI/FLOWBUS</t>
  </si>
  <si>
    <t>2.20.559</t>
  </si>
  <si>
    <t>plunger topmount viton</t>
  </si>
  <si>
    <t>cable Euro MFC D-male 3 m</t>
  </si>
  <si>
    <t>9.22.192</t>
  </si>
  <si>
    <t>9.22.194</t>
  </si>
  <si>
    <t>9.22.195</t>
  </si>
  <si>
    <t>Label calibrated</t>
  </si>
  <si>
    <t>Label preventive maintenance</t>
  </si>
  <si>
    <t>Label tested for electrical safety</t>
  </si>
  <si>
    <t>SS-12MO-1-8RS</t>
  </si>
  <si>
    <t>4.01.432</t>
  </si>
  <si>
    <t>9.22.193</t>
  </si>
  <si>
    <t>Label calibration not requiered</t>
  </si>
  <si>
    <t>5.01.103</t>
  </si>
  <si>
    <t>Flowsensor assy E-type</t>
  </si>
  <si>
    <t>5.01.161</t>
  </si>
  <si>
    <t>Nowaplast wiring duct 25x25mm</t>
  </si>
  <si>
    <t>1.24.030</t>
  </si>
  <si>
    <t>alu adh. plate 180x45x0.5mm</t>
  </si>
  <si>
    <t>1.24.031</t>
  </si>
  <si>
    <t>alu adh. plate 55x45x0.5mm</t>
  </si>
  <si>
    <t>1.24.033</t>
  </si>
  <si>
    <t>2.05.966</t>
  </si>
  <si>
    <t>back cover L1</t>
  </si>
  <si>
    <t>2.05.967</t>
  </si>
  <si>
    <t>front cover L1/L2</t>
  </si>
  <si>
    <t>2.05.969</t>
  </si>
  <si>
    <t>upper part sleeve C2</t>
  </si>
  <si>
    <t>2.05.973</t>
  </si>
  <si>
    <t>weld adapter 1/16"OD</t>
  </si>
  <si>
    <t>2.05.975</t>
  </si>
  <si>
    <t>welding adapters combi/liqui</t>
  </si>
  <si>
    <t>2.05.976</t>
  </si>
  <si>
    <t>cover plate LIQUI-FLOW sensor</t>
  </si>
  <si>
    <t>2.05.978</t>
  </si>
  <si>
    <t>tube holder L1</t>
  </si>
  <si>
    <t>2.05.980</t>
  </si>
  <si>
    <t>tube holder L2</t>
  </si>
  <si>
    <t>2.05.981</t>
  </si>
  <si>
    <t>2.05.984</t>
  </si>
  <si>
    <t>plunger F-004C</t>
  </si>
  <si>
    <t>2.05.985</t>
  </si>
  <si>
    <t>plunger pressing plate F-004C</t>
  </si>
  <si>
    <t>2.05.986</t>
  </si>
  <si>
    <t>cover outlet F-004C</t>
  </si>
  <si>
    <t>2.05.987</t>
  </si>
  <si>
    <t>controlling bush F-004C</t>
  </si>
  <si>
    <t>2.05.988</t>
  </si>
  <si>
    <t>coil bush F-004C</t>
  </si>
  <si>
    <t>2.05.989</t>
  </si>
  <si>
    <t>inlet cover F-004C</t>
  </si>
  <si>
    <t>2.05.990</t>
  </si>
  <si>
    <t>magnetic field bush F-004C</t>
  </si>
  <si>
    <t>2.05.991</t>
  </si>
  <si>
    <t>adjusting pin F-004C</t>
  </si>
  <si>
    <t>2.05.992</t>
  </si>
  <si>
    <t>compensation pipe F-004C</t>
  </si>
  <si>
    <t>2.05.993</t>
  </si>
  <si>
    <t>armature F-004C</t>
  </si>
  <si>
    <t>2.05.994</t>
  </si>
  <si>
    <t>spring adjusting ring F-004C</t>
  </si>
  <si>
    <t>2.05.995</t>
  </si>
  <si>
    <t>orifice F-004C</t>
  </si>
  <si>
    <t>2.05.996</t>
  </si>
  <si>
    <t>coil former F-004C</t>
  </si>
  <si>
    <t>2.05.997</t>
  </si>
  <si>
    <t>cover COMBI-FLOW sensor</t>
  </si>
  <si>
    <t>2.05.998</t>
  </si>
  <si>
    <t>bush low volume COMBI-FLOW</t>
  </si>
  <si>
    <t>2.06.001</t>
  </si>
  <si>
    <t>Coolpac front panel E-0020</t>
  </si>
  <si>
    <t>2.06.002</t>
  </si>
  <si>
    <t>Coolpac front panel E-0030</t>
  </si>
  <si>
    <t>2.06.003</t>
  </si>
  <si>
    <t>Coolpac rear panel E-0020/0030</t>
  </si>
  <si>
    <t>2.06.004</t>
  </si>
  <si>
    <t>Coolpac rear panel E-1040/1050</t>
  </si>
  <si>
    <t>2.06.005</t>
  </si>
  <si>
    <t>Coolpac front panel E-1050</t>
  </si>
  <si>
    <t>2.06.006</t>
  </si>
  <si>
    <t>Coolpac front panel E-1040</t>
  </si>
  <si>
    <t>2.06.007</t>
  </si>
  <si>
    <t>coil cover LA/LB</t>
  </si>
  <si>
    <t>2.06.008</t>
  </si>
  <si>
    <t>Coolpac rear panel E-3000</t>
  </si>
  <si>
    <t>2.06.009</t>
  </si>
  <si>
    <t>Coolpac rear panel E-1000</t>
  </si>
  <si>
    <t>2.06.010</t>
  </si>
  <si>
    <t>coil cover LC</t>
  </si>
  <si>
    <t>2.06.011</t>
  </si>
  <si>
    <t>capillary cover</t>
  </si>
  <si>
    <t>2.06.012</t>
  </si>
  <si>
    <t>2.06.013</t>
  </si>
  <si>
    <t>Coolpac handle 3U</t>
  </si>
  <si>
    <t>2.06.014</t>
  </si>
  <si>
    <t>Coolpac mounting profile 3U</t>
  </si>
  <si>
    <t>2.06.015</t>
  </si>
  <si>
    <t>Coolpac handle 2U</t>
  </si>
  <si>
    <t>2.06.016</t>
  </si>
  <si>
    <t>Coolpac mounting profile 2U</t>
  </si>
  <si>
    <t>2.06.017</t>
  </si>
  <si>
    <t>Coolpac side panel 2U 220mm</t>
  </si>
  <si>
    <t>2.06.018</t>
  </si>
  <si>
    <t>Coolpac side panel 3U 220mm</t>
  </si>
  <si>
    <t>2.06.019</t>
  </si>
  <si>
    <t>Coolpac side panel 3U 320mm</t>
  </si>
  <si>
    <t>2.06.020</t>
  </si>
  <si>
    <t>Wiring diagr E55N3 TA</t>
  </si>
  <si>
    <t>4.04.112</t>
  </si>
  <si>
    <t>Wiring diagr E55N4 TA</t>
  </si>
  <si>
    <t>4.04.113</t>
  </si>
  <si>
    <t>Wiring diagr E55N3 EA/EB</t>
  </si>
  <si>
    <t>4.04.108</t>
  </si>
  <si>
    <t>Wiring diagr E55N4 EA/EB</t>
  </si>
  <si>
    <t>4.04.109</t>
  </si>
  <si>
    <t>Wiring diagr E55N1 EC/ED</t>
  </si>
  <si>
    <t>4.04.110</t>
  </si>
  <si>
    <t>Wiring diagr E55N2 EC/ED</t>
  </si>
  <si>
    <t>4.04.111</t>
  </si>
  <si>
    <t>M+W D-5121-AL+display</t>
  </si>
  <si>
    <t>7.01.659</t>
  </si>
  <si>
    <t>M+W D-5121-SS+display</t>
  </si>
  <si>
    <t>7.01.660</t>
  </si>
  <si>
    <t>PL-002</t>
  </si>
  <si>
    <t>7.01.661</t>
  </si>
  <si>
    <t>INF-301F Inficon mani-flow</t>
  </si>
  <si>
    <t>7.01.662</t>
  </si>
  <si>
    <t>PL-003</t>
  </si>
  <si>
    <t>7.01.663</t>
  </si>
  <si>
    <t>VGE-001F V.G.Elemental</t>
  </si>
  <si>
    <t>7.01.664</t>
  </si>
  <si>
    <t>FIN-001F</t>
  </si>
  <si>
    <t>7.01.665</t>
  </si>
  <si>
    <t>M+W D-6251-AL+display</t>
  </si>
  <si>
    <t>7.01.666</t>
  </si>
  <si>
    <t>M+W D-6251-SS+display</t>
  </si>
  <si>
    <t>7.01.667</t>
  </si>
  <si>
    <t>M+W D-6251-AL+V/F convertor</t>
  </si>
  <si>
    <t>7.01.668</t>
  </si>
  <si>
    <t>M+W D-6251-SS+V/F convertor</t>
  </si>
  <si>
    <t>7.01.670</t>
  </si>
  <si>
    <t>M+W D-6251-SS</t>
  </si>
  <si>
    <t>7.01.671</t>
  </si>
  <si>
    <t>M+W D-6250-AL+V/F convertor</t>
  </si>
  <si>
    <t>7.01.672</t>
  </si>
  <si>
    <t>M+W D-6250-SS+V/F convertor</t>
  </si>
  <si>
    <t>7.01.673</t>
  </si>
  <si>
    <t>M+W D-6210-AL+V/F convertor</t>
  </si>
  <si>
    <t>7.01.674</t>
  </si>
  <si>
    <t>M+W D-6210-SS+V/F convertor</t>
  </si>
  <si>
    <t>7.01.676</t>
  </si>
  <si>
    <t>M+W D-6211-SS</t>
  </si>
  <si>
    <t>7.01.677</t>
  </si>
  <si>
    <t>M+W D-6211-AL+display</t>
  </si>
  <si>
    <t>7.01.678</t>
  </si>
  <si>
    <t>flow meter/controller 10V</t>
  </si>
  <si>
    <t>4.04.125</t>
  </si>
  <si>
    <t>E-5500 serie</t>
  </si>
  <si>
    <t>4.04.126</t>
  </si>
  <si>
    <t>Calibration tube controller</t>
  </si>
  <si>
    <t>4.04.127</t>
  </si>
  <si>
    <t>4.04.128</t>
  </si>
  <si>
    <t>E-5100/5400 serie</t>
  </si>
  <si>
    <t>4.04.129</t>
  </si>
  <si>
    <t>Matrix 55X1</t>
  </si>
  <si>
    <t>4.04.130</t>
  </si>
  <si>
    <t>Matrix 55X2</t>
  </si>
  <si>
    <t>4.04.131</t>
  </si>
  <si>
    <t>Matrix 55X3</t>
  </si>
  <si>
    <t>4.04.132</t>
  </si>
  <si>
    <t>Matrix 55X4</t>
  </si>
  <si>
    <t>4.04.133</t>
  </si>
  <si>
    <t>Matrix E-5100/5400</t>
  </si>
  <si>
    <t>4.04.134</t>
  </si>
  <si>
    <t>Rear panel E5000 mA in-output</t>
  </si>
  <si>
    <t>4.04.135</t>
  </si>
  <si>
    <t>4.04.136</t>
  </si>
  <si>
    <t>Rear panel E5500 EC/ED</t>
  </si>
  <si>
    <t>4.04.137</t>
  </si>
  <si>
    <t>4.04.138</t>
  </si>
  <si>
    <t>lay-out MFM/MFC 5V LH</t>
  </si>
  <si>
    <t>4.04.139</t>
  </si>
  <si>
    <t>lay-out MFM/MFC 10V LH</t>
  </si>
  <si>
    <t>4.04.140</t>
  </si>
  <si>
    <t>lay-out MFM/MFC 5V std.</t>
  </si>
  <si>
    <t>Coolpac front burn-in unit</t>
  </si>
  <si>
    <t>2.06.051</t>
  </si>
  <si>
    <t>2.06.052</t>
  </si>
  <si>
    <t>partlist mounting frame</t>
  </si>
  <si>
    <t>2.06.053</t>
  </si>
  <si>
    <t>front test unit E-5000</t>
  </si>
  <si>
    <t>2.06.054</t>
  </si>
  <si>
    <t>rear panel test unit E-5000</t>
  </si>
  <si>
    <t>2.06.055</t>
  </si>
  <si>
    <t>2.06.056</t>
  </si>
  <si>
    <t>2.06.057</t>
  </si>
  <si>
    <t>mounting bracket power supply</t>
  </si>
  <si>
    <t>2.06.058</t>
  </si>
  <si>
    <t>2.06.059</t>
  </si>
  <si>
    <t>2.06.060</t>
  </si>
  <si>
    <t>2.06.061</t>
  </si>
  <si>
    <t>2.06.062</t>
  </si>
  <si>
    <t>cover plate Ex-proof</t>
  </si>
  <si>
    <t>2.06.063</t>
  </si>
  <si>
    <t>front X53 panel</t>
  </si>
  <si>
    <t>2.06.064</t>
  </si>
  <si>
    <t>front X52 panel</t>
  </si>
  <si>
    <t>2.06.065</t>
  </si>
  <si>
    <t>front X51 panel</t>
  </si>
  <si>
    <t>2.06.066</t>
  </si>
  <si>
    <t>front X50 panel</t>
  </si>
  <si>
    <t>2.06.067</t>
  </si>
  <si>
    <t>front X42 panel</t>
  </si>
  <si>
    <t>2.06.068</t>
  </si>
  <si>
    <t>front X43 panel</t>
  </si>
  <si>
    <t>2.06.069</t>
  </si>
  <si>
    <t>front X40 panel</t>
  </si>
  <si>
    <t>2.06.070</t>
  </si>
  <si>
    <t>rear panel X40/X43 panel</t>
  </si>
  <si>
    <t>2.06.071</t>
  </si>
  <si>
    <t>front single channel panel</t>
  </si>
  <si>
    <t>2.06.072</t>
  </si>
  <si>
    <t>2.06.073</t>
  </si>
  <si>
    <t>front X53 plug-in unit</t>
  </si>
  <si>
    <t>2.06.074</t>
  </si>
  <si>
    <t>front X52 plug-in unit</t>
  </si>
  <si>
    <t>2.06.075</t>
  </si>
  <si>
    <t>front X51 plug-in unit</t>
  </si>
  <si>
    <t>2.06.076</t>
  </si>
  <si>
    <t>front X50 plug-in unit</t>
  </si>
  <si>
    <t>2.06.077</t>
  </si>
  <si>
    <t>front X42 plug-in unit</t>
  </si>
  <si>
    <t>2.06.078</t>
  </si>
  <si>
    <t>front X43 plug-in unit</t>
  </si>
  <si>
    <t>2.06.079</t>
  </si>
  <si>
    <t>front X40/X41 plug-in unit</t>
  </si>
  <si>
    <t>2.06.080</t>
  </si>
  <si>
    <t>2.06.081</t>
  </si>
  <si>
    <t>front single channel plug-in</t>
  </si>
  <si>
    <t>2.06.082</t>
  </si>
  <si>
    <t>2.06.083</t>
  </si>
  <si>
    <t>protective hood single channel</t>
  </si>
  <si>
    <t>2.06.084</t>
  </si>
  <si>
    <t>2.06.085</t>
  </si>
  <si>
    <t>2.06.086</t>
  </si>
  <si>
    <t>2.06.087</t>
  </si>
  <si>
    <t>rear panel X40/X43 plug-in</t>
  </si>
  <si>
    <t>2.06.088</t>
  </si>
  <si>
    <t>rear panel X50/X52 plug-in</t>
  </si>
  <si>
    <t>2.06.089</t>
  </si>
  <si>
    <t>rear panel X51/X53 plug-in</t>
  </si>
  <si>
    <t>2.06.090</t>
  </si>
  <si>
    <t>rear panel X51/X53 panel</t>
  </si>
  <si>
    <t>2.06.091</t>
  </si>
  <si>
    <t>rear panel X50/X52 panel</t>
  </si>
  <si>
    <t>2.06.092</t>
  </si>
  <si>
    <t>print board holder</t>
  </si>
  <si>
    <t>2.06.093</t>
  </si>
  <si>
    <t>front control module E-6000</t>
  </si>
  <si>
    <t>2.06.094</t>
  </si>
  <si>
    <t>front T/A module E-6000</t>
  </si>
  <si>
    <t>2.06.095</t>
  </si>
  <si>
    <t>2.06.096</t>
  </si>
  <si>
    <t>2.06.097</t>
  </si>
  <si>
    <t>front X41 panel</t>
  </si>
  <si>
    <t>2.06.098</t>
  </si>
  <si>
    <t>front R/C module E-6000</t>
  </si>
  <si>
    <t>2.06.101</t>
  </si>
  <si>
    <t>front single channel MFM</t>
  </si>
  <si>
    <t>2.06.102</t>
  </si>
  <si>
    <t>rear panel single channel MFM</t>
  </si>
  <si>
    <t>2.06.103</t>
  </si>
  <si>
    <t>rear panel control con.calsys3</t>
  </si>
  <si>
    <t>2.06.104</t>
  </si>
  <si>
    <t>rear panel Keithley calsys3</t>
  </si>
  <si>
    <t>2.06.105</t>
  </si>
  <si>
    <t>= 3.03.110</t>
  </si>
  <si>
    <t>2.06.106</t>
  </si>
  <si>
    <t>rear panel heater control unit</t>
  </si>
  <si>
    <t>2.06.107</t>
  </si>
  <si>
    <t>front DUT calsys3</t>
  </si>
  <si>
    <t>2.06.108</t>
  </si>
  <si>
    <t>front timer calsys3</t>
  </si>
  <si>
    <t>2.06.109</t>
  </si>
  <si>
    <t>front frequency calsys3</t>
  </si>
  <si>
    <t>2.06.110</t>
  </si>
  <si>
    <t>front REF calsys3</t>
  </si>
  <si>
    <t>2.06.111</t>
  </si>
  <si>
    <t>rear panel Compac calsys3</t>
  </si>
  <si>
    <t>2.06.112</t>
  </si>
  <si>
    <t>rear panel open frame calsys3</t>
  </si>
  <si>
    <t>2.06.113</t>
  </si>
  <si>
    <t>reducer plate 25/9-pin D-conn.</t>
  </si>
  <si>
    <t>2.06.114</t>
  </si>
  <si>
    <t>registration plate Ex-proof</t>
  </si>
  <si>
    <t>2.06.115</t>
  </si>
  <si>
    <t>mounting plate E-7000-20/21/22</t>
  </si>
  <si>
    <t>2.06.116</t>
  </si>
  <si>
    <t>grounding plate E7000-20/21/22</t>
  </si>
  <si>
    <t>2.06.117</t>
  </si>
  <si>
    <t>mounting plate E-7000-30/31/32</t>
  </si>
  <si>
    <t>2.06.118</t>
  </si>
  <si>
    <t>pcb cover plate Ex-proof</t>
  </si>
  <si>
    <t>2.06.119</t>
  </si>
  <si>
    <t>1.32.059</t>
  </si>
  <si>
    <t>resistor Philips RC01 12E4</t>
  </si>
  <si>
    <t>1.32.060</t>
  </si>
  <si>
    <t>resistor Philips RC01 12K4</t>
  </si>
  <si>
    <t>1.32.061</t>
  </si>
  <si>
    <t>resistor Philips RC01 1E24</t>
  </si>
  <si>
    <t>1.32.062</t>
  </si>
  <si>
    <t>resistor Philips RC01 1K24</t>
  </si>
  <si>
    <t>1.32.063</t>
  </si>
  <si>
    <t>resistor Philips RC01 127E</t>
  </si>
  <si>
    <t>1.32.064</t>
  </si>
  <si>
    <t>resistor Philips RC01 127K</t>
  </si>
  <si>
    <t>1.32.065</t>
  </si>
  <si>
    <t>resistor Philips RC01 12E7</t>
  </si>
  <si>
    <t>1.32.066</t>
  </si>
  <si>
    <t>resistor Philips RC01 12K7</t>
  </si>
  <si>
    <t>1.32.067</t>
  </si>
  <si>
    <t>resistor Philips RC01 1E27</t>
  </si>
  <si>
    <t>1.32.068</t>
  </si>
  <si>
    <t>resistor Philips RC01 1K27</t>
  </si>
  <si>
    <t>1.32.069</t>
  </si>
  <si>
    <t>resistor Philips RC01 130E</t>
  </si>
  <si>
    <t>1.32.070</t>
  </si>
  <si>
    <t>resistor Philips RC01 130K</t>
  </si>
  <si>
    <t>1.32.071</t>
  </si>
  <si>
    <t>resistor Philips RC01 13E0</t>
  </si>
  <si>
    <t>1.32.072</t>
  </si>
  <si>
    <t>resistor Philips RC01 13K0</t>
  </si>
  <si>
    <t>1.32.073</t>
  </si>
  <si>
    <t>resistor Philips RC01 1E30</t>
  </si>
  <si>
    <t>1.32.074</t>
  </si>
  <si>
    <t>resistor Philips RC01 1K30</t>
  </si>
  <si>
    <t>1.32.075</t>
  </si>
  <si>
    <t>resistor Philips RC01 133E</t>
  </si>
  <si>
    <t>1.32.076</t>
  </si>
  <si>
    <t>resistor Philips RC01 133K</t>
  </si>
  <si>
    <t>1.32.077</t>
  </si>
  <si>
    <t>resistor Philips RC01 13E3</t>
  </si>
  <si>
    <t>1.32.078</t>
  </si>
  <si>
    <t>resistor Philips RC01 13K3</t>
  </si>
  <si>
    <t>1.32.079</t>
  </si>
  <si>
    <t>resistor Philips RC01 1E33</t>
  </si>
  <si>
    <t>1.32.080</t>
  </si>
  <si>
    <t>resistor Philips RC01 1K33</t>
  </si>
  <si>
    <t>1.32.081</t>
  </si>
  <si>
    <t>Schroff front blind E-5200</t>
  </si>
  <si>
    <t>2.08.008</t>
  </si>
  <si>
    <t>Schroff tip-up handle 3U</t>
  </si>
  <si>
    <t>2.08.009</t>
  </si>
  <si>
    <t>rear panel E-6200</t>
  </si>
  <si>
    <t>2.08.010</t>
  </si>
  <si>
    <t>Schroff Compac 3U-84HP-262D</t>
  </si>
  <si>
    <t>2.08.013</t>
  </si>
  <si>
    <t>= 2.11.028</t>
  </si>
  <si>
    <t>2.09.001</t>
  </si>
  <si>
    <t>Schroff Europac Rat. 3U-84HP</t>
  </si>
  <si>
    <t>1.32.090</t>
  </si>
  <si>
    <t>resistor Philips RC01 14K0</t>
  </si>
  <si>
    <t>1.32.091</t>
  </si>
  <si>
    <t>resistor Philips RC01 1E40</t>
  </si>
  <si>
    <t>1.32.092</t>
  </si>
  <si>
    <t>resistor Philips RC01 1K40</t>
  </si>
  <si>
    <t>1.32.093</t>
  </si>
  <si>
    <t>resistor Philips RC01 143E</t>
  </si>
  <si>
    <t>1.32.094</t>
  </si>
  <si>
    <t>resistor Philips RC01 143K</t>
  </si>
  <si>
    <t>1.32.095</t>
  </si>
  <si>
    <t>resistor Philips RC01 14E3</t>
  </si>
  <si>
    <t>1.32.096</t>
  </si>
  <si>
    <t>resistor Philips RC01 14K3</t>
  </si>
  <si>
    <t>1.32.097</t>
  </si>
  <si>
    <t>resistor Philips RC01 1E43</t>
  </si>
  <si>
    <t>1.32.098</t>
  </si>
  <si>
    <t>resistor Philips RC01 1K43</t>
  </si>
  <si>
    <t>1.32.099</t>
  </si>
  <si>
    <t>resistor Philips RC01 147E</t>
  </si>
  <si>
    <t>1.32.100</t>
  </si>
  <si>
    <t>resistor Philips RC01 147K</t>
  </si>
  <si>
    <t>1.32.101</t>
  </si>
  <si>
    <t>resistor Philips RC01 14E7</t>
  </si>
  <si>
    <t>1.32.102</t>
  </si>
  <si>
    <t>resistor Philips RC01 14K7</t>
  </si>
  <si>
    <t>front B14</t>
  </si>
  <si>
    <t>2.10.012</t>
  </si>
  <si>
    <t>front T1</t>
  </si>
  <si>
    <t>2.10.013</t>
  </si>
  <si>
    <t>resistor Philips RC01 15E0</t>
  </si>
  <si>
    <t>1.32.108</t>
  </si>
  <si>
    <t>resistor Philips RC01 15K0</t>
  </si>
  <si>
    <t>1.32.109</t>
  </si>
  <si>
    <t>resistor Philips RC01 1E50</t>
  </si>
  <si>
    <t>1.32.110</t>
  </si>
  <si>
    <t>resistor Philips RC01 1K50</t>
  </si>
  <si>
    <t>1.32.111</t>
  </si>
  <si>
    <t>resistor Philips RC01 154E</t>
  </si>
  <si>
    <t>1.32.112</t>
  </si>
  <si>
    <t>resistor Philips RC01 154K</t>
  </si>
  <si>
    <t>1.32.113</t>
  </si>
  <si>
    <t>resistor Philips RC01 15E4</t>
  </si>
  <si>
    <t>1.32.114</t>
  </si>
  <si>
    <t>resistor Philips RC01 15K4</t>
  </si>
  <si>
    <t>1.32.115</t>
  </si>
  <si>
    <t>resistor Philips RC01 1E54</t>
  </si>
  <si>
    <t>1.32.116</t>
  </si>
  <si>
    <t>resistor Philips RC01 1K54</t>
  </si>
  <si>
    <t>1.32.117</t>
  </si>
  <si>
    <t>resistor Philips RC01 158E</t>
  </si>
  <si>
    <t>1.32.118</t>
  </si>
  <si>
    <t>resistor Philips RC01 158K</t>
  </si>
  <si>
    <t>1.32.119</t>
  </si>
  <si>
    <t>resistor Philips RC01 15E8</t>
  </si>
  <si>
    <t>1.32.120</t>
  </si>
  <si>
    <t>resistor Philips RC01 15K8</t>
  </si>
  <si>
    <t>1.32.121</t>
  </si>
  <si>
    <t>resistor Philips RC01 1E58</t>
  </si>
  <si>
    <t>1.32.122</t>
  </si>
  <si>
    <t>front P52</t>
  </si>
  <si>
    <t>2.10.032</t>
  </si>
  <si>
    <t>front P30</t>
  </si>
  <si>
    <t>2.10.033</t>
  </si>
  <si>
    <t>= 2.10.005</t>
  </si>
  <si>
    <t>2.10.034</t>
  </si>
  <si>
    <t>= 2.10.011</t>
  </si>
  <si>
    <t>2.10.035</t>
  </si>
  <si>
    <t>front service module</t>
  </si>
  <si>
    <t>2.10.036</t>
  </si>
  <si>
    <t>2.10.037</t>
  </si>
  <si>
    <t>front C31</t>
  </si>
  <si>
    <t>2.10.038</t>
  </si>
  <si>
    <t>front D25</t>
  </si>
  <si>
    <t>2.10.039</t>
  </si>
  <si>
    <t>front B3</t>
  </si>
  <si>
    <t>2.10.040</t>
  </si>
  <si>
    <t>front B4</t>
  </si>
  <si>
    <t>2.10.041</t>
  </si>
  <si>
    <t>front B5</t>
  </si>
  <si>
    <t>2.10.042</t>
  </si>
  <si>
    <t>front B6</t>
  </si>
  <si>
    <t>2.10.043</t>
  </si>
  <si>
    <t>front pcb test unit</t>
  </si>
  <si>
    <t>2.10.044</t>
  </si>
  <si>
    <t>front BASF-module</t>
  </si>
  <si>
    <t>2.10.045</t>
  </si>
  <si>
    <t>rear panel BASF-module</t>
  </si>
  <si>
    <t>2.10.046</t>
  </si>
  <si>
    <t>front P00 RAL9005</t>
  </si>
  <si>
    <t>2.10.047</t>
  </si>
  <si>
    <t>front P51 RAL9005</t>
  </si>
  <si>
    <t>2.10.048</t>
  </si>
  <si>
    <t>front D00 RAL9005</t>
  </si>
  <si>
    <t>2.10.049</t>
  </si>
  <si>
    <t>front D12 RAL9005</t>
  </si>
  <si>
    <t>2.10.050</t>
  </si>
  <si>
    <t>front D13 RAL9005</t>
  </si>
  <si>
    <t>2.10.051</t>
  </si>
  <si>
    <t>front D52 RAL9005</t>
  </si>
  <si>
    <t>2.10.052</t>
  </si>
  <si>
    <t>front D53 RAL9005</t>
  </si>
  <si>
    <t>2.10.053</t>
  </si>
  <si>
    <t>front D62 RAL9005</t>
  </si>
  <si>
    <t>2.10.054</t>
  </si>
  <si>
    <t>front D63 RAL9005</t>
  </si>
  <si>
    <t>2.10.055</t>
  </si>
  <si>
    <t>= 2.10.029</t>
  </si>
  <si>
    <t>2.10.056</t>
  </si>
  <si>
    <t>= 2.10.038</t>
  </si>
  <si>
    <t>2.10.057</t>
  </si>
  <si>
    <t>2.10.058</t>
  </si>
  <si>
    <t>2.10.059</t>
  </si>
  <si>
    <t>front X10</t>
  </si>
  <si>
    <t>2.10.060</t>
  </si>
  <si>
    <t>front X20</t>
  </si>
  <si>
    <t>2.10.061</t>
  </si>
  <si>
    <t>front X30</t>
  </si>
  <si>
    <t>2.10.062</t>
  </si>
  <si>
    <t>front T59 KWU M1</t>
  </si>
  <si>
    <t>2.10.063</t>
  </si>
  <si>
    <t>front T59 KWU M2</t>
  </si>
  <si>
    <t>2.10.064</t>
  </si>
  <si>
    <t>front T59 KWU Z1</t>
  </si>
  <si>
    <t>2.10.065</t>
  </si>
  <si>
    <t>front T59 KWU Z2</t>
  </si>
  <si>
    <t>2.10.066</t>
  </si>
  <si>
    <t>front D99 KWU</t>
  </si>
  <si>
    <t>2.10.067</t>
  </si>
  <si>
    <t>front S99 KWU</t>
  </si>
  <si>
    <t>2.10.068</t>
  </si>
  <si>
    <t>front C32/C40</t>
  </si>
  <si>
    <t>2.10.069</t>
  </si>
  <si>
    <t>front C20</t>
  </si>
  <si>
    <t>2.10.070</t>
  </si>
  <si>
    <t>front C10</t>
  </si>
  <si>
    <t>2.10.071</t>
  </si>
  <si>
    <t>front C00/C30</t>
  </si>
  <si>
    <t>2.10.072</t>
  </si>
  <si>
    <t>front A11</t>
  </si>
  <si>
    <t>2.10.073</t>
  </si>
  <si>
    <t>front A21</t>
  </si>
  <si>
    <t>2.10.074</t>
  </si>
  <si>
    <t>front P41</t>
  </si>
  <si>
    <t>2.10.075</t>
  </si>
  <si>
    <t>front P42</t>
  </si>
  <si>
    <t>2.10.076</t>
  </si>
  <si>
    <t>front P31</t>
  </si>
  <si>
    <t>2.10.077</t>
  </si>
  <si>
    <t>front C41</t>
  </si>
  <si>
    <t>2.10.078</t>
  </si>
  <si>
    <t>front T59 KWU M3</t>
  </si>
  <si>
    <t>2.10.079</t>
  </si>
  <si>
    <t>front T59 KWU Z3</t>
  </si>
  <si>
    <t>2.10.080</t>
  </si>
  <si>
    <t>front C33/C41</t>
  </si>
  <si>
    <t>2.10.081</t>
  </si>
  <si>
    <t>front X11</t>
  </si>
  <si>
    <t>2.10.082</t>
  </si>
  <si>
    <t>front X32</t>
  </si>
  <si>
    <t>2.10.083</t>
  </si>
  <si>
    <t>front X2</t>
  </si>
  <si>
    <t>2.10.084</t>
  </si>
  <si>
    <t>front B21 E-6000</t>
  </si>
  <si>
    <t>2.10.085</t>
  </si>
  <si>
    <t>2.10.086</t>
  </si>
  <si>
    <t>front F/U converter</t>
  </si>
  <si>
    <t>2.10.087</t>
  </si>
  <si>
    <t>front external input calsys3</t>
  </si>
  <si>
    <t>2.10.092</t>
  </si>
  <si>
    <t>bracket module E-7000</t>
  </si>
  <si>
    <t>2.10.093</t>
  </si>
  <si>
    <t>front multi instr. connection</t>
  </si>
  <si>
    <t>2.10.094</t>
  </si>
  <si>
    <t>front B2</t>
  </si>
  <si>
    <t>2.10.098</t>
  </si>
  <si>
    <t>rear panel E-7002 4-channel</t>
  </si>
  <si>
    <t>2.10.099</t>
  </si>
  <si>
    <t>rear panel E-7000-20</t>
  </si>
  <si>
    <t>2.10.100</t>
  </si>
  <si>
    <t>rear panel E-7000-21</t>
  </si>
  <si>
    <t>2.10.101</t>
  </si>
  <si>
    <t>resistor Philips RC01 19E6</t>
  </si>
  <si>
    <t>1.32.174</t>
  </si>
  <si>
    <t>resistor Philips RC01 19K6</t>
  </si>
  <si>
    <t>1.32.175</t>
  </si>
  <si>
    <t>resistor Philips RC01 1E96</t>
  </si>
  <si>
    <t>1.32.176</t>
  </si>
  <si>
    <t>resistor Philips RC01 1K96</t>
  </si>
  <si>
    <t>1.32.177</t>
  </si>
  <si>
    <t>resistor Philips RC01 200E</t>
  </si>
  <si>
    <t>1.32.178</t>
  </si>
  <si>
    <t>resistor Philips RC01 200K</t>
  </si>
  <si>
    <t>1.32.179</t>
  </si>
  <si>
    <t>resistor Philips RC01 20E0</t>
  </si>
  <si>
    <t>1.32.180</t>
  </si>
  <si>
    <t>resistor Philips RC01 20K0</t>
  </si>
  <si>
    <t>1.32.181</t>
  </si>
  <si>
    <t>resistor Philips RC01 2E00</t>
  </si>
  <si>
    <t>1.32.182</t>
  </si>
  <si>
    <t>resistor Philips RC01 2K00</t>
  </si>
  <si>
    <t>1.32.183</t>
  </si>
  <si>
    <t>resistor Philips RC01 205E</t>
  </si>
  <si>
    <t>1.32.184</t>
  </si>
  <si>
    <t>resistor Philips RC01 205K</t>
  </si>
  <si>
    <t>1.32.185</t>
  </si>
  <si>
    <t>pcb servo controller</t>
  </si>
  <si>
    <t>1.11.006</t>
  </si>
  <si>
    <t>pcb flowcontroller american</t>
  </si>
  <si>
    <t>1.11.007</t>
  </si>
  <si>
    <t>pcb rectifier</t>
  </si>
  <si>
    <t>1.11.008</t>
  </si>
  <si>
    <t>pcb soft start</t>
  </si>
  <si>
    <t>1.11.009</t>
  </si>
  <si>
    <t>pcb flowcontroller Euro</t>
  </si>
  <si>
    <t>1.11.011</t>
  </si>
  <si>
    <t>1.11.012</t>
  </si>
  <si>
    <t>pcb pre-amplifier</t>
  </si>
  <si>
    <t>1.11.013</t>
  </si>
  <si>
    <t>pcb pressurecontroller Euro</t>
  </si>
  <si>
    <t>1.11.014</t>
  </si>
  <si>
    <t>pcb power supply</t>
  </si>
  <si>
    <t>1.11.015</t>
  </si>
  <si>
    <t>pcb rearpanel</t>
  </si>
  <si>
    <t>1.11.016</t>
  </si>
  <si>
    <t>pcb motherboard E-5000</t>
  </si>
  <si>
    <t>1.11.017</t>
  </si>
  <si>
    <t>pcb P-module</t>
  </si>
  <si>
    <t>1.11.018</t>
  </si>
  <si>
    <t>pcb A-module</t>
  </si>
  <si>
    <t>1.11.019</t>
  </si>
  <si>
    <t>pcb burn-in unit Binder conn.</t>
  </si>
  <si>
    <t>1.11.020</t>
  </si>
  <si>
    <t>1.11.021</t>
  </si>
  <si>
    <t>pcb rearpanel E-5500 A/B-type</t>
  </si>
  <si>
    <t>1.11.022</t>
  </si>
  <si>
    <t>pcb connection power supply</t>
  </si>
  <si>
    <t>1.11.023</t>
  </si>
  <si>
    <t>pcb T-module</t>
  </si>
  <si>
    <t>1.11.024</t>
  </si>
  <si>
    <t>pcb motherboard nr.4 E-5000</t>
  </si>
  <si>
    <t>1.11.025</t>
  </si>
  <si>
    <t>pcb S1-board</t>
  </si>
  <si>
    <t>1.11.026</t>
  </si>
  <si>
    <t>pcb delay circuit counter</t>
  </si>
  <si>
    <t>1.11.027</t>
  </si>
  <si>
    <t>resistor Philips RC01 210K</t>
  </si>
  <si>
    <t>1.32.191</t>
  </si>
  <si>
    <t>resistor Philips RC01 21E0</t>
  </si>
  <si>
    <t>1.32.192</t>
  </si>
  <si>
    <t>resistor Philips RC01 21K0</t>
  </si>
  <si>
    <t>1.32.193</t>
  </si>
  <si>
    <t>resistor Philips RC01 2E10</t>
  </si>
  <si>
    <t>1.32.194</t>
  </si>
  <si>
    <t>resistor Philips RC01 2K10</t>
  </si>
  <si>
    <t>1.32.195</t>
  </si>
  <si>
    <t>2.12.004</t>
  </si>
  <si>
    <t>Schroff knurled screw M2.5x11</t>
  </si>
  <si>
    <t>2.12.006</t>
  </si>
  <si>
    <t>= 2.01.146</t>
  </si>
  <si>
    <t>2.12.007</t>
  </si>
  <si>
    <t>= 2.02.019</t>
  </si>
  <si>
    <t>2.12.008</t>
  </si>
  <si>
    <t>= 2.01.147</t>
  </si>
  <si>
    <t>2.12.010</t>
  </si>
  <si>
    <t>Schroff collar screw M2.5x11</t>
  </si>
  <si>
    <t>2.12.011</t>
  </si>
  <si>
    <t>Schroff synthetic sleeve</t>
  </si>
  <si>
    <t>2.12.012</t>
  </si>
  <si>
    <t>= 2.01.014</t>
  </si>
  <si>
    <t>2.12.013</t>
  </si>
  <si>
    <t>= 2.01.145</t>
  </si>
  <si>
    <t>2.12.014</t>
  </si>
  <si>
    <t>Schroff front panel handle 7HP</t>
  </si>
  <si>
    <t>2.12.015</t>
  </si>
  <si>
    <t>Schroff front panel handle14HP</t>
  </si>
  <si>
    <t>2.12.016</t>
  </si>
  <si>
    <t>Schroff front panel handle28HP</t>
  </si>
  <si>
    <t>2.12.017</t>
  </si>
  <si>
    <t>2.12.020</t>
  </si>
  <si>
    <t>Schroff pcb holder 107.25mm</t>
  </si>
  <si>
    <t>1.32.203</t>
  </si>
  <si>
    <t>resistor Philips RC01 22E1</t>
  </si>
  <si>
    <t>1.32.204</t>
  </si>
  <si>
    <t>resistor Philips RC01 22K1</t>
  </si>
  <si>
    <t>1.32.205</t>
  </si>
  <si>
    <t>resistor Philips RC01 2E21</t>
  </si>
  <si>
    <t>1.32.206</t>
  </si>
  <si>
    <t>resistor Philips RC01 2K21</t>
  </si>
  <si>
    <t>1.32.207</t>
  </si>
  <si>
    <t>resistor Philips RC01 226E</t>
  </si>
  <si>
    <t>1.32.208</t>
  </si>
  <si>
    <t>resistor Philips RC01 226K</t>
  </si>
  <si>
    <t>1.32.209</t>
  </si>
  <si>
    <t>resistor Philips RC01 22E6</t>
  </si>
  <si>
    <t>1.32.210</t>
  </si>
  <si>
    <t>resistor Philips RC01 22K6</t>
  </si>
  <si>
    <t>1.32.211</t>
  </si>
  <si>
    <t>resistor Philips RC01 2E26</t>
  </si>
  <si>
    <t>1.32.212</t>
  </si>
  <si>
    <t>resistor Philips RC01 2K26</t>
  </si>
  <si>
    <t>1.32.213</t>
  </si>
  <si>
    <t>resistor Philips RC01 232E</t>
  </si>
  <si>
    <t>1.32.214</t>
  </si>
  <si>
    <t>resistor Philips RC01 232K</t>
  </si>
  <si>
    <t>1.32.215</t>
  </si>
  <si>
    <t>resistor Philips RC01 23E2</t>
  </si>
  <si>
    <t>1.32.216</t>
  </si>
  <si>
    <t>resistor Philips RC01 23K2</t>
  </si>
  <si>
    <t>1.32.217</t>
  </si>
  <si>
    <t>resistor Philips RC01 2E32</t>
  </si>
  <si>
    <t>1.32.218</t>
  </si>
  <si>
    <t>resistor Philips RC01 2K32</t>
  </si>
  <si>
    <t>1.32.219</t>
  </si>
  <si>
    <t>resistor Philips RC01 237E</t>
  </si>
  <si>
    <t>1.32.220</t>
  </si>
  <si>
    <t>resistor Philips RC01 237K</t>
  </si>
  <si>
    <t>1.32.221</t>
  </si>
  <si>
    <t>resistor Philips RC01 23E7</t>
  </si>
  <si>
    <t>1.32.222</t>
  </si>
  <si>
    <t>resistor Philips RC01 23K7</t>
  </si>
  <si>
    <t>1.32.223</t>
  </si>
  <si>
    <t>resistor Philips RC01 2E37</t>
  </si>
  <si>
    <t>1.32.224</t>
  </si>
  <si>
    <t>resistor Philips RC01 2K37</t>
  </si>
  <si>
    <t>1.32.225</t>
  </si>
  <si>
    <t>resistor Philips RC01 243E</t>
  </si>
  <si>
    <t>1.32.226</t>
  </si>
  <si>
    <t>resistor Philips RC01 243K</t>
  </si>
  <si>
    <t>1.32.227</t>
  </si>
  <si>
    <t>resistor Philips RC01 24E3</t>
  </si>
  <si>
    <t>1.32.228</t>
  </si>
  <si>
    <t>resistor Philips RC01 24K3</t>
  </si>
  <si>
    <t>1.32.229</t>
  </si>
  <si>
    <t>resistor Philips RC01 2E43</t>
  </si>
  <si>
    <t>1.32.230</t>
  </si>
  <si>
    <t>resistor Philips RC01 2K43</t>
  </si>
  <si>
    <t>1.32.231</t>
  </si>
  <si>
    <t>resistor Philips RC01 249E</t>
  </si>
  <si>
    <t>1.32.232</t>
  </si>
  <si>
    <t>resistor Philips RC01 249K</t>
  </si>
  <si>
    <t>1.32.233</t>
  </si>
  <si>
    <t>resistor Philips RC01 24E9</t>
  </si>
  <si>
    <t>1.32.234</t>
  </si>
  <si>
    <t>resistor Philips RC01 24K9</t>
  </si>
  <si>
    <t>1.32.235</t>
  </si>
  <si>
    <t>resistor Philips RC01 2E49</t>
  </si>
  <si>
    <t>1.32.236</t>
  </si>
  <si>
    <t>resistor Philips RC01 2K49</t>
  </si>
  <si>
    <t>1.32.237</t>
  </si>
  <si>
    <t>resistor Philips RC01 255E</t>
  </si>
  <si>
    <t>1.32.238</t>
  </si>
  <si>
    <t>resistor Philips RC01 255K</t>
  </si>
  <si>
    <t>1.32.239</t>
  </si>
  <si>
    <t>resistor Philips RC01 25E5</t>
  </si>
  <si>
    <t>1.32.240</t>
  </si>
  <si>
    <t>resistor Philips RC01 25K5</t>
  </si>
  <si>
    <t>1.32.241</t>
  </si>
  <si>
    <t>resistor Philips RC01 2E55</t>
  </si>
  <si>
    <t>1.32.242</t>
  </si>
  <si>
    <t>resistor Philips RC01 2K55</t>
  </si>
  <si>
    <t>1.32.243</t>
  </si>
  <si>
    <t>resistor Philips RC01 261E</t>
  </si>
  <si>
    <t>1.32.244</t>
  </si>
  <si>
    <t>resistor Philips RC01 261K</t>
  </si>
  <si>
    <t>1.32.245</t>
  </si>
  <si>
    <t>2.13.059</t>
  </si>
  <si>
    <t>tube ss a91</t>
  </si>
  <si>
    <t>2.13.060</t>
  </si>
  <si>
    <t>red copper tube 2x3mm</t>
  </si>
  <si>
    <t>2.13.061</t>
  </si>
  <si>
    <t>red copper tube 63.2x67mm</t>
  </si>
  <si>
    <t>2.13.062</t>
  </si>
  <si>
    <t>red copper tube 33x38mm</t>
  </si>
  <si>
    <t>2.13.066</t>
  </si>
  <si>
    <t>red copper tube 36x40mm</t>
  </si>
  <si>
    <t>2.13.067</t>
  </si>
  <si>
    <t>seamless tube 9.5x0.5mm</t>
  </si>
  <si>
    <t>2.13.068</t>
  </si>
  <si>
    <t>seamless tube 8.5x0.9mm</t>
  </si>
  <si>
    <t>2.13.070</t>
  </si>
  <si>
    <t>seamless tube 6.35x1.65mm</t>
  </si>
  <si>
    <t>conn.diagram MFC-FC Industrial</t>
  </si>
  <si>
    <t>4.06.095</t>
  </si>
  <si>
    <t>conn.diagram MFC-FD Industrial</t>
  </si>
  <si>
    <t>4.06.096</t>
  </si>
  <si>
    <t>4.06.097</t>
  </si>
  <si>
    <t>4.06.098</t>
  </si>
  <si>
    <t>4.06.099</t>
  </si>
  <si>
    <t>4.06.100</t>
  </si>
  <si>
    <t>conn.diagram EPT-FA</t>
  </si>
  <si>
    <t>4.06.101</t>
  </si>
  <si>
    <t>conn.diagram EPT-FB</t>
  </si>
  <si>
    <t>4.06.102</t>
  </si>
  <si>
    <t>conn.diagram EPT-FC</t>
  </si>
  <si>
    <t>4.06.103</t>
  </si>
  <si>
    <t>conn.diagram EPT-FD</t>
  </si>
  <si>
    <t>4.06.104</t>
  </si>
  <si>
    <t>conn.diagram MFC/EPC-FA</t>
  </si>
  <si>
    <t>4.06.105</t>
  </si>
  <si>
    <t>conn.diagram MFC/EPC-FB</t>
  </si>
  <si>
    <t>4.06.106</t>
  </si>
  <si>
    <t>conn.diagram MFC/EPC-FC</t>
  </si>
  <si>
    <t>4.06.107</t>
  </si>
  <si>
    <t>conn.diagram MFC/EPC-FD</t>
  </si>
  <si>
    <t>4.06.108</t>
  </si>
  <si>
    <t>4.06.109</t>
  </si>
  <si>
    <t>4.06.110</t>
  </si>
  <si>
    <t>4.06.111</t>
  </si>
  <si>
    <t>4.06.112</t>
  </si>
  <si>
    <t>4.06.113</t>
  </si>
  <si>
    <t>4.06.114</t>
  </si>
  <si>
    <t>4.06.115</t>
  </si>
  <si>
    <t>4.06.116</t>
  </si>
  <si>
    <t>conn.diagram BASF-module</t>
  </si>
  <si>
    <t>4.06.117</t>
  </si>
  <si>
    <t>conn.diagram Brey pump AC</t>
  </si>
  <si>
    <t>4.06.118</t>
  </si>
  <si>
    <t>conn.diagram digital voltmeter</t>
  </si>
  <si>
    <t>4.06.119</t>
  </si>
  <si>
    <t>conn.diagram Brey pump DC</t>
  </si>
  <si>
    <t>4.06.120</t>
  </si>
  <si>
    <t>block diagram MFC Euro English</t>
  </si>
  <si>
    <t>4.06.121</t>
  </si>
  <si>
    <t>block diagram MFC Euro German</t>
  </si>
  <si>
    <t>4.06.122</t>
  </si>
  <si>
    <t>block diagram MFC American</t>
  </si>
  <si>
    <t>4.06.123</t>
  </si>
  <si>
    <t>block diagram MFC Euro part 1</t>
  </si>
  <si>
    <t>4.06.124</t>
  </si>
  <si>
    <t>block diagram MFC Euro part 2</t>
  </si>
  <si>
    <t>4.06.125</t>
  </si>
  <si>
    <t>conn.diagram 8-pin conn. liqui</t>
  </si>
  <si>
    <t>4.06.126</t>
  </si>
  <si>
    <t>block diagram MFC LIQUI-FLOW</t>
  </si>
  <si>
    <t>4.06.127</t>
  </si>
  <si>
    <t>4.07.001</t>
  </si>
  <si>
    <t>flatcableassy 26-pin</t>
  </si>
  <si>
    <t>4.07.002</t>
  </si>
  <si>
    <t>flatcableassy 20-pin</t>
  </si>
  <si>
    <t>4.07.003</t>
  </si>
  <si>
    <t>supply cable red</t>
  </si>
  <si>
    <t>4.07.004</t>
  </si>
  <si>
    <t>supply cable white</t>
  </si>
  <si>
    <t>4.07.005</t>
  </si>
  <si>
    <t>supply cable green</t>
  </si>
  <si>
    <t>4.07.006</t>
  </si>
  <si>
    <t>supply cable yellow</t>
  </si>
  <si>
    <t>4.07.007</t>
  </si>
  <si>
    <t>supply cable blue</t>
  </si>
  <si>
    <t>tubeholder L2</t>
  </si>
  <si>
    <t>2.15.076</t>
  </si>
  <si>
    <t>mounting plate L2</t>
  </si>
  <si>
    <t>2.15.083</t>
  </si>
  <si>
    <t>bypass head Ex-proof</t>
  </si>
  <si>
    <t>2.15.084</t>
  </si>
  <si>
    <t>case W-200</t>
  </si>
  <si>
    <t>2.15.085</t>
  </si>
  <si>
    <t>body W-002</t>
  </si>
  <si>
    <t>2.15.086</t>
  </si>
  <si>
    <t>adjustable spray tube W-002</t>
  </si>
  <si>
    <t>2.15.087</t>
  </si>
  <si>
    <t>= 3.03.112</t>
  </si>
  <si>
    <t>2.15.088</t>
  </si>
  <si>
    <t>= 3.03.113</t>
  </si>
  <si>
    <t>2.15.089</t>
  </si>
  <si>
    <t>body gasmixer 6mm OD</t>
  </si>
  <si>
    <t>2.15.090</t>
  </si>
  <si>
    <t>plunger F-001 parofluor</t>
  </si>
  <si>
    <t>2.15.094</t>
  </si>
  <si>
    <t>body FIS-001P</t>
  </si>
  <si>
    <t>2.15.095</t>
  </si>
  <si>
    <t>magnet core modular valve</t>
  </si>
  <si>
    <t>2.15.096</t>
  </si>
  <si>
    <t>case modular valve</t>
  </si>
  <si>
    <t>2.15.097</t>
  </si>
  <si>
    <t>orifice modular valve d0.2mm</t>
  </si>
  <si>
    <t>2.15.098</t>
  </si>
  <si>
    <t>plunger modular valve</t>
  </si>
  <si>
    <t>2.15.099</t>
  </si>
  <si>
    <t>disc for modular valve</t>
  </si>
  <si>
    <t>2.15.100</t>
  </si>
  <si>
    <t>pressing rod</t>
  </si>
  <si>
    <t>2.15.109</t>
  </si>
  <si>
    <t>body F-132AC</t>
  </si>
  <si>
    <t>2.15.110</t>
  </si>
  <si>
    <t>plunger modular valve d0.7-1.0</t>
  </si>
  <si>
    <t>2.15.112</t>
  </si>
  <si>
    <t>1.32.305</t>
  </si>
  <si>
    <t>resistor Philips RC01 33E2</t>
  </si>
  <si>
    <t>1.32.306</t>
  </si>
  <si>
    <t>resistor Philips RC01 33K2</t>
  </si>
  <si>
    <t>1.32.307</t>
  </si>
  <si>
    <t>power supply Bro-14</t>
  </si>
  <si>
    <t>power supply Bro-16</t>
  </si>
  <si>
    <t>1.16.027</t>
  </si>
  <si>
    <t>1.16.029</t>
  </si>
  <si>
    <t>2.01.064</t>
  </si>
  <si>
    <t>resistor Philips RC01 34E0</t>
  </si>
  <si>
    <t>1.32.312</t>
  </si>
  <si>
    <t>resistor Philips RC01 34K0</t>
  </si>
  <si>
    <t>1.32.313</t>
  </si>
  <si>
    <t>resistor Philips RC01 3E40</t>
  </si>
  <si>
    <t>1.32.314</t>
  </si>
  <si>
    <t>resistor Philips RC01 3K40</t>
  </si>
  <si>
    <t>1.32.315</t>
  </si>
  <si>
    <t>resistor Philips RC01 348E</t>
  </si>
  <si>
    <t>1.32.316</t>
  </si>
  <si>
    <t>resistor Philips RC01 348K</t>
  </si>
  <si>
    <t>1.32.317</t>
  </si>
  <si>
    <t>resistor Philips RC01 34E8</t>
  </si>
  <si>
    <t>1.32.318</t>
  </si>
  <si>
    <t>resistor Philips RC01 34K8</t>
  </si>
  <si>
    <t>1.32.319</t>
  </si>
  <si>
    <t>resistor Philips RC01 3E48</t>
  </si>
  <si>
    <t>1.32.320</t>
  </si>
  <si>
    <t>resistor Philips RC01 3K48</t>
  </si>
  <si>
    <t>1.32.321</t>
  </si>
  <si>
    <t>resistor Philips RC01 357E</t>
  </si>
  <si>
    <t>1.32.322</t>
  </si>
  <si>
    <t>resistor Philips RC01 357K</t>
  </si>
  <si>
    <t>1.32.323</t>
  </si>
  <si>
    <t>resistor Philips RC01 35E7</t>
  </si>
  <si>
    <t>1.32.324</t>
  </si>
  <si>
    <t>resistor Philips RC01 35K7</t>
  </si>
  <si>
    <t>1.32.325</t>
  </si>
  <si>
    <t>resistor Philips RC01 3E57</t>
  </si>
  <si>
    <t>1.32.326</t>
  </si>
  <si>
    <t>resistor Philips RC01 3K57</t>
  </si>
  <si>
    <t>1.32.327</t>
  </si>
  <si>
    <t>resistor Philips RC01 365E</t>
  </si>
  <si>
    <t>1.32.328</t>
  </si>
  <si>
    <t>resistor Philips RC01 365K</t>
  </si>
  <si>
    <t>1.32.329</t>
  </si>
  <si>
    <t>resistor Philips RC01 36E5</t>
  </si>
  <si>
    <t>1.32.330</t>
  </si>
  <si>
    <t>resistor Philips RC01 36K5</t>
  </si>
  <si>
    <t>1.32.331</t>
  </si>
  <si>
    <t>resistor Philips RC01 3E65</t>
  </si>
  <si>
    <t>1.32.332</t>
  </si>
  <si>
    <t>resistor Philips RC01 3K65</t>
  </si>
  <si>
    <t>1.32.333</t>
  </si>
  <si>
    <t>resistor Philips RC01 374E</t>
  </si>
  <si>
    <t>1.32.334</t>
  </si>
  <si>
    <t>lam. filter high flow</t>
  </si>
  <si>
    <t>ET 885941</t>
  </si>
  <si>
    <t>2.03.171</t>
  </si>
  <si>
    <t>endplate high flow</t>
  </si>
  <si>
    <t>2.03.172</t>
  </si>
  <si>
    <t>endplate medium flow</t>
  </si>
  <si>
    <t>2.03.174</t>
  </si>
  <si>
    <t>endplate low/medium flow</t>
  </si>
  <si>
    <t>ET 884806</t>
  </si>
  <si>
    <t>2.03.180</t>
  </si>
  <si>
    <t>plain washer M2*0.5mm</t>
  </si>
  <si>
    <t>ET 884931</t>
  </si>
  <si>
    <t>2.03.213</t>
  </si>
  <si>
    <t>spring lock washer M3</t>
  </si>
  <si>
    <t>DIN 7980 70-A4</t>
  </si>
  <si>
    <t>2.04.044</t>
  </si>
  <si>
    <t>2.04.066</t>
  </si>
  <si>
    <t>2.04.149</t>
  </si>
  <si>
    <t xml:space="preserve">swagelok 6mmOD*1/8"BSPP </t>
  </si>
  <si>
    <t>SS-6MO-1-2RP</t>
  </si>
  <si>
    <t>2.04.152</t>
  </si>
  <si>
    <t xml:space="preserve">swagelok 6mmOD*1/4"BSPP </t>
  </si>
  <si>
    <t>SS-6MO-1-4RP</t>
  </si>
  <si>
    <t>2.04.155</t>
  </si>
  <si>
    <t xml:space="preserve">swagelok 12mmOD*1/4"BSPP </t>
  </si>
  <si>
    <t>2.04.159</t>
  </si>
  <si>
    <t xml:space="preserve">swagelok 12mmOD*1/2"BSPP </t>
  </si>
  <si>
    <t>2.04.177</t>
  </si>
  <si>
    <t xml:space="preserve">swagelok 1/8"OD*1/8"BSPP </t>
  </si>
  <si>
    <t>2.04.179</t>
  </si>
  <si>
    <t xml:space="preserve">swagelok 1/4"OD*1/8"BSPP </t>
  </si>
  <si>
    <t>SS-400-1-2RP</t>
  </si>
  <si>
    <t>2.04.180</t>
  </si>
  <si>
    <t xml:space="preserve">swagelok 1/4"OD*1/4"BSPP </t>
  </si>
  <si>
    <t>SS-400-1-4RP</t>
  </si>
  <si>
    <t>2.04.182</t>
  </si>
  <si>
    <t xml:space="preserve">swagelok 1/2"OD*1/4"BSPP </t>
  </si>
  <si>
    <t>2.04.183</t>
  </si>
  <si>
    <t xml:space="preserve">swagelok 1/2"OD*1/2"BSPP </t>
  </si>
  <si>
    <t>2.04.205</t>
  </si>
  <si>
    <t>swagelok 1/8"OD*1/4"BSPP + sieve</t>
  </si>
  <si>
    <t>2.05.124</t>
  </si>
  <si>
    <t xml:space="preserve">align box laminar flow element </t>
  </si>
  <si>
    <t>ECP</t>
  </si>
  <si>
    <t>2.05.353</t>
  </si>
  <si>
    <t>G</t>
  </si>
  <si>
    <t>orificeholder F-001C n.c.</t>
  </si>
  <si>
    <t>2.05.358</t>
  </si>
  <si>
    <t>E</t>
  </si>
  <si>
    <t>orifice F-001 d0.05mm</t>
  </si>
  <si>
    <t>2.05.359</t>
  </si>
  <si>
    <t>orifice F-001 d0.07mm</t>
  </si>
  <si>
    <t>2.05.360</t>
  </si>
  <si>
    <t>orifice F-001 d0.10mm</t>
  </si>
  <si>
    <t>2.05.361</t>
  </si>
  <si>
    <t>orifice F-001 d0.14mm</t>
  </si>
  <si>
    <t>2.05.362</t>
  </si>
  <si>
    <t>orifice F-001 d0.20mm</t>
  </si>
  <si>
    <t>2.05.363</t>
  </si>
  <si>
    <t>orifice F-001 d0.30mm</t>
  </si>
  <si>
    <t>2.05.364</t>
  </si>
  <si>
    <t>orifice F-001 d0.37mm</t>
  </si>
  <si>
    <t>2.05.365</t>
  </si>
  <si>
    <t>orifice F-001 d0.50mm</t>
  </si>
  <si>
    <t>2.05.366</t>
  </si>
  <si>
    <t>orifice F-001 d0.70mm</t>
  </si>
  <si>
    <t>2.05.367</t>
  </si>
  <si>
    <t>orifice F-001 d1.00mm</t>
  </si>
  <si>
    <t>2.05.368</t>
  </si>
  <si>
    <t>orifice F-001 d1.30mm</t>
  </si>
  <si>
    <t>2.05.389</t>
  </si>
  <si>
    <t>insert annular F-101D d10.40mm</t>
  </si>
  <si>
    <t>2.05.391</t>
  </si>
  <si>
    <t>insert annular F-101D d10.10mm</t>
  </si>
  <si>
    <t>insert annular F-101D d10.30mm</t>
  </si>
  <si>
    <t>1.32.360</t>
  </si>
  <si>
    <t>resistor Philips RC01 41K2</t>
  </si>
  <si>
    <t>1.32.361</t>
  </si>
  <si>
    <t>resistor Philips RC01 4E12</t>
  </si>
  <si>
    <t>1.32.362</t>
  </si>
  <si>
    <t>resistor Philips RC01 4K12</t>
  </si>
  <si>
    <t>1.32.363</t>
  </si>
  <si>
    <t>resistor Philips RC01 422E</t>
  </si>
  <si>
    <t>1.32.364</t>
  </si>
  <si>
    <t>resistor Philips RC01 422K</t>
  </si>
  <si>
    <t>1.32.365</t>
  </si>
  <si>
    <t>resistor Philips RC01 42E2</t>
  </si>
  <si>
    <t>1.32.366</t>
  </si>
  <si>
    <t>resistor Philips RC01 42K2</t>
  </si>
  <si>
    <t>1.32.367</t>
  </si>
  <si>
    <t>resistor Philips RC01 4E22</t>
  </si>
  <si>
    <t>1.32.368</t>
  </si>
  <si>
    <t>resistor Philips RC01 4K22</t>
  </si>
  <si>
    <t>1.32.369</t>
  </si>
  <si>
    <t>resistor Philips RC01 432E</t>
  </si>
  <si>
    <t>1.32.370</t>
  </si>
  <si>
    <t>resistor Philips RC01 432K</t>
  </si>
  <si>
    <t>1.32.371</t>
  </si>
  <si>
    <t>resistor Philips RC01 43E2</t>
  </si>
  <si>
    <t>1.32.372</t>
  </si>
  <si>
    <t>resistor Philips RC01 43K2</t>
  </si>
  <si>
    <t>1.32.373</t>
  </si>
  <si>
    <t>resistor Philips RC01 4E32</t>
  </si>
  <si>
    <t>1.32.374</t>
  </si>
  <si>
    <t>resistor Philips RC01 4K32</t>
  </si>
  <si>
    <t>1.32.375</t>
  </si>
  <si>
    <t>resistor Philips RC01 442E</t>
  </si>
  <si>
    <t>1.32.376</t>
  </si>
  <si>
    <t>resistor Philips RC01 442K</t>
  </si>
  <si>
    <t>1.32.377</t>
  </si>
  <si>
    <t>resistor Philips RC01 44E2</t>
  </si>
  <si>
    <t>1.32.378</t>
  </si>
  <si>
    <t>resistor Philips RC01 44K2</t>
  </si>
  <si>
    <t>1.32.379</t>
  </si>
  <si>
    <t>resistor Philips RC01 4E42</t>
  </si>
  <si>
    <t>1.32.380</t>
  </si>
  <si>
    <t>resistor Philips RC01 4K42</t>
  </si>
  <si>
    <t>1.32.381</t>
  </si>
  <si>
    <t>resistor Philips RC01 453E</t>
  </si>
  <si>
    <t>1.32.382</t>
  </si>
  <si>
    <t>resistor Philips RC01 453K</t>
  </si>
  <si>
    <t>1.32.383</t>
  </si>
  <si>
    <t>resistor Philips RC01 45E3</t>
  </si>
  <si>
    <t>1.32.384</t>
  </si>
  <si>
    <t>resistor Philips RC01 45K3</t>
  </si>
  <si>
    <t>1.32.385</t>
  </si>
  <si>
    <t>resistor Philips RC01 4E53</t>
  </si>
  <si>
    <t>1.32.386</t>
  </si>
  <si>
    <t>resistor Philips RC01 4K53</t>
  </si>
  <si>
    <t>1.32.387</t>
  </si>
  <si>
    <t>resistor Philips RC01 464E</t>
  </si>
  <si>
    <t>1.32.388</t>
  </si>
  <si>
    <t>resistor Philips RC01 464K</t>
  </si>
  <si>
    <t>1.32.389</t>
  </si>
  <si>
    <t>resistor Philips RC01 46E4</t>
  </si>
  <si>
    <t>1.32.390</t>
  </si>
  <si>
    <t>resistor Philips RC01 46K4</t>
  </si>
  <si>
    <t>1.32.391</t>
  </si>
  <si>
    <t>resistor Philips RC01 4E64</t>
  </si>
  <si>
    <t>1.32.392</t>
  </si>
  <si>
    <t>resistor Philips RC01 4K64</t>
  </si>
  <si>
    <t>1.32.393</t>
  </si>
  <si>
    <t>resistor Philips RC01 475E</t>
  </si>
  <si>
    <t>1.32.394</t>
  </si>
  <si>
    <t>resistor Philips RC01 475K</t>
  </si>
  <si>
    <t>1.32.395</t>
  </si>
  <si>
    <t>resistor Philips RC01 47E5</t>
  </si>
  <si>
    <t>1.32.396</t>
  </si>
  <si>
    <t>resistor Philips RC01 47K5</t>
  </si>
  <si>
    <t>1.32.397</t>
  </si>
  <si>
    <t>resistor Philips RC01 4E75</t>
  </si>
  <si>
    <t>1.32.398</t>
  </si>
  <si>
    <t>resistor Philips RC01 4K75</t>
  </si>
  <si>
    <t>1.32.399</t>
  </si>
  <si>
    <t>resistor Philips RC01 487E</t>
  </si>
  <si>
    <t>1.32.400</t>
  </si>
  <si>
    <t>resistor Philips RC01 487K</t>
  </si>
  <si>
    <t>1.32.401</t>
  </si>
  <si>
    <t>resistor Philips RC01 48E7</t>
  </si>
  <si>
    <t>1.32.402</t>
  </si>
  <si>
    <t>resistor Philips RC01 48K7</t>
  </si>
  <si>
    <t>1.32.403</t>
  </si>
  <si>
    <t>resistor Philips RC01 4E87</t>
  </si>
  <si>
    <t>1.32.404</t>
  </si>
  <si>
    <t>kalrez gasket C-capillary</t>
  </si>
  <si>
    <t>upper part case Euro</t>
  </si>
  <si>
    <t>lower part case Euro MFC</t>
  </si>
  <si>
    <t>lower part case Euro MFM</t>
  </si>
  <si>
    <t>3.03.133</t>
  </si>
  <si>
    <t>practi-shield laminate 0.175mm</t>
  </si>
  <si>
    <t>resistor Philips RC01 5K11</t>
  </si>
  <si>
    <t>1.32.417</t>
  </si>
  <si>
    <t>resistor Philips RC01 523E</t>
  </si>
  <si>
    <t>1.32.418</t>
  </si>
  <si>
    <t>resistor Philips RC01 523K</t>
  </si>
  <si>
    <t>1.32.419</t>
  </si>
  <si>
    <t>resistor Philips RC01 52E3</t>
  </si>
  <si>
    <t>1.32.420</t>
  </si>
  <si>
    <t>resistor Philips RC01 52K3</t>
  </si>
  <si>
    <t>1.32.421</t>
  </si>
  <si>
    <t>resistor Philips RC01 511K</t>
  </si>
  <si>
    <t>1.32.413</t>
  </si>
  <si>
    <t>resistor Philips RC01 51E1</t>
  </si>
  <si>
    <t>1.32.414</t>
  </si>
  <si>
    <t>resistor Philips RC01 51K1</t>
  </si>
  <si>
    <t>1.32.415</t>
  </si>
  <si>
    <t>resistor Philips RC01 5E11</t>
  </si>
  <si>
    <t>1.32.416</t>
  </si>
  <si>
    <t>2.15.389</t>
  </si>
  <si>
    <t>M+W distance ring WFM 062-32</t>
  </si>
  <si>
    <t>2.15.390</t>
  </si>
  <si>
    <t>basebody FM1/FM2 and Burkert</t>
  </si>
  <si>
    <t>2.15.391</t>
  </si>
  <si>
    <t>M+W body D-6250-AL</t>
  </si>
  <si>
    <t>2.15.393</t>
  </si>
  <si>
    <t>base body FM1/2 or PM + VM1/2</t>
  </si>
  <si>
    <t>2.15.394</t>
  </si>
  <si>
    <t>M+W body D-6230-AL</t>
  </si>
  <si>
    <t>2.15.395</t>
  </si>
  <si>
    <t>M+W distance ring WFM 062-16</t>
  </si>
  <si>
    <t>2.15.396</t>
  </si>
  <si>
    <t>M+W distance ring WFM 062-8</t>
  </si>
  <si>
    <t>2.15.399</t>
  </si>
  <si>
    <t>dummy dual combibody face seal</t>
  </si>
  <si>
    <t>2.15.400</t>
  </si>
  <si>
    <t>dummy body F-201</t>
  </si>
  <si>
    <t>2.15.401</t>
  </si>
  <si>
    <t>dummy body F-201AC</t>
  </si>
  <si>
    <t>2.15.402</t>
  </si>
  <si>
    <t>dummy body P-602/P-702</t>
  </si>
  <si>
    <t>2.15.403</t>
  </si>
  <si>
    <t>case DMFC Industrial</t>
  </si>
  <si>
    <t>2.15.405</t>
  </si>
  <si>
    <t>= 2.15.001</t>
  </si>
  <si>
    <t>2.15.406</t>
  </si>
  <si>
    <t>= 2.15.002</t>
  </si>
  <si>
    <t>2.15.407</t>
  </si>
  <si>
    <t>= 2.15.003</t>
  </si>
  <si>
    <t>2.15.409</t>
  </si>
  <si>
    <t>body UHP low flow</t>
  </si>
  <si>
    <t>2.15.410</t>
  </si>
  <si>
    <t>cover UHP low flow</t>
  </si>
  <si>
    <t>2.15.411</t>
  </si>
  <si>
    <t>base insert annular UHP loflow</t>
  </si>
  <si>
    <t>2.15.412</t>
  </si>
  <si>
    <t>base insert grooved UHP loflow</t>
  </si>
  <si>
    <t>2.15.413</t>
  </si>
  <si>
    <t>conus for D-capillary</t>
  </si>
  <si>
    <t>2.15.414</t>
  </si>
  <si>
    <t>nut UHP low flow</t>
  </si>
  <si>
    <t>2.15.415</t>
  </si>
  <si>
    <t>body UHP medium flow</t>
  </si>
  <si>
    <t>2.15.416</t>
  </si>
  <si>
    <t>cover UHP medium flow</t>
  </si>
  <si>
    <t>2.15.417</t>
  </si>
  <si>
    <t>nut UHP medium flow</t>
  </si>
  <si>
    <t>2.15.418</t>
  </si>
  <si>
    <t>body UHP high flow</t>
  </si>
  <si>
    <t>2.15.419</t>
  </si>
  <si>
    <t>nut UHP high flow</t>
  </si>
  <si>
    <t>2.15.420</t>
  </si>
  <si>
    <t>cover UHP high flow</t>
  </si>
  <si>
    <t>2.15.421</t>
  </si>
  <si>
    <t>heatsink handterminal</t>
  </si>
  <si>
    <t>2.15.422</t>
  </si>
  <si>
    <t>resistor Philips RC01 590E</t>
  </si>
  <si>
    <t>1.32.448</t>
  </si>
  <si>
    <t>resistor Philips RC01 590K</t>
  </si>
  <si>
    <t>1.32.449</t>
  </si>
  <si>
    <t>resistor Philips RC01 59E0</t>
  </si>
  <si>
    <t>1.32.450</t>
  </si>
  <si>
    <t>resistor Philips RC01 59K0</t>
  </si>
  <si>
    <t>1.32.451</t>
  </si>
  <si>
    <t>resistor Philips RC01 5E90</t>
  </si>
  <si>
    <t>1.32.452</t>
  </si>
  <si>
    <t>resistor Philips RC01 5K90</t>
  </si>
  <si>
    <t>1.32.453</t>
  </si>
  <si>
    <t>resistor Philips RC01 604E</t>
  </si>
  <si>
    <t>1.32.454</t>
  </si>
  <si>
    <t>resistor Philips RC01 604K</t>
  </si>
  <si>
    <t>1.32.455</t>
  </si>
  <si>
    <t>resistor Philips RC01 60E4</t>
  </si>
  <si>
    <t>1.32.456</t>
  </si>
  <si>
    <t>resistor Philips RC01 60K4</t>
  </si>
  <si>
    <t>1.32.457</t>
  </si>
  <si>
    <t>resistor Philips RC01 6E04</t>
  </si>
  <si>
    <t>1.32.458</t>
  </si>
  <si>
    <t>resistor Philips RC01 6K04</t>
  </si>
  <si>
    <t>1.32.459</t>
  </si>
  <si>
    <t>resistor Philips RC01 619E</t>
  </si>
  <si>
    <t>1.32.460</t>
  </si>
  <si>
    <t>resistor Philips RC01 619K</t>
  </si>
  <si>
    <t>1.32.461</t>
  </si>
  <si>
    <t>resistor Philips RC01 61E9</t>
  </si>
  <si>
    <t>1.32.462</t>
  </si>
  <si>
    <t>resistor Philips RC01 61K9</t>
  </si>
  <si>
    <t>1.32.463</t>
  </si>
  <si>
    <t>resistor Philips RC01 6E19</t>
  </si>
  <si>
    <t>1.32.464</t>
  </si>
  <si>
    <t>resistor Philips RC01 6K19</t>
  </si>
  <si>
    <t>1.32.465</t>
  </si>
  <si>
    <t>resistor Philips RC01 634E</t>
  </si>
  <si>
    <t>1.32.466</t>
  </si>
  <si>
    <t>orifice/holder modul d0.70</t>
  </si>
  <si>
    <t>2.15.525</t>
  </si>
  <si>
    <t>orifice/holder modul d1.00</t>
  </si>
  <si>
    <t>2.15.526</t>
  </si>
  <si>
    <t>orifice/holder modul d1.30</t>
  </si>
  <si>
    <t>2.15.527</t>
  </si>
  <si>
    <t>orifice/holder modul d1.50</t>
  </si>
  <si>
    <t>2.15.528</t>
  </si>
  <si>
    <t>orifice/holder modul d1.70</t>
  </si>
  <si>
    <t>2.15.536</t>
  </si>
  <si>
    <t>high flow filter tool</t>
  </si>
  <si>
    <t>2.15.538</t>
  </si>
  <si>
    <t>body INF-301F</t>
  </si>
  <si>
    <t>2.15.539</t>
  </si>
  <si>
    <t>body VGE-003</t>
  </si>
  <si>
    <t>1.32.489</t>
  </si>
  <si>
    <t>resistor Philips RC01 698E</t>
  </si>
  <si>
    <t>1.32.490</t>
  </si>
  <si>
    <t>resistor Philips RC01 698K</t>
  </si>
  <si>
    <t>1.32.491</t>
  </si>
  <si>
    <t>resistor Philips RC01 69E8</t>
  </si>
  <si>
    <t>1.32.492</t>
  </si>
  <si>
    <t>resistor Philips RC01 69K8</t>
  </si>
  <si>
    <t>1.32.493</t>
  </si>
  <si>
    <t>resistor Philips RC01 6E98</t>
  </si>
  <si>
    <t>1.32.494</t>
  </si>
  <si>
    <t>resistor Philips RC01 6K98</t>
  </si>
  <si>
    <t>1.32.495</t>
  </si>
  <si>
    <t>resistor Philips RC01 715E</t>
  </si>
  <si>
    <t>1.32.496</t>
  </si>
  <si>
    <t>resistor Philips RC01 715K</t>
  </si>
  <si>
    <t>1.32.497</t>
  </si>
  <si>
    <t>resistor Philips RC01 71E5</t>
  </si>
  <si>
    <t>1.32.498</t>
  </si>
  <si>
    <t>resistor Philips RC01 71K5</t>
  </si>
  <si>
    <t>1.32.499</t>
  </si>
  <si>
    <t>resistor Philips RC01 7E15</t>
  </si>
  <si>
    <t>1.32.500</t>
  </si>
  <si>
    <t>resistor Philips RC01 7K15</t>
  </si>
  <si>
    <t>1.32.501</t>
  </si>
  <si>
    <t>resistor Philips RC01 732E</t>
  </si>
  <si>
    <t>1.32.502</t>
  </si>
  <si>
    <t>resistor Philips RC01 732K</t>
  </si>
  <si>
    <t>1.32.503</t>
  </si>
  <si>
    <t>resistor Philips RC01 73E2</t>
  </si>
  <si>
    <t>1.32.504</t>
  </si>
  <si>
    <t>resistor Philips RC01 73K2</t>
  </si>
  <si>
    <t>1.32.505</t>
  </si>
  <si>
    <t>resistor Philips RC01 7E32</t>
  </si>
  <si>
    <t>1.32.506</t>
  </si>
  <si>
    <t>resistor Philips RC01 7K32</t>
  </si>
  <si>
    <t>1.32.507</t>
  </si>
  <si>
    <t>resistor Philips RC01 750E</t>
  </si>
  <si>
    <t>1.32.508</t>
  </si>
  <si>
    <t>resistor Philips RC01 750K</t>
  </si>
  <si>
    <t>1.32.509</t>
  </si>
  <si>
    <t>support ring COMBI-FLOW</t>
  </si>
  <si>
    <t>2.15.609</t>
  </si>
  <si>
    <t>bush COMBI-FLOW n.o.</t>
  </si>
  <si>
    <t>2.15.612</t>
  </si>
  <si>
    <t>2.15.613</t>
  </si>
  <si>
    <t>upperpart sleeve combi n.c.</t>
  </si>
  <si>
    <t>2.15.614</t>
  </si>
  <si>
    <t>lowerpart sleeve combi n.c.</t>
  </si>
  <si>
    <t>2.15.615</t>
  </si>
  <si>
    <t>2.15.616</t>
  </si>
  <si>
    <t>support ring COMBI-FLOW n.c.</t>
  </si>
  <si>
    <t>2.15.617</t>
  </si>
  <si>
    <t>sleeve LIQUI-FLOW 1/8" n.o.</t>
  </si>
  <si>
    <t>2.15.618</t>
  </si>
  <si>
    <t>upperpart sleeve liqui n.o.</t>
  </si>
  <si>
    <t>2.15.619</t>
  </si>
  <si>
    <t>sleeve liqui COMBI-FLOW n.c.</t>
  </si>
  <si>
    <t>2.15.620</t>
  </si>
  <si>
    <t>upperpart sleeve liqui n.c.</t>
  </si>
  <si>
    <t>2.15.621</t>
  </si>
  <si>
    <t>orifice modular valve blind</t>
  </si>
  <si>
    <t>2.15.627</t>
  </si>
  <si>
    <t>body PL-003 low flow</t>
  </si>
  <si>
    <t>2.15.628</t>
  </si>
  <si>
    <t>body PL-002 low flow</t>
  </si>
  <si>
    <t>2.15.629</t>
  </si>
  <si>
    <t>2.15.630</t>
  </si>
  <si>
    <t>body PL-002 high-flow</t>
  </si>
  <si>
    <t>2.15.631</t>
  </si>
  <si>
    <t>lowerpart FRM housing</t>
  </si>
  <si>
    <t>2.15.632</t>
  </si>
  <si>
    <t>upperpart FRM housing</t>
  </si>
  <si>
    <t>partlist U-module</t>
  </si>
  <si>
    <t>4.11.104</t>
  </si>
  <si>
    <t>partlist DPM400</t>
  </si>
  <si>
    <t>4.11.105</t>
  </si>
  <si>
    <t>partlist S99-module KWU</t>
  </si>
  <si>
    <t>4.11.106</t>
  </si>
  <si>
    <t>partlist D99-module KWU</t>
  </si>
  <si>
    <t>4.11.107</t>
  </si>
  <si>
    <t>partlist T99/1-module KWU</t>
  </si>
  <si>
    <t>4.11.108</t>
  </si>
  <si>
    <t>partlist T99/2-module KWU</t>
  </si>
  <si>
    <t>4.11.109</t>
  </si>
  <si>
    <t>partlist motherboard KWU</t>
  </si>
  <si>
    <t>4.11.110</t>
  </si>
  <si>
    <t>4.11.111</t>
  </si>
  <si>
    <t>2.15.647</t>
  </si>
  <si>
    <t>L20 adapter 1/8"VCR</t>
  </si>
  <si>
    <t>2.15.648</t>
  </si>
  <si>
    <t>L20 adapter 1/4"</t>
  </si>
  <si>
    <t>2.15.649</t>
  </si>
  <si>
    <t>L20 adapter 6mm</t>
  </si>
  <si>
    <t>2.15.650</t>
  </si>
  <si>
    <t>L20 adapter 3mm</t>
  </si>
  <si>
    <t>2.15.651</t>
  </si>
  <si>
    <t>L20 adapter 1/4"VCR</t>
  </si>
  <si>
    <t>2.15.652</t>
  </si>
  <si>
    <t>L20 adapter 1/8"</t>
  </si>
  <si>
    <t>2.15.653</t>
  </si>
  <si>
    <t>L20 adapter 1/4" RHP</t>
  </si>
  <si>
    <t>2.15.656</t>
  </si>
  <si>
    <t>L20 valve body 1/16"</t>
  </si>
  <si>
    <t>2.15.657</t>
  </si>
  <si>
    <t>L20 adapter 1/16"</t>
  </si>
  <si>
    <t>2.15.659</t>
  </si>
  <si>
    <t>L20 adapter 1/16" internal</t>
  </si>
  <si>
    <t>2.15.660</t>
  </si>
  <si>
    <t>L20 valve body 1/16" internal</t>
  </si>
  <si>
    <t>2.15.661</t>
  </si>
  <si>
    <t>body TST-001/TST-002</t>
  </si>
  <si>
    <t>2.15.662</t>
  </si>
  <si>
    <t>sleeve V01 n.c. TST</t>
  </si>
  <si>
    <t>2.15.663</t>
  </si>
  <si>
    <t>valve body TST001</t>
  </si>
  <si>
    <t>2.15.664</t>
  </si>
  <si>
    <t>valve body TST002</t>
  </si>
  <si>
    <t>2.15.665</t>
  </si>
  <si>
    <t>piston plate TST001</t>
  </si>
  <si>
    <t>2.15.666</t>
  </si>
  <si>
    <t>center ring spring TST001</t>
  </si>
  <si>
    <t>2.15.667</t>
  </si>
  <si>
    <t>plug TST001</t>
  </si>
  <si>
    <t>2.15.668</t>
  </si>
  <si>
    <t>plungerholder TST001</t>
  </si>
  <si>
    <t>2.15.669</t>
  </si>
  <si>
    <t>piston TST001</t>
  </si>
  <si>
    <t>2.15.671</t>
  </si>
  <si>
    <t>body LEY-501M</t>
  </si>
  <si>
    <t>2.15.673</t>
  </si>
  <si>
    <t>sleeve LIQUI-FLOW 1/8"VCR n.o.</t>
  </si>
  <si>
    <t>2.15.674</t>
  </si>
  <si>
    <t>upperpart sleeve liq no 1/8VCR</t>
  </si>
  <si>
    <t>2.15.675</t>
  </si>
  <si>
    <t>cover capillary case DUMA</t>
  </si>
  <si>
    <t>2.15.684</t>
  </si>
  <si>
    <t>body FRE-001F/P</t>
  </si>
  <si>
    <t>2.15.686</t>
  </si>
  <si>
    <t>pressing rod OEM II pressure</t>
  </si>
  <si>
    <t>2.15.687</t>
  </si>
  <si>
    <t>distance part OEM II pressure</t>
  </si>
  <si>
    <t>2.15.691</t>
  </si>
  <si>
    <t>body MIC-301F</t>
  </si>
  <si>
    <t>2.15.693</t>
  </si>
  <si>
    <t>body SKN-002F</t>
  </si>
  <si>
    <t>2.15.707</t>
  </si>
  <si>
    <t>cover capillary L20</t>
  </si>
  <si>
    <t>2.15.709</t>
  </si>
  <si>
    <t>body HA-001F 2x14TE</t>
  </si>
  <si>
    <t>2.15.712</t>
  </si>
  <si>
    <t>body THM-003F</t>
  </si>
  <si>
    <t>2.15.713</t>
  </si>
  <si>
    <t>converter plate sp. lab case</t>
  </si>
  <si>
    <t>2.15.721</t>
  </si>
  <si>
    <t>body V01</t>
  </si>
  <si>
    <t>2.15.722</t>
  </si>
  <si>
    <t>body F-004 CORI-FLOW</t>
  </si>
  <si>
    <t>2.15.723</t>
  </si>
  <si>
    <t>brazed flange CORIFLOW M52/M53</t>
  </si>
  <si>
    <t>2.15.724</t>
  </si>
  <si>
    <t>brazed flange CORI-FLOW M54</t>
  </si>
  <si>
    <t>2.15.725</t>
  </si>
  <si>
    <t>brazed flange CORI-FLOW M55</t>
  </si>
  <si>
    <t>2.15.741</t>
  </si>
  <si>
    <t>body BR-001</t>
  </si>
  <si>
    <t>2.15.742</t>
  </si>
  <si>
    <t>body BR-002</t>
  </si>
  <si>
    <t>2.15.743</t>
  </si>
  <si>
    <t>body BR-003</t>
  </si>
  <si>
    <t>2.15.744</t>
  </si>
  <si>
    <t>body BR-004</t>
  </si>
  <si>
    <t>2.15.745</t>
  </si>
  <si>
    <t>partlist MFC Euro C-type</t>
  </si>
  <si>
    <t>4.11.145</t>
  </si>
  <si>
    <t>4.11.146</t>
  </si>
  <si>
    <t>partlist motherboard E-6000</t>
  </si>
  <si>
    <t>4.11.147</t>
  </si>
  <si>
    <t>partlist MFC Euro elflo</t>
  </si>
  <si>
    <t>4.11.148</t>
  </si>
  <si>
    <t>partlist EPC Keller</t>
  </si>
  <si>
    <t>4.11.149</t>
  </si>
  <si>
    <t>partlist EPC Euro City</t>
  </si>
  <si>
    <t>4.11.150</t>
  </si>
  <si>
    <t>partlist MFC Euro D-type</t>
  </si>
  <si>
    <t>4.11.151</t>
  </si>
  <si>
    <t>partlist I/O board E-6000</t>
  </si>
  <si>
    <t>4.11.152</t>
  </si>
  <si>
    <t>resistor Philips RC01 90K9</t>
  </si>
  <si>
    <t>1.32.559</t>
  </si>
  <si>
    <t>resistor Philips RC01 9E09</t>
  </si>
  <si>
    <t>1.32.560</t>
  </si>
  <si>
    <t>resistor Philips RC01 9K09</t>
  </si>
  <si>
    <t>1.32.561</t>
  </si>
  <si>
    <t>resistor Philips RC01 931E</t>
  </si>
  <si>
    <t>valve body BR-003</t>
  </si>
  <si>
    <t>2.15.746</t>
  </si>
  <si>
    <t>insert BR-004</t>
  </si>
  <si>
    <t>2.15.766</t>
  </si>
  <si>
    <t>base plate digital/Industrial</t>
  </si>
  <si>
    <t>2.15.773</t>
  </si>
  <si>
    <t>body EUR-805F</t>
  </si>
  <si>
    <t>2.15.776</t>
  </si>
  <si>
    <t>body EUR-803F</t>
  </si>
  <si>
    <t>2.15.779</t>
  </si>
  <si>
    <t>adapter high temp. case/F-101</t>
  </si>
  <si>
    <t>2.15.798</t>
  </si>
  <si>
    <t>needle toggle valve APP</t>
  </si>
  <si>
    <t>2.15.799</t>
  </si>
  <si>
    <t>housing toggle valve APP</t>
  </si>
  <si>
    <t>2.15.812</t>
  </si>
  <si>
    <t>converterplate V01 pattern APP</t>
  </si>
  <si>
    <t>2.15.818</t>
  </si>
  <si>
    <t>conv. plate II V01 pattern APP</t>
  </si>
  <si>
    <t>2.15.819</t>
  </si>
  <si>
    <t>coverplate IB coil</t>
  </si>
  <si>
    <t>2.15.820</t>
  </si>
  <si>
    <t>support ring IB coil</t>
  </si>
  <si>
    <t>2.15.821</t>
  </si>
  <si>
    <t>sleeve liqui IB coil 100 bar</t>
  </si>
  <si>
    <t>2.15.824</t>
  </si>
  <si>
    <t>toggle body APP</t>
  </si>
  <si>
    <t>2.15.825</t>
  </si>
  <si>
    <t>adapter body APP</t>
  </si>
  <si>
    <t>2.15.827</t>
  </si>
  <si>
    <t>body dual 14TE C-type low</t>
  </si>
  <si>
    <t>2.15.828</t>
  </si>
  <si>
    <t>body dual 14TE C-type low-med</t>
  </si>
  <si>
    <t>2.15.829</t>
  </si>
  <si>
    <t>body dual 14TE D-type insert</t>
  </si>
  <si>
    <t>2.15.839</t>
  </si>
  <si>
    <t>body MFC Manifold</t>
  </si>
  <si>
    <t>2.15.840</t>
  </si>
  <si>
    <t>body control Manifold</t>
  </si>
  <si>
    <t>2.15.841</t>
  </si>
  <si>
    <t>M6 spacer</t>
  </si>
  <si>
    <t>2.15.842</t>
  </si>
  <si>
    <t>1/16" x weld flange L10</t>
  </si>
  <si>
    <t>2.15.843</t>
  </si>
  <si>
    <t>adapterplate L10/L20 lab case</t>
  </si>
  <si>
    <t>2.15.845</t>
  </si>
  <si>
    <t>body dual 14TE 702 pressure</t>
  </si>
  <si>
    <t>2.15.848</t>
  </si>
  <si>
    <t>APP assy gas supply 13-fold</t>
  </si>
  <si>
    <t>2.15.860</t>
  </si>
  <si>
    <t>distance part redundant</t>
  </si>
  <si>
    <t>2.15.864</t>
  </si>
  <si>
    <t>APP outlet mix body 3 channel</t>
  </si>
  <si>
    <t>2.15.865</t>
  </si>
  <si>
    <t>APP outlet mix body 5 channel</t>
  </si>
  <si>
    <t>2.15.866</t>
  </si>
  <si>
    <t>APP outlet mix body 9 channel</t>
  </si>
  <si>
    <t>2.15.867</t>
  </si>
  <si>
    <t>APP inlet mix body 3 channel</t>
  </si>
  <si>
    <t>2.15.868</t>
  </si>
  <si>
    <t>APP inlet mix body 5 channel</t>
  </si>
  <si>
    <t>2.15.869</t>
  </si>
  <si>
    <t>APP inlet mix body 9 channel</t>
  </si>
  <si>
    <t>2.15.870</t>
  </si>
  <si>
    <t>wall mounting frame CORI-FLOW</t>
  </si>
  <si>
    <t>2.15.872</t>
  </si>
  <si>
    <t>body FES-001F/P</t>
  </si>
  <si>
    <t>2.15.887</t>
  </si>
  <si>
    <t>pumphousing mzr-2921</t>
  </si>
  <si>
    <t>2.15.888</t>
  </si>
  <si>
    <t>Stahl transmitter supply unit</t>
  </si>
  <si>
    <t>1.41.003</t>
  </si>
  <si>
    <t>Stahl mA-isolating repeater</t>
  </si>
  <si>
    <t>1.41.004</t>
  </si>
  <si>
    <t>1.41.007</t>
  </si>
  <si>
    <t>Phoenix mA-isolating repeater</t>
  </si>
  <si>
    <t>2.01.001</t>
  </si>
  <si>
    <t>screw DIN84 70-A2 M3x10</t>
  </si>
  <si>
    <t>2.01.004</t>
  </si>
  <si>
    <t>screw DIN7971C ST ELVZ 2.9x6.5</t>
  </si>
  <si>
    <t>2.01.006</t>
  </si>
  <si>
    <t>screw DIN912 80-A4 M8x16</t>
  </si>
  <si>
    <t>2.01.007</t>
  </si>
  <si>
    <t>screw DIN84-4.8 ELVZ M3x6</t>
  </si>
  <si>
    <t>2.01.008</t>
  </si>
  <si>
    <t>screw DIN84-4.8 ELVZ M3x8</t>
  </si>
  <si>
    <t>2.01.013</t>
  </si>
  <si>
    <t>screw DIN84-4.8 ELVZ M2x10</t>
  </si>
  <si>
    <t>2.01.015</t>
  </si>
  <si>
    <t>screw DIN912 80-A4 M12x20</t>
  </si>
  <si>
    <t>2.01.017</t>
  </si>
  <si>
    <t>screw DIN963-4.8 ELVZ M4x16</t>
  </si>
  <si>
    <t>2.01.019</t>
  </si>
  <si>
    <t>screw DIN84-4.8 ELVZ M4x16</t>
  </si>
  <si>
    <t>2.01.020</t>
  </si>
  <si>
    <t>screw DIN84-4.8 ELVZ M4x30</t>
  </si>
  <si>
    <t>2.01.021</t>
  </si>
  <si>
    <t>screw DIN84-4.8 ELVZ M3x16</t>
  </si>
  <si>
    <t>2.01.022</t>
  </si>
  <si>
    <t>thread. rod DIN976-4.6 ELVZ M3</t>
  </si>
  <si>
    <t>2.01.027</t>
  </si>
  <si>
    <t>screw DIN963-4.8 ELVZ M4x10</t>
  </si>
  <si>
    <t>2.01.028</t>
  </si>
  <si>
    <t>screw DIN84 70-A2 M3x8</t>
  </si>
  <si>
    <t>2.01.029</t>
  </si>
  <si>
    <t>= 2.01.036</t>
  </si>
  <si>
    <t>2.01.030</t>
  </si>
  <si>
    <t>= 2.01.083</t>
  </si>
  <si>
    <t>2.01.034</t>
  </si>
  <si>
    <t>threaded rod DIN976A M2x80</t>
  </si>
  <si>
    <t>DevNet/FLOW-BUS M12 cable 0,3m</t>
  </si>
  <si>
    <t>FLOWBUS M12 fem to RJ45 Y-adapter</t>
  </si>
  <si>
    <t>insert F-101D/E ann. II d10.4</t>
  </si>
  <si>
    <t>PCB Devicenet interface M12rs</t>
  </si>
  <si>
    <t>Omschrijving</t>
  </si>
  <si>
    <t>1.01.002</t>
  </si>
  <si>
    <t>voltage regulator pos 10V 0.1A</t>
  </si>
  <si>
    <t>1.01.004</t>
  </si>
  <si>
    <t>quad opamp HA3-4741-5 DIL14</t>
  </si>
  <si>
    <t>1.01.034</t>
  </si>
  <si>
    <t>8-bit A/D converter</t>
  </si>
  <si>
    <t>1.01.035</t>
  </si>
  <si>
    <t>V/f converter</t>
  </si>
  <si>
    <t>1.01.050</t>
  </si>
  <si>
    <t>eprom M27C1001-15-F1 DIL32</t>
  </si>
  <si>
    <t>1.01.064</t>
  </si>
  <si>
    <t>hex inverter/buffer SO-14</t>
  </si>
  <si>
    <t>1.01.075</t>
  </si>
  <si>
    <t>Per. µP PSD313-12L cer. PLCC44</t>
  </si>
  <si>
    <t>1.01.166</t>
  </si>
  <si>
    <t>5V bent stag.lead regulator</t>
  </si>
  <si>
    <t>1.01.271</t>
  </si>
  <si>
    <t>screw DIN7981CH ELVZ 2.9x6.5</t>
  </si>
  <si>
    <t>2.01.094</t>
  </si>
  <si>
    <t>viton o-ring AS132 70°sh green</t>
  </si>
  <si>
    <t>EPDM o-ring AS005 SKA-S095</t>
  </si>
  <si>
    <t>EPDM o-ring AS029 SKA-S095</t>
  </si>
  <si>
    <t>kalrez 6375 o-ring AS005</t>
  </si>
  <si>
    <t>kalrez 6375 o-ring AS014</t>
  </si>
  <si>
    <t>kalrez 6375 o-ring AS016</t>
  </si>
  <si>
    <t>kalrez 6375 o-ring AS017</t>
  </si>
  <si>
    <t>kalrez 6375 o-ring AS115</t>
  </si>
  <si>
    <t>kalrez 6375 o-ring AS134</t>
  </si>
  <si>
    <t>kalrez 6375 o-ring AS203</t>
  </si>
  <si>
    <t>kalrez 6375 o-ring AS118</t>
  </si>
  <si>
    <t>pcb Euro MBC-I voltage C-type</t>
  </si>
  <si>
    <t>pcb FLOW-BUS interface RJ45 rs</t>
  </si>
  <si>
    <t>bellow assy + plunger F-004AC</t>
  </si>
  <si>
    <t>cable Euro MFM D-male</t>
  </si>
  <si>
    <t>cable 8DIN/DB9-male 3m</t>
  </si>
  <si>
    <t>cable evaporator 3m</t>
  </si>
  <si>
    <t>patch cord molded grey l=3.0m</t>
  </si>
  <si>
    <t>cable DB9 MFM loose end 3m</t>
  </si>
  <si>
    <t>cable RS232 T-part DB9 MBC-I</t>
  </si>
  <si>
    <t>FLOW-BUS M12 fem to RJ45 conn.</t>
  </si>
  <si>
    <t>manual MBC general</t>
  </si>
  <si>
    <t>distributor label BHT-France</t>
  </si>
  <si>
    <t>instrument label IN-FLOW</t>
  </si>
  <si>
    <t>instrument label Low-dP-Flow</t>
  </si>
  <si>
    <t>instrument label EL-FLOW</t>
  </si>
  <si>
    <t>instrument label EL-FLOW digit</t>
  </si>
  <si>
    <t>instr. label Low-dP-Flow digi</t>
  </si>
  <si>
    <t>label EL-FLOW FLOW-BUS</t>
  </si>
  <si>
    <t>label low-dP-Flow FLOW-BUS</t>
  </si>
  <si>
    <t>label EL-FLOW PROFIBUS</t>
  </si>
  <si>
    <t>labcase toplabel red wide</t>
  </si>
  <si>
    <t>labcase toplabel red narrow</t>
  </si>
  <si>
    <t>body F-101D</t>
  </si>
  <si>
    <t>2.04.133</t>
  </si>
  <si>
    <t>9.22.090</t>
  </si>
  <si>
    <t>Instrument label In Flow Air Liquide</t>
  </si>
  <si>
    <t>cable DB9 MFM loose end 5m</t>
  </si>
  <si>
    <t>9.22.061</t>
  </si>
  <si>
    <t>pressure test label</t>
  </si>
  <si>
    <t>3.01.401</t>
  </si>
  <si>
    <t>EPDM o-ring AS007 SKA-S095</t>
  </si>
  <si>
    <t>screw DIN7985H 70-A2 M3x35</t>
  </si>
  <si>
    <t>2.01.183</t>
  </si>
  <si>
    <t>screw DIN7985H 70-A2 M3x30</t>
  </si>
  <si>
    <t>2.01.212</t>
  </si>
  <si>
    <t>screw ISO7380 70-A2 M4x6</t>
  </si>
  <si>
    <t>2.01.220</t>
  </si>
  <si>
    <t>screw DIN966 70-A2 M2.5x6</t>
  </si>
  <si>
    <t>2.01.223</t>
  </si>
  <si>
    <t>screw DIN7981 2.9x9.5</t>
  </si>
  <si>
    <t>2.01.266</t>
  </si>
  <si>
    <t>screw DIN965H 70-A2 M2x20</t>
  </si>
  <si>
    <t>2.01.280</t>
  </si>
  <si>
    <t>screw DIN7985H 70-A2 M2x30</t>
  </si>
  <si>
    <t>2.02.001</t>
  </si>
  <si>
    <t>nut G1/16"x3.5mm with facet</t>
  </si>
  <si>
    <t>2.02.004</t>
  </si>
  <si>
    <t>= 1.24.022</t>
  </si>
  <si>
    <t>sleeve metal seal n.c. 1/8"</t>
  </si>
  <si>
    <t>2.20.151</t>
  </si>
  <si>
    <t>sleeve metal seal n.c. 1/8"VCR</t>
  </si>
  <si>
    <t>2.20.154</t>
  </si>
  <si>
    <t>body M13C VCR</t>
  </si>
  <si>
    <t>2.20.155</t>
  </si>
  <si>
    <t>body M13M weld adapter</t>
  </si>
  <si>
    <t>2.20.159</t>
  </si>
  <si>
    <t>press. sensor housing SCC IQ+</t>
  </si>
  <si>
    <t>2.20.163</t>
  </si>
  <si>
    <t>front plate LCD displ. 2x16+3k</t>
  </si>
  <si>
    <t>2.20.170</t>
  </si>
  <si>
    <t>flange 1/16"x 10-32 UNF fem hp</t>
  </si>
  <si>
    <t>2.20.178</t>
  </si>
  <si>
    <t>massive core CEM</t>
  </si>
  <si>
    <t>2.20.216</t>
  </si>
  <si>
    <t>body M13C weld adapter</t>
  </si>
  <si>
    <t>2.20.217</t>
  </si>
  <si>
    <t>body M13M VCR</t>
  </si>
  <si>
    <t>2.20.230</t>
  </si>
  <si>
    <t>2.20.231</t>
  </si>
  <si>
    <t>body ATA-003M</t>
  </si>
  <si>
    <t>2.20.232</t>
  </si>
  <si>
    <t>body THE-003F</t>
  </si>
  <si>
    <t>2.20.263</t>
  </si>
  <si>
    <t>coil housing TM lab solid</t>
  </si>
  <si>
    <t>2.20.273</t>
  </si>
  <si>
    <t>capillary housing sandwich 1.0</t>
  </si>
  <si>
    <t>2.20.279</t>
  </si>
  <si>
    <t>body THM AA enhanced gasbox</t>
  </si>
  <si>
    <t>2.20.289</t>
  </si>
  <si>
    <t>flow device holder MS 100l/min</t>
  </si>
  <si>
    <t>2.20.315</t>
  </si>
  <si>
    <t>orifice MV d0.5</t>
  </si>
  <si>
    <t>2.20.316</t>
  </si>
  <si>
    <t>orifice MV d0.7</t>
  </si>
  <si>
    <t>2.20.340</t>
  </si>
  <si>
    <t>body MASS-VIEW probe 10mm old</t>
  </si>
  <si>
    <t>2.20.341</t>
  </si>
  <si>
    <t>body MASS-VIEW probe 6mm old</t>
  </si>
  <si>
    <t>2.20.342</t>
  </si>
  <si>
    <t>body MASS-VIEW GALA old</t>
  </si>
  <si>
    <t>2.20.343</t>
  </si>
  <si>
    <t>blind valv adap MASSVIEW old</t>
  </si>
  <si>
    <t>2.20.344</t>
  </si>
  <si>
    <t>needle valve adap MASSVIEW old</t>
  </si>
  <si>
    <t>2.20.345</t>
  </si>
  <si>
    <t>FAS valve cover MASS-VIEW old</t>
  </si>
  <si>
    <t>2.20.347</t>
  </si>
  <si>
    <t>FAS valve adapt. MASS-VIEW old</t>
  </si>
  <si>
    <t>2.20.351</t>
  </si>
  <si>
    <t>2.20.362</t>
  </si>
  <si>
    <t>plunger F-033C Ø5.4</t>
  </si>
  <si>
    <t>2.20.370</t>
  </si>
  <si>
    <t>mass block mini CORI-FLOW</t>
  </si>
  <si>
    <t>2.20.373</t>
  </si>
  <si>
    <t>body POL-004F OEMII</t>
  </si>
  <si>
    <t>2.20.419</t>
  </si>
  <si>
    <t>EX meas. head ATEX M16</t>
  </si>
  <si>
    <t>2.20.420</t>
  </si>
  <si>
    <t>EX meas. head M-type ATEX M16</t>
  </si>
  <si>
    <t>2.20.421</t>
  </si>
  <si>
    <t>identific. ring Ex ATEX M16</t>
  </si>
  <si>
    <t>2.20.456</t>
  </si>
  <si>
    <t>body THM CCT module</t>
  </si>
  <si>
    <t>2.20.466</t>
  </si>
  <si>
    <t>distance bush straightener 8mm</t>
  </si>
  <si>
    <t>2.20.475</t>
  </si>
  <si>
    <t>press-ring F-033C orifice Ø1.5</t>
  </si>
  <si>
    <t>2.20.476</t>
  </si>
  <si>
    <t>orifice F-033C Ø1.5</t>
  </si>
  <si>
    <t>2.20.477</t>
  </si>
  <si>
    <t>press-ring F-033C orifice Ø1.0</t>
  </si>
  <si>
    <t>2.20.478</t>
  </si>
  <si>
    <t>orifice F-033C Ø1.0</t>
  </si>
  <si>
    <t>2.20.525</t>
  </si>
  <si>
    <t>body M13M weld Hastelloy</t>
  </si>
  <si>
    <t>2.20.689</t>
  </si>
  <si>
    <t>body IQM4 JLD</t>
  </si>
  <si>
    <t>4.13.112</t>
  </si>
  <si>
    <t>lay-out pcb ID/safety calsys3</t>
  </si>
  <si>
    <t>4.14.001</t>
  </si>
  <si>
    <t>capillary assembly 5.01.041</t>
  </si>
  <si>
    <t>7.07.100</t>
  </si>
  <si>
    <t>C-31 module SMA II</t>
  </si>
  <si>
    <t>7.07.101</t>
  </si>
  <si>
    <t>A-00 module SMA II</t>
  </si>
  <si>
    <t>7.07.102</t>
  </si>
  <si>
    <t>assembly tube coilcable</t>
  </si>
  <si>
    <t>7.07.103</t>
  </si>
  <si>
    <t>heatsink assembly COMBI-FLOW</t>
  </si>
  <si>
    <t>7.07.104</t>
  </si>
  <si>
    <t>7.07.105</t>
  </si>
  <si>
    <t>7.07.106</t>
  </si>
  <si>
    <t>A module SMA</t>
  </si>
  <si>
    <t>7.07.107</t>
  </si>
  <si>
    <t>7.07.108</t>
  </si>
  <si>
    <t>software assy AD/DA module</t>
  </si>
  <si>
    <t>7.07.109</t>
  </si>
  <si>
    <t>software assy HOST module</t>
  </si>
  <si>
    <t>7.07.110</t>
  </si>
  <si>
    <t>7.07.111</t>
  </si>
  <si>
    <t>7.07.112</t>
  </si>
  <si>
    <t>assy instruction MFC Euro II</t>
  </si>
  <si>
    <t>7.07.113</t>
  </si>
  <si>
    <t>plunger F-002AC with viton 90s</t>
  </si>
  <si>
    <t>7.07.114</t>
  </si>
  <si>
    <t>plunger F002AC with Hi-fluor</t>
  </si>
  <si>
    <t>7.07.115</t>
  </si>
  <si>
    <t>capillary assembly 5.01.059</t>
  </si>
  <si>
    <t>7.07.116</t>
  </si>
  <si>
    <t>capillary assembly 5.01.011</t>
  </si>
  <si>
    <t>7.07.117</t>
  </si>
  <si>
    <t>7.07.118</t>
  </si>
  <si>
    <t>capillary assembly 5.01.055</t>
  </si>
  <si>
    <t>7.07.119</t>
  </si>
  <si>
    <t>assembly connector 8 DIN Amphe</t>
  </si>
  <si>
    <t>7.07.120</t>
  </si>
  <si>
    <t>ECP instruction flow device</t>
  </si>
  <si>
    <t>7.07.121</t>
  </si>
  <si>
    <t>capillary assembly 5.01.066</t>
  </si>
  <si>
    <t>7.07.122</t>
  </si>
  <si>
    <t>assembly pigtail L1</t>
  </si>
  <si>
    <t>7.07.123</t>
  </si>
  <si>
    <t>assembly coil F-004C</t>
  </si>
  <si>
    <t>7.07.124</t>
  </si>
  <si>
    <t>welding tube and tubeholder L2</t>
  </si>
  <si>
    <t>4.14.014</t>
  </si>
  <si>
    <t>pcb lay-out P53-module</t>
  </si>
  <si>
    <t>4.14.015</t>
  </si>
  <si>
    <t>pcb lay-out C31-module</t>
  </si>
  <si>
    <t>4.14.016</t>
  </si>
  <si>
    <t>pcb lay-out burn-in module</t>
  </si>
  <si>
    <t>4.14.017</t>
  </si>
  <si>
    <t>pcb lay-out motherboard burnin</t>
  </si>
  <si>
    <t>4.14.018</t>
  </si>
  <si>
    <t>pcb lay-out motherboard nr.3</t>
  </si>
  <si>
    <t>4.14.019</t>
  </si>
  <si>
    <t>pcb lay-out motherboard nr.1</t>
  </si>
  <si>
    <t>4.14.020</t>
  </si>
  <si>
    <t>pcb lay-out rear panel E-5000</t>
  </si>
  <si>
    <t>4.14.021</t>
  </si>
  <si>
    <t>4.14.022</t>
  </si>
  <si>
    <t>pcb lay-out S6-board</t>
  </si>
  <si>
    <t>4.14.023</t>
  </si>
  <si>
    <t>pcb lay-out MFM Euro</t>
  </si>
  <si>
    <t>4.14.024</t>
  </si>
  <si>
    <t>pcb lay-out Bosch module</t>
  </si>
  <si>
    <t>4.14.025</t>
  </si>
  <si>
    <t>3.01.040</t>
  </si>
  <si>
    <t>neoprene o-ring AS118 SKA-S095</t>
  </si>
  <si>
    <t>3.01.041</t>
  </si>
  <si>
    <t>kalrez 4079 o-ring AS015</t>
  </si>
  <si>
    <t>kalrez 4079 o-ring AS012</t>
  </si>
  <si>
    <t>3.01.043</t>
  </si>
  <si>
    <t>kalrez 4079 o-ring AS120</t>
  </si>
  <si>
    <t>3.01.044</t>
  </si>
  <si>
    <t>kalrez 4079 o-ring AS013</t>
  </si>
  <si>
    <t>3.01.045</t>
  </si>
  <si>
    <t>kalrez 4079 o-ring AS011</t>
  </si>
  <si>
    <t>3.01.046</t>
  </si>
  <si>
    <t>kalrez 4079 o-ring AS114</t>
  </si>
  <si>
    <t>3.01.048</t>
  </si>
  <si>
    <t>kalrez 4079 o-ring AS115</t>
  </si>
  <si>
    <t>3.01.049</t>
  </si>
  <si>
    <t>kalrez 4079 o-ring d34x3</t>
  </si>
  <si>
    <t>3.01.050</t>
  </si>
  <si>
    <t>kalrez 4079 o-ring AS118</t>
  </si>
  <si>
    <t>3.01.051</t>
  </si>
  <si>
    <t>EPDM o-ring AS006 SKA-S095</t>
  </si>
  <si>
    <t>3.01.057</t>
  </si>
  <si>
    <t>EPDM o-ring AS114 SKA-S095</t>
  </si>
  <si>
    <t>3.01.058</t>
  </si>
  <si>
    <t>= 3.02.022</t>
  </si>
  <si>
    <t>3.01.060</t>
  </si>
  <si>
    <t>viton membrane d19x3mm F-033</t>
  </si>
  <si>
    <t>3.01.061</t>
  </si>
  <si>
    <t>viton o-ring d14.1x1.6 green</t>
  </si>
  <si>
    <t>3.01.062</t>
  </si>
  <si>
    <t>EPDM o-ring d4x1 SKA-S095</t>
  </si>
  <si>
    <t>3.01.063</t>
  </si>
  <si>
    <t>viton gasket F-003</t>
  </si>
  <si>
    <t>3.01.064</t>
  </si>
  <si>
    <t>EPDM o-ring d3x1 SKA-S095</t>
  </si>
  <si>
    <t>3.01.065</t>
  </si>
  <si>
    <t>= 3.01.023</t>
  </si>
  <si>
    <t>3.01.066</t>
  </si>
  <si>
    <t>kalrez 3018 o-ring AS113 90°Sh</t>
  </si>
  <si>
    <t>3.01.071</t>
  </si>
  <si>
    <t>viton o-ring d48x5 70°Sh green</t>
  </si>
  <si>
    <t>3.01.072</t>
  </si>
  <si>
    <t>viton o-ring d60x5 70°Sh green</t>
  </si>
  <si>
    <t>3.01.073</t>
  </si>
  <si>
    <t>viton o-ring d90x5 70°Sh green</t>
  </si>
  <si>
    <t>3.01.074</t>
  </si>
  <si>
    <t>viton o-ring d110x5 70°Sh grn</t>
  </si>
  <si>
    <t>3.01.076</t>
  </si>
  <si>
    <t>viton o-ring d1.78x1.02 green</t>
  </si>
  <si>
    <t>3.01.078</t>
  </si>
  <si>
    <t>= 3.01.059</t>
  </si>
  <si>
    <t>3.01.079</t>
  </si>
  <si>
    <t>neoprene o-ring d16x1 SKA-S095</t>
  </si>
  <si>
    <t>3.01.080</t>
  </si>
  <si>
    <t>neoprene o-ring AS113 SKA-S095</t>
  </si>
  <si>
    <t>3.01.081</t>
  </si>
  <si>
    <t>EPDM o-ring d16x1 SKA-S095</t>
  </si>
  <si>
    <t>3.01.082</t>
  </si>
  <si>
    <t>EPDM o-ring AS113 SKA-S095</t>
  </si>
  <si>
    <t>3.01.083</t>
  </si>
  <si>
    <t>kalrez 4079 o-ring AS001</t>
  </si>
  <si>
    <t>3.01.085</t>
  </si>
  <si>
    <t>neoprene o-ring AS010 SKA-S095</t>
  </si>
  <si>
    <t>3.01.086</t>
  </si>
  <si>
    <t>neoprene o-ring AS002 SKA-S095</t>
  </si>
  <si>
    <t>3.01.088</t>
  </si>
  <si>
    <t>= 3.01.285</t>
  </si>
  <si>
    <t>EPDM o-ring AS002 SKA-S095</t>
  </si>
  <si>
    <t>3.01.091</t>
  </si>
  <si>
    <t>kalrez 4079 o-ring AS010</t>
  </si>
  <si>
    <t>3.01.092</t>
  </si>
  <si>
    <t>kalrez 4079 o-ring AS002</t>
  </si>
  <si>
    <t>3.01.094</t>
  </si>
  <si>
    <t>viton o-ring AS001 70°Sh green</t>
  </si>
  <si>
    <t>3.01.095</t>
  </si>
  <si>
    <t>PTFE o-ring AS016</t>
  </si>
  <si>
    <t>3.01.096</t>
  </si>
  <si>
    <t>PTFE o-ring AS005</t>
  </si>
  <si>
    <t>3.01.097</t>
  </si>
  <si>
    <t>PTFE o-ring AS007</t>
  </si>
  <si>
    <t>3.01.100</t>
  </si>
  <si>
    <t>viton o-ring AS130 70°Sh green</t>
  </si>
  <si>
    <t>3.01.101</t>
  </si>
  <si>
    <t>PTFE o-ring AS017</t>
  </si>
  <si>
    <t>3.01.109</t>
  </si>
  <si>
    <t>neoprene o-ring AS008 SKA-S095</t>
  </si>
  <si>
    <t>3.01.110</t>
  </si>
  <si>
    <t>neoprene o-ring AS009 SKA-S095</t>
  </si>
  <si>
    <t>3.01.111</t>
  </si>
  <si>
    <t>neoprene o-ring AS016 SKA-S095</t>
  </si>
  <si>
    <t>3.01.112</t>
  </si>
  <si>
    <t>kalrez 4079 o-ring AS008</t>
  </si>
  <si>
    <t>3.01.113</t>
  </si>
  <si>
    <t>kalrez 4079 o-ring AS009</t>
  </si>
  <si>
    <t>kalrez 4079 o-ring AS016</t>
  </si>
  <si>
    <t>3.01.123</t>
  </si>
  <si>
    <t>kalrez 4079 o-ring AS018</t>
  </si>
  <si>
    <t>3.01.125</t>
  </si>
  <si>
    <t>neoprene o-ring AS018 SKA-S095</t>
  </si>
  <si>
    <t>3.01.126</t>
  </si>
  <si>
    <t>3.01.127</t>
  </si>
  <si>
    <t>neoprene o-ring AS001 SKA-S095</t>
  </si>
  <si>
    <t>3.01.128</t>
  </si>
  <si>
    <t>EPDM o-ring AS001 SKA-S095</t>
  </si>
  <si>
    <t>3.01.129</t>
  </si>
  <si>
    <t>support ring mini-valve</t>
  </si>
  <si>
    <t>2.03.327</t>
  </si>
  <si>
    <t>center spring V01 d0.10mm</t>
  </si>
  <si>
    <t>2.04.001</t>
  </si>
  <si>
    <t>Sagana adapter 1/4"ODx1/4"BSPP</t>
  </si>
  <si>
    <t>2.04.002</t>
  </si>
  <si>
    <t>Sagana adapter 1/8"ODx1/4"BSPP</t>
  </si>
  <si>
    <t>2.04.003</t>
  </si>
  <si>
    <t>Sagana adapter 6mm ODx1/4"BSPP</t>
  </si>
  <si>
    <t>2.04.004</t>
  </si>
  <si>
    <t>Sagana adapter 1/8"ODx1/8"BSPP</t>
  </si>
  <si>
    <t>2.04.005</t>
  </si>
  <si>
    <t>Sagana adapter 1/4"ODx1/8"BSPP</t>
  </si>
  <si>
    <t>2.04.006</t>
  </si>
  <si>
    <t>Sagana adapter 6mm ODx1/8"BSPP</t>
  </si>
  <si>
    <t>2.04.007</t>
  </si>
  <si>
    <t>Sagana adapter 6mmx1/4 w.sieve</t>
  </si>
  <si>
    <t>2.04.008</t>
  </si>
  <si>
    <t>Sagana adapter 1/4x1/4 w.sieve</t>
  </si>
  <si>
    <t>2.04.009</t>
  </si>
  <si>
    <t>Sagana adapter 1/8x1/4 w.sieve</t>
  </si>
  <si>
    <t>2.04.011</t>
  </si>
  <si>
    <t>Swagelok adapt.1/4"ODx1/4"NPT</t>
  </si>
  <si>
    <t>2.04.012</t>
  </si>
  <si>
    <t>Sagana adapter 1/2"ODx1/2"BSPP</t>
  </si>
  <si>
    <t>2.04.013</t>
  </si>
  <si>
    <t>Sagana adapter 1/4"ODx1/2"BSPP</t>
  </si>
  <si>
    <t>2.04.014</t>
  </si>
  <si>
    <t>Sagana adapter 1/2x1/2 w.sieve</t>
  </si>
  <si>
    <t>2.04.015</t>
  </si>
  <si>
    <t>Sagana adapter 1/4x1/2 w.sieve</t>
  </si>
  <si>
    <t>2.04.016</t>
  </si>
  <si>
    <t>Sagana adapter 6mmx1/8 w.sieve</t>
  </si>
  <si>
    <t>2.04.017</t>
  </si>
  <si>
    <t>Ermeto adapt. 12mm ODx1/4"BSPP</t>
  </si>
  <si>
    <t>2.04.018</t>
  </si>
  <si>
    <t>3.01.161</t>
  </si>
  <si>
    <t>chemraz o-ring AS011</t>
  </si>
  <si>
    <t>3.01.162</t>
  </si>
  <si>
    <t>chemraz o-ring AS013</t>
  </si>
  <si>
    <t>3.01.163</t>
  </si>
  <si>
    <t>chemraz o-ring AS015</t>
  </si>
  <si>
    <t>3.01.165</t>
  </si>
  <si>
    <t>Ermeto 20mmODx1/2"BSPP w.sieve</t>
  </si>
  <si>
    <t>2.04.027</t>
  </si>
  <si>
    <t>Ermeto adapter 25mm ODx1"BSPP</t>
  </si>
  <si>
    <t>2.04.028</t>
  </si>
  <si>
    <t>Ermeto 25mm ODx1"BSPP w.sieve</t>
  </si>
  <si>
    <t>2.04.029</t>
  </si>
  <si>
    <t>Ermeto adapt. 10mm ODx1/2"BSPP</t>
  </si>
  <si>
    <t>2.04.030</t>
  </si>
  <si>
    <t>Ermeto 10mmODx1/2"BSPP w.sieve</t>
  </si>
  <si>
    <t>2.04.033</t>
  </si>
  <si>
    <t>Ermeto adapt. 10mm ODx1/4"BSPP</t>
  </si>
  <si>
    <t>2.04.034</t>
  </si>
  <si>
    <t>Ermeto 10mmODx1/4"BSPP w.sieve</t>
  </si>
  <si>
    <t>2.04.036</t>
  </si>
  <si>
    <t>Cajon adapter 1/4"NPTx1/8"BSPP</t>
  </si>
  <si>
    <t>2.04.040</t>
  </si>
  <si>
    <t>Swagelok 1/2x1/4 with sieve</t>
  </si>
  <si>
    <t>2.04.041</t>
  </si>
  <si>
    <t>Swagelok adapt.3/8"ODx1/4"BSPP</t>
  </si>
  <si>
    <t>2.04.052</t>
  </si>
  <si>
    <t>adapter 1/4"BSPPx1/4"BSPP</t>
  </si>
  <si>
    <t>2.04.053</t>
  </si>
  <si>
    <t>adapter 1/4"BSPPx1/8"BSPP</t>
  </si>
  <si>
    <t>2.04.055</t>
  </si>
  <si>
    <t>adap.1/4"BSPPx1/4"BSPP w.sieve</t>
  </si>
  <si>
    <t>2.04.056</t>
  </si>
  <si>
    <t>Cajon adapter 1/4"VCRx1/4"NPT</t>
  </si>
  <si>
    <t>2.04.058</t>
  </si>
  <si>
    <t>Cajon adapter 1/4"VCRx1/8"NPT</t>
  </si>
  <si>
    <t>2.04.060</t>
  </si>
  <si>
    <t>Cajon 1/2"VCRx1/2"BSPP w.sieve</t>
  </si>
  <si>
    <t>2.04.061</t>
  </si>
  <si>
    <t>Cajon adapter 1/4"VCOx1/4"NPT</t>
  </si>
  <si>
    <t>2.04.063</t>
  </si>
  <si>
    <t>chemraz o-ring d9x1.5</t>
  </si>
  <si>
    <t>3.01.198</t>
  </si>
  <si>
    <t>2.04.068</t>
  </si>
  <si>
    <t>Swagelok adap.12mmx1/2 w.sieve</t>
  </si>
  <si>
    <t>2.04.069</t>
  </si>
  <si>
    <t>adapt.1/4"ODx1/4"BSPP w.sieve</t>
  </si>
  <si>
    <t>2.04.070</t>
  </si>
  <si>
    <t>Swagelok adapt.8mm ODx1/4"BSPP</t>
  </si>
  <si>
    <t>2.04.071</t>
  </si>
  <si>
    <t>Swagelok adapt.6mm ODx1/8"BSPP</t>
  </si>
  <si>
    <t>2.04.073</t>
  </si>
  <si>
    <t>Swagelok adap.10mm ODx1/4"BSPP</t>
  </si>
  <si>
    <t>2.04.074</t>
  </si>
  <si>
    <t>Cajon adapter 1/2"VCOx1/4"NPT</t>
  </si>
  <si>
    <t>2.04.076</t>
  </si>
  <si>
    <t>Swagelok adapt.1/2"ODx3/4"NPT</t>
  </si>
  <si>
    <t>2.04.077</t>
  </si>
  <si>
    <t>Cajon adapter 1/2"VCRx1/4"NPT</t>
  </si>
  <si>
    <t>2.04.081</t>
  </si>
  <si>
    <t>Sagana adapt. 20mm ODx3/4"BSPP</t>
  </si>
  <si>
    <t>2.04.082</t>
  </si>
  <si>
    <t>Sagana adapt. 12mm ODx1/2"BSPP</t>
  </si>
  <si>
    <t>2.04.083</t>
  </si>
  <si>
    <t>Sagana adapt. 12mm ODx1/4"BSPP</t>
  </si>
  <si>
    <t>2.04.084</t>
  </si>
  <si>
    <t>Sagana adapt. 10mm ODx1/4"BSPP</t>
  </si>
  <si>
    <t>2.04.085</t>
  </si>
  <si>
    <t>3.01.226</t>
  </si>
  <si>
    <t>viton o-ring d18x3 70°Sh green</t>
  </si>
  <si>
    <t>3.01.227</t>
  </si>
  <si>
    <t>EPDM o-ring d8x2 SKA-S095</t>
  </si>
  <si>
    <t>3.01.228</t>
  </si>
  <si>
    <t>EPDM o-ring d11x2 SKA-S095</t>
  </si>
  <si>
    <t>3.01.229</t>
  </si>
  <si>
    <t>EPDM o-ring d18x3 SKA-S095</t>
  </si>
  <si>
    <t>3.01.230</t>
  </si>
  <si>
    <t>neoprene o-ring d8x2 SKA-S095</t>
  </si>
  <si>
    <t>3.01.231</t>
  </si>
  <si>
    <t>neoprene o-ring d11x2 SKA-S095</t>
  </si>
  <si>
    <t>3.01.232</t>
  </si>
  <si>
    <t>neoprene o-ring d18x3 SKA-S095</t>
  </si>
  <si>
    <t>3.01.233</t>
  </si>
  <si>
    <t>chemraz o-ring d8x2</t>
  </si>
  <si>
    <t>3.01.234</t>
  </si>
  <si>
    <t>chemraz o-ring d11x2</t>
  </si>
  <si>
    <t>3.01.235</t>
  </si>
  <si>
    <t>chemraz o-ring d18x3</t>
  </si>
  <si>
    <t>3.01.240</t>
  </si>
  <si>
    <t>fluorocarbon o-ring d9x1.5</t>
  </si>
  <si>
    <t>3.01.241</t>
  </si>
  <si>
    <t>fluorocarbon o-ring AS004</t>
  </si>
  <si>
    <t>3.01.242</t>
  </si>
  <si>
    <t>fluorocarbon o-ring AS009</t>
  </si>
  <si>
    <t>3.01.243</t>
  </si>
  <si>
    <t>fluorocarbon o-ring AS010</t>
  </si>
  <si>
    <t>3.01.244</t>
  </si>
  <si>
    <t>fluorocarbon o-ring AS011</t>
  </si>
  <si>
    <t>3.01.245</t>
  </si>
  <si>
    <t>fluorocarbon o-ring AS012</t>
  </si>
  <si>
    <t>3.01.246</t>
  </si>
  <si>
    <t>fluorocarbon o-ring AS013</t>
  </si>
  <si>
    <t>3.01.247</t>
  </si>
  <si>
    <t>fluorocarbon o-ring AS014</t>
  </si>
  <si>
    <t>3.01.248</t>
  </si>
  <si>
    <t>fluorocarbon o-ring AS015</t>
  </si>
  <si>
    <t>3.01.249</t>
  </si>
  <si>
    <t>fluorocarbon o-ring AS016</t>
  </si>
  <si>
    <t>3.01.250</t>
  </si>
  <si>
    <t>fluorocarbon o-ring AS018</t>
  </si>
  <si>
    <t>3.01.251</t>
  </si>
  <si>
    <t>fluorocarbon o-ring AS108</t>
  </si>
  <si>
    <t>3.01.252</t>
  </si>
  <si>
    <t>fluorocarbon o-ring AS115</t>
  </si>
  <si>
    <t>3.01.253</t>
  </si>
  <si>
    <t>fluorocarbon o-ring AS120</t>
  </si>
  <si>
    <t>3.01.254</t>
  </si>
  <si>
    <t>fluorocarbon o-ring AS121</t>
  </si>
  <si>
    <t>3.01.255</t>
  </si>
  <si>
    <t>fluorocarbon o-ring AS127</t>
  </si>
  <si>
    <t>fluorocarbon o-ring AS132</t>
  </si>
  <si>
    <t>3.01.257</t>
  </si>
  <si>
    <t>fluorocarbon o-ring AS134</t>
  </si>
  <si>
    <t>3.01.258</t>
  </si>
  <si>
    <t>fluorocarbon o-ring AS142</t>
  </si>
  <si>
    <t>3.01.259</t>
  </si>
  <si>
    <t>fluorocarbon o-ring AS150</t>
  </si>
  <si>
    <t>3.01.260</t>
  </si>
  <si>
    <t>fluorocarbon o-ring AS154</t>
  </si>
  <si>
    <t>3.01.261</t>
  </si>
  <si>
    <t>fluorocarbon o-ring AS206</t>
  </si>
  <si>
    <t>3.01.262</t>
  </si>
  <si>
    <t>fluorocarbon o-ring AS328</t>
  </si>
  <si>
    <t>3.01.263</t>
  </si>
  <si>
    <t>fluorocarbon o-ring AS332</t>
  </si>
  <si>
    <t>3.01.264</t>
  </si>
  <si>
    <t>fluorocarbon o-ring AS341</t>
  </si>
  <si>
    <t>3.01.266</t>
  </si>
  <si>
    <t>fluorocarbon o-ring AS348</t>
  </si>
  <si>
    <t>3.01.267</t>
  </si>
  <si>
    <t>neoprene o-ring AS329 SKA-S095</t>
  </si>
  <si>
    <t>3.01.268</t>
  </si>
  <si>
    <t>neoprene o-ring AS333 SKA-S095</t>
  </si>
  <si>
    <t>3.01.269</t>
  </si>
  <si>
    <t>neoprene o-ring AS342 SKA-S095</t>
  </si>
  <si>
    <t>3.01.270</t>
  </si>
  <si>
    <t>neoprene o-ring AS350 SKA-S095</t>
  </si>
  <si>
    <t>3.01.275</t>
  </si>
  <si>
    <t>fluorocarbon o-ring AS329</t>
  </si>
  <si>
    <t>3.01.276</t>
  </si>
  <si>
    <t>fluorocarbon o-ring AS333</t>
  </si>
  <si>
    <t>3.01.277</t>
  </si>
  <si>
    <t>fluorocarbon o-ring AS342</t>
  </si>
  <si>
    <t>3.01.278</t>
  </si>
  <si>
    <t>fluorocarbon o-ring AS350</t>
  </si>
  <si>
    <t>3.01.279</t>
  </si>
  <si>
    <t>orifice M4 blind</t>
  </si>
  <si>
    <t>2.05.003</t>
  </si>
  <si>
    <t>plunger without sealing mat.</t>
  </si>
  <si>
    <t>2.05.004</t>
  </si>
  <si>
    <t>plungerholder F-003</t>
  </si>
  <si>
    <t>2.05.005</t>
  </si>
  <si>
    <t>body F-111</t>
  </si>
  <si>
    <t>2.05.006</t>
  </si>
  <si>
    <t>body F-201</t>
  </si>
  <si>
    <t>2.05.007</t>
  </si>
  <si>
    <t>support capillary</t>
  </si>
  <si>
    <t>2.05.009</t>
  </si>
  <si>
    <t>sleeve F-001</t>
  </si>
  <si>
    <t>2.05.010</t>
  </si>
  <si>
    <t>body F-112C</t>
  </si>
  <si>
    <t>2.05.011</t>
  </si>
  <si>
    <t>cover F-112C</t>
  </si>
  <si>
    <t>2.05.012</t>
  </si>
  <si>
    <t>body F-132</t>
  </si>
  <si>
    <t>2.05.013</t>
  </si>
  <si>
    <t>cover F-132</t>
  </si>
  <si>
    <t>2.05.014</t>
  </si>
  <si>
    <t>body F-002</t>
  </si>
  <si>
    <t>2.05.015</t>
  </si>
  <si>
    <t>pressing ring F-132</t>
  </si>
  <si>
    <t>2.05.016</t>
  </si>
  <si>
    <t>plungerholder high pressure</t>
  </si>
  <si>
    <t>2.05.017</t>
  </si>
  <si>
    <t>orifice M5 blind</t>
  </si>
  <si>
    <t>2.05.018</t>
  </si>
  <si>
    <t>adjustable plunger</t>
  </si>
  <si>
    <t>2.05.019</t>
  </si>
  <si>
    <t>washer d11.5x8x1.5mm</t>
  </si>
  <si>
    <t>2.05.020</t>
  </si>
  <si>
    <t>laminar filter 11.5x0.2x1.5mm</t>
  </si>
  <si>
    <t>2.05.021</t>
  </si>
  <si>
    <t>laminar filter 11.5x1.5mm</t>
  </si>
  <si>
    <t>Klauke female faston 2.8x0.5mm</t>
  </si>
  <si>
    <t>1.09.121</t>
  </si>
  <si>
    <t>1.09.122</t>
  </si>
  <si>
    <t>housing 9-pin D-conn. blue</t>
  </si>
  <si>
    <t>1.09.123</t>
  </si>
  <si>
    <t>mains entry with filter</t>
  </si>
  <si>
    <t>1.09.124</t>
  </si>
  <si>
    <t>Lorlin piggyback conn.coverset</t>
  </si>
  <si>
    <t>1.09.130</t>
  </si>
  <si>
    <t>26-pin FL-header straight</t>
  </si>
  <si>
    <t>1.09.132</t>
  </si>
  <si>
    <t>20-pos CT housing</t>
  </si>
  <si>
    <t>1.09.133</t>
  </si>
  <si>
    <t>26-pos CT housing</t>
  </si>
  <si>
    <t>1.09.134</t>
  </si>
  <si>
    <t>pod for single conn. applic.</t>
  </si>
  <si>
    <t>1.09.141</t>
  </si>
  <si>
    <t>= 1.09.117</t>
  </si>
  <si>
    <t>1.09.143</t>
  </si>
  <si>
    <t>= 1.09.261</t>
  </si>
  <si>
    <t>1.09.154</t>
  </si>
  <si>
    <t>6-pin XLR connector female</t>
  </si>
  <si>
    <t>1.09.159</t>
  </si>
  <si>
    <t>6-pin XLR connector male</t>
  </si>
  <si>
    <t>1.09.161</t>
  </si>
  <si>
    <t>9-pin D-conn. male straight</t>
  </si>
  <si>
    <t>1.09.163</t>
  </si>
  <si>
    <t>Phoenix conn.GSMKDSN1,5/3-7,62</t>
  </si>
  <si>
    <t>1.09.166</t>
  </si>
  <si>
    <t>2.05.025</t>
  </si>
  <si>
    <t>cover plate 11.5x1.5mm</t>
  </si>
  <si>
    <t>2.05.026</t>
  </si>
  <si>
    <t>body F-202</t>
  </si>
  <si>
    <t>2.05.027</t>
  </si>
  <si>
    <t>2.05.028</t>
  </si>
  <si>
    <t>sleeve high pressure</t>
  </si>
  <si>
    <t>2.05.029</t>
  </si>
  <si>
    <t>2.05.030</t>
  </si>
  <si>
    <t>2.05.031</t>
  </si>
  <si>
    <t>2.05.032</t>
  </si>
  <si>
    <t>frontplate high flow</t>
  </si>
  <si>
    <t>2.05.033</t>
  </si>
  <si>
    <t>2.05.034</t>
  </si>
  <si>
    <t>lower part sleeve F-001</t>
  </si>
  <si>
    <t>2.05.035</t>
  </si>
  <si>
    <t>upper part sleeve F-001</t>
  </si>
  <si>
    <t>2.05.036</t>
  </si>
  <si>
    <t>3.01.338</t>
  </si>
  <si>
    <t>parofluor o-ring AS129</t>
  </si>
  <si>
    <t>parofluor o-ring AS132</t>
  </si>
  <si>
    <t>3.01.340</t>
  </si>
  <si>
    <t>parofluor o-ring AS134</t>
  </si>
  <si>
    <t>3.01.341</t>
  </si>
  <si>
    <t>parofluor o-ring AS139</t>
  </si>
  <si>
    <t>3.01.342</t>
  </si>
  <si>
    <t>parofluor o-ring AS142</t>
  </si>
  <si>
    <t>3.01.343</t>
  </si>
  <si>
    <t>parofluor o-ring AS150</t>
  </si>
  <si>
    <t>3.01.344</t>
  </si>
  <si>
    <t>parofluor o-ring AS154</t>
  </si>
  <si>
    <t>3.01.345</t>
  </si>
  <si>
    <t>parofluor o-ring AS203</t>
  </si>
  <si>
    <t>3.01.346</t>
  </si>
  <si>
    <t>parofluor o-ring AS206</t>
  </si>
  <si>
    <t>3.01.347</t>
  </si>
  <si>
    <t>parofluor o-ring AS210</t>
  </si>
  <si>
    <t>3.01.348</t>
  </si>
  <si>
    <t>parofluor o-ring AS215</t>
  </si>
  <si>
    <t>3.01.349</t>
  </si>
  <si>
    <t>parofluor o-ring AS217</t>
  </si>
  <si>
    <t>cover F-133</t>
  </si>
  <si>
    <t>2.05.051</t>
  </si>
  <si>
    <t>sleeve Euro-coil F-001</t>
  </si>
  <si>
    <t>2.05.052</t>
  </si>
  <si>
    <t>body F-114</t>
  </si>
  <si>
    <t>2.05.053</t>
  </si>
  <si>
    <t>cover F-114</t>
  </si>
  <si>
    <t>2.05.054</t>
  </si>
  <si>
    <t>orifice M5 d2.0mm</t>
  </si>
  <si>
    <t>2.05.055</t>
  </si>
  <si>
    <t>orifice M5 d1.7mm</t>
  </si>
  <si>
    <t>2.05.056</t>
  </si>
  <si>
    <t>orifice M5 d1.5mm</t>
  </si>
  <si>
    <t>2.05.057</t>
  </si>
  <si>
    <t>orifice M5 d1.3mm</t>
  </si>
  <si>
    <t>2.05.058</t>
  </si>
  <si>
    <t>orifice M5 d1.0mm</t>
  </si>
  <si>
    <t>2.05.059</t>
  </si>
  <si>
    <t>orifice M5 d0.7mm</t>
  </si>
  <si>
    <t>2.05.060</t>
  </si>
  <si>
    <t>orifice M5 d0.5mm</t>
  </si>
  <si>
    <t>2.05.061</t>
  </si>
  <si>
    <t>orifice M5 d0.3mm</t>
  </si>
  <si>
    <t>2.05.062</t>
  </si>
  <si>
    <t>orifice M5 d0.2mm</t>
  </si>
  <si>
    <t>2.05.063</t>
  </si>
  <si>
    <t>orifice M5 d0.14mm</t>
  </si>
  <si>
    <t>2.05.064</t>
  </si>
  <si>
    <t>orifice M5 d0.10mm</t>
  </si>
  <si>
    <t>2.05.065</t>
  </si>
  <si>
    <t>orifice M5 d0.09mm</t>
  </si>
  <si>
    <t>2.05.066</t>
  </si>
  <si>
    <t>orifice M5 d0.07mm</t>
  </si>
  <si>
    <t>2.05.067</t>
  </si>
  <si>
    <t>orifice M5 d0.05mm</t>
  </si>
  <si>
    <t>2.05.068</t>
  </si>
  <si>
    <t>orifice M4 d0.07mm</t>
  </si>
  <si>
    <t>2.05.069</t>
  </si>
  <si>
    <t>orifice plate F-114</t>
  </si>
  <si>
    <t>2.05.070</t>
  </si>
  <si>
    <t>2.05.071</t>
  </si>
  <si>
    <t>2.05.072</t>
  </si>
  <si>
    <t>plate F-114</t>
  </si>
  <si>
    <t>2.05.073</t>
  </si>
  <si>
    <t>2.05.074</t>
  </si>
  <si>
    <t>cover F-112</t>
  </si>
  <si>
    <t>2.05.075</t>
  </si>
  <si>
    <t>filter housing F-202</t>
  </si>
  <si>
    <t>2.05.076</t>
  </si>
  <si>
    <t>pressure sensor 1000 bara</t>
  </si>
  <si>
    <t>2.05.077</t>
  </si>
  <si>
    <t>pressing ring 64 bar</t>
  </si>
  <si>
    <t>2.05.078</t>
  </si>
  <si>
    <t>pressing ring 400 bar</t>
  </si>
  <si>
    <t>2.05.079</t>
  </si>
  <si>
    <t>body P-601</t>
  </si>
  <si>
    <t>2.05.080</t>
  </si>
  <si>
    <t>body P-701</t>
  </si>
  <si>
    <t>2.05.081</t>
  </si>
  <si>
    <t>body P-501</t>
  </si>
  <si>
    <t>2.05.082</t>
  </si>
  <si>
    <t>body P-702</t>
  </si>
  <si>
    <t>2.05.083</t>
  </si>
  <si>
    <t>body P-602</t>
  </si>
  <si>
    <t>2.05.084</t>
  </si>
  <si>
    <t>body P-532</t>
  </si>
  <si>
    <t>2.05.085</t>
  </si>
  <si>
    <t>body B-800 GMA</t>
  </si>
  <si>
    <t>2.05.086</t>
  </si>
  <si>
    <t>body P-702A</t>
  </si>
  <si>
    <t>2.05.087</t>
  </si>
  <si>
    <t>upper part high flow valve</t>
  </si>
  <si>
    <t>2.05.088</t>
  </si>
  <si>
    <t>body F-003</t>
  </si>
  <si>
    <t>2.05.089</t>
  </si>
  <si>
    <t>plug</t>
  </si>
  <si>
    <t>2.05.090</t>
  </si>
  <si>
    <t>orifice F-003</t>
  </si>
  <si>
    <t>2.05.091</t>
  </si>
  <si>
    <t>orifice F-003 d1.5mm</t>
  </si>
  <si>
    <t>2.05.092</t>
  </si>
  <si>
    <t>plunger F-003</t>
  </si>
  <si>
    <t>2.05.093</t>
  </si>
  <si>
    <t>plate for membrane F-003</t>
  </si>
  <si>
    <t>2.05.094</t>
  </si>
  <si>
    <t>body P-602A</t>
  </si>
  <si>
    <t>2.05.095</t>
  </si>
  <si>
    <t>body F-202A</t>
  </si>
  <si>
    <t>2.05.096</t>
  </si>
  <si>
    <t>body F-203</t>
  </si>
  <si>
    <t>2.05.097</t>
  </si>
  <si>
    <t>lower part sleeve F-002 Ex-pr.</t>
  </si>
  <si>
    <t>2.05.098</t>
  </si>
  <si>
    <t>lower part sleeve F-003 Ex-pr.</t>
  </si>
  <si>
    <t>2.05.099</t>
  </si>
  <si>
    <t>upper part sleeve F-003 Ex-pr.</t>
  </si>
  <si>
    <t>2.05.100</t>
  </si>
  <si>
    <t>plungerholder F-002 Ex-proof</t>
  </si>
  <si>
    <t>2.05.101</t>
  </si>
  <si>
    <t>cover F-203</t>
  </si>
  <si>
    <t>2.05.102</t>
  </si>
  <si>
    <t>body GMA</t>
  </si>
  <si>
    <t>2.05.103</t>
  </si>
  <si>
    <t>plug GMA</t>
  </si>
  <si>
    <t>2.05.104</t>
  </si>
  <si>
    <t>sleeve F-002</t>
  </si>
  <si>
    <t>2.05.105</t>
  </si>
  <si>
    <t>pressing ring F-002</t>
  </si>
  <si>
    <t>neoprene gasket d4x1.8</t>
  </si>
  <si>
    <t>3.02.006</t>
  </si>
  <si>
    <t>Erlan-PUR gasket d4x1.8</t>
  </si>
  <si>
    <t>3.02.007</t>
  </si>
  <si>
    <t>kalrez gasket d4x1.8</t>
  </si>
  <si>
    <t>3.02.008</t>
  </si>
  <si>
    <t>3.02.009</t>
  </si>
  <si>
    <t>PTFE gasket d5x6.5</t>
  </si>
  <si>
    <t>3.02.010</t>
  </si>
  <si>
    <t>viton gasket F-115</t>
  </si>
  <si>
    <t>3.02.011</t>
  </si>
  <si>
    <t>Hummel lead washer PG9</t>
  </si>
  <si>
    <t>3.02.013</t>
  </si>
  <si>
    <t>valve assy 003I valve</t>
  </si>
  <si>
    <t>5.07.050</t>
  </si>
  <si>
    <t>valve assy 003X valve</t>
  </si>
  <si>
    <t>5.07.051</t>
  </si>
  <si>
    <t>valve assy 001C control LA</t>
  </si>
  <si>
    <t>5.07.052</t>
  </si>
  <si>
    <t>valve assy 001C control LB</t>
  </si>
  <si>
    <t>5.07.053</t>
  </si>
  <si>
    <t>valve assy 001D control LA</t>
  </si>
  <si>
    <t>5.07.054</t>
  </si>
  <si>
    <t>valve assy 001D control LB</t>
  </si>
  <si>
    <t>5.07.055</t>
  </si>
  <si>
    <t>valve assy 002C control LA</t>
  </si>
  <si>
    <t>5.07.056</t>
  </si>
  <si>
    <t>valve assy 002C control LB</t>
  </si>
  <si>
    <t>5.07.057</t>
  </si>
  <si>
    <t>valve assy 002C control LC</t>
  </si>
  <si>
    <t>5.07.058</t>
  </si>
  <si>
    <t>valve assy 003 control LA</t>
  </si>
  <si>
    <t>5.07.059</t>
  </si>
  <si>
    <t>valve assy 002 liq control LA</t>
  </si>
  <si>
    <t>5.07.060</t>
  </si>
  <si>
    <t>valve assy 002D n.c. short sl</t>
  </si>
  <si>
    <t>5.07.061</t>
  </si>
  <si>
    <t>valve assy 002D n.c. long sl</t>
  </si>
  <si>
    <t>5.07.062</t>
  </si>
  <si>
    <t>valve assy 002D n.o. long sl</t>
  </si>
  <si>
    <t>5.07.063</t>
  </si>
  <si>
    <t>valve assy draw 001C/001D n.c.</t>
  </si>
  <si>
    <t>5.07.064</t>
  </si>
  <si>
    <t>valve assy draw 001C/001D n.o.</t>
  </si>
  <si>
    <t>5.07.065</t>
  </si>
  <si>
    <t>valve assy draw 002C/002D n.c.</t>
  </si>
  <si>
    <t>5.07.066</t>
  </si>
  <si>
    <t>valve assy draw 033C vary P</t>
  </si>
  <si>
    <t>5.07.067</t>
  </si>
  <si>
    <t>valve assy draw 002C/002D n.o.</t>
  </si>
  <si>
    <t>5.07.068</t>
  </si>
  <si>
    <t>valve assy draw 003C short sl</t>
  </si>
  <si>
    <t>5.07.069</t>
  </si>
  <si>
    <t>valve assy draw 003C long sl</t>
  </si>
  <si>
    <t>5.07.070</t>
  </si>
  <si>
    <t>5.07.071</t>
  </si>
  <si>
    <t>valve assy F-001 n.o.</t>
  </si>
  <si>
    <t>5.07.072</t>
  </si>
  <si>
    <t>valve assy F-001 n.c.</t>
  </si>
  <si>
    <t>5.07.074</t>
  </si>
  <si>
    <t>valve assy F-003C</t>
  </si>
  <si>
    <t>5.07.077</t>
  </si>
  <si>
    <t>valve assy F-002D liquid</t>
  </si>
  <si>
    <t>5.07.080</t>
  </si>
  <si>
    <t>valve assy F-033C n.c.</t>
  </si>
  <si>
    <t>5.07.081</t>
  </si>
  <si>
    <t>valve assy F-033C vary-P n.c.</t>
  </si>
  <si>
    <t>5.07.082</t>
  </si>
  <si>
    <t>Erlan 44-PUR gasket d5.0x1.8mm</t>
  </si>
  <si>
    <t>3.02.073</t>
  </si>
  <si>
    <t>Erlan44-PUR gasket Ex-pr. cap.</t>
  </si>
  <si>
    <t>3.02.086</t>
  </si>
  <si>
    <t>L20 gasket EMI shielding</t>
  </si>
  <si>
    <t>3.02.088</t>
  </si>
  <si>
    <t>L20 gasket EMI shielding case</t>
  </si>
  <si>
    <t>3.02.095</t>
  </si>
  <si>
    <t>3.02.096</t>
  </si>
  <si>
    <t>NBR quadring AS028</t>
  </si>
  <si>
    <t>3.02.097</t>
  </si>
  <si>
    <t>NBR quadring AS035</t>
  </si>
  <si>
    <t>3.03.001</t>
  </si>
  <si>
    <t>3.03.002</t>
  </si>
  <si>
    <t>lower part case Euro</t>
  </si>
  <si>
    <t>3.03.003</t>
  </si>
  <si>
    <t>DVM screen 91.5x42.5x1 natural</t>
  </si>
  <si>
    <t>3.03.004</t>
  </si>
  <si>
    <t>DVM screen 91.5x42.5x1 red</t>
  </si>
  <si>
    <t>3.03.005</t>
  </si>
  <si>
    <t>insulation mat. for capillary</t>
  </si>
  <si>
    <t>3.03.006</t>
  </si>
  <si>
    <t>Skiffy cover plug d18.8mm</t>
  </si>
  <si>
    <t>3.03.007</t>
  </si>
  <si>
    <t>3.03.008</t>
  </si>
  <si>
    <t>Coolpac foot</t>
  </si>
  <si>
    <t>3.03.009</t>
  </si>
  <si>
    <t>= 1.24.019</t>
  </si>
  <si>
    <t>3.03.010</t>
  </si>
  <si>
    <t>= 3.03.031</t>
  </si>
  <si>
    <t>3.03.011</t>
  </si>
  <si>
    <t>Bespex tube 5/3 for capillary</t>
  </si>
  <si>
    <t>3.03.012</t>
  </si>
  <si>
    <t>capillary holder</t>
  </si>
  <si>
    <t>3.03.013</t>
  </si>
  <si>
    <t>= 3.03.028</t>
  </si>
  <si>
    <t>3.03.014</t>
  </si>
  <si>
    <t>= 3.03.032</t>
  </si>
  <si>
    <t>3.03.015</t>
  </si>
  <si>
    <t>= 3.03.033</t>
  </si>
  <si>
    <t>3.03.016</t>
  </si>
  <si>
    <t>pcb slot</t>
  </si>
  <si>
    <t>3.03.017</t>
  </si>
  <si>
    <t>lower part case American</t>
  </si>
  <si>
    <t>3.03.018</t>
  </si>
  <si>
    <t>upper part case American</t>
  </si>
  <si>
    <t>3.03.019</t>
  </si>
  <si>
    <t>cover card edge connector</t>
  </si>
  <si>
    <t>pressing ring filter F-115C</t>
  </si>
  <si>
    <t>2.05.198</t>
  </si>
  <si>
    <t>pressing ring filter F-115D</t>
  </si>
  <si>
    <t>2.05.199</t>
  </si>
  <si>
    <t>distance part F-115</t>
  </si>
  <si>
    <t>pressing ring filter F-115B</t>
  </si>
  <si>
    <t>2.05.197</t>
  </si>
  <si>
    <t>pcb rearpanel calibration set</t>
  </si>
  <si>
    <t>1.11.086</t>
  </si>
  <si>
    <t>pcb Bosch-module</t>
  </si>
  <si>
    <t>1.11.087</t>
  </si>
  <si>
    <t>pcb MFC Industrial</t>
  </si>
  <si>
    <t>1.11.088</t>
  </si>
  <si>
    <t>center ring F-105B 50mm DIN</t>
  </si>
  <si>
    <t>2.05.203</t>
  </si>
  <si>
    <t>center ring F-105C 80mm DIN</t>
  </si>
  <si>
    <t>2.05.204</t>
  </si>
  <si>
    <t>center ring F-105D 100mm DIN</t>
  </si>
  <si>
    <t>2.05.205</t>
  </si>
  <si>
    <t>insert liquid</t>
  </si>
  <si>
    <t>2.05.206</t>
  </si>
  <si>
    <t>cover F-800 low pressure</t>
  </si>
  <si>
    <t>2.05.207</t>
  </si>
  <si>
    <t>cover F-832/F-932</t>
  </si>
  <si>
    <t>2.05.208</t>
  </si>
  <si>
    <t>pressing ring liquid capillary</t>
  </si>
  <si>
    <t>2.05.209</t>
  </si>
  <si>
    <t>body F-932</t>
  </si>
  <si>
    <t>2.05.210</t>
  </si>
  <si>
    <t>body F-832</t>
  </si>
  <si>
    <t>2.05.211</t>
  </si>
  <si>
    <t>body F-801</t>
  </si>
  <si>
    <t>2.05.212</t>
  </si>
  <si>
    <t>body F-910</t>
  </si>
  <si>
    <t>2.05.213</t>
  </si>
  <si>
    <t>2.05.214</t>
  </si>
  <si>
    <t>2.05.215</t>
  </si>
  <si>
    <t>insert F-114</t>
  </si>
  <si>
    <t>2.05.216</t>
  </si>
  <si>
    <t>orifice F-114 d14mm</t>
  </si>
  <si>
    <t>2.05.217</t>
  </si>
  <si>
    <t>orifice M5 d0.25mm</t>
  </si>
  <si>
    <t>2.05.218</t>
  </si>
  <si>
    <t>orifice M5 d0.37mm</t>
  </si>
  <si>
    <t>2.05.219</t>
  </si>
  <si>
    <t>orifice M5 d0.6mm</t>
  </si>
  <si>
    <t>2.05.220</t>
  </si>
  <si>
    <t>orifice M5 d0.8mm</t>
  </si>
  <si>
    <t>2.05.221</t>
  </si>
  <si>
    <t>orifice M5 d0.9mm</t>
  </si>
  <si>
    <t>2.05.222</t>
  </si>
  <si>
    <t>orifice M5 d1.1mm</t>
  </si>
  <si>
    <t>2.05.223</t>
  </si>
  <si>
    <t>orifice M5 d1.2mm</t>
  </si>
  <si>
    <t>2.05.224</t>
  </si>
  <si>
    <t>orifice M5 d1.4mm</t>
  </si>
  <si>
    <t>2.05.225</t>
  </si>
  <si>
    <t>orifice M5 d1.6mm</t>
  </si>
  <si>
    <t>2.05.226</t>
  </si>
  <si>
    <t>orifice M5 d1.8mm</t>
  </si>
  <si>
    <t>2.05.227</t>
  </si>
  <si>
    <t>orifice M5 d1.9mm</t>
  </si>
  <si>
    <t>2.05.228</t>
  </si>
  <si>
    <t>orifice F-115A d8mm</t>
  </si>
  <si>
    <t>2.05.229</t>
  </si>
  <si>
    <t>orifice F-115A d11mm</t>
  </si>
  <si>
    <t>2.05.230</t>
  </si>
  <si>
    <t>orifice F-115A d17mm</t>
  </si>
  <si>
    <t>2.05.231</t>
  </si>
  <si>
    <t>orifice F-115B d11mm</t>
  </si>
  <si>
    <t>2.05.232</t>
  </si>
  <si>
    <t>1.11.129</t>
  </si>
  <si>
    <t>pcb measuring part COMBI-FLOW</t>
  </si>
  <si>
    <t>1.11.130</t>
  </si>
  <si>
    <t>pcb measuring part combi press</t>
  </si>
  <si>
    <t>1.11.131</t>
  </si>
  <si>
    <t>pcb EL-FLOW sensor</t>
  </si>
  <si>
    <t>1.11.132</t>
  </si>
  <si>
    <t>1.11.133</t>
  </si>
  <si>
    <t>pcb motherboard E-6000</t>
  </si>
  <si>
    <t>1.11.134</t>
  </si>
  <si>
    <t>pcb I/O board</t>
  </si>
  <si>
    <t>1.11.135</t>
  </si>
  <si>
    <t>1.11.136</t>
  </si>
  <si>
    <t>pcb controller COMBI-FLOW</t>
  </si>
  <si>
    <t>1.11.137</t>
  </si>
  <si>
    <t>1.11.138</t>
  </si>
  <si>
    <t>pcb MFM Euro</t>
  </si>
  <si>
    <t>1.11.139</t>
  </si>
  <si>
    <t>pcb MFC american</t>
  </si>
  <si>
    <t>1.11.140</t>
  </si>
  <si>
    <t>1.11.141</t>
  </si>
  <si>
    <t>1.11.142</t>
  </si>
  <si>
    <t>1.11.143</t>
  </si>
  <si>
    <t>pcb safety/ID tubecal3</t>
  </si>
  <si>
    <t>1.11.145</t>
  </si>
  <si>
    <t>pcb rearpanel contr. tubecal3</t>
  </si>
  <si>
    <t>1.11.146</t>
  </si>
  <si>
    <t>pcb rearpan. Keithley tubecal3</t>
  </si>
  <si>
    <t>1.11.147</t>
  </si>
  <si>
    <t>pcb single channel MFM Voltage</t>
  </si>
  <si>
    <t>1.11.148</t>
  </si>
  <si>
    <t>1.11.149</t>
  </si>
  <si>
    <t>pcb LIQUI-FLOW</t>
  </si>
  <si>
    <t>1.11.150</t>
  </si>
  <si>
    <t>pcb digital MFC Industrial</t>
  </si>
  <si>
    <t>1.11.151</t>
  </si>
  <si>
    <t>pcb modular MFC</t>
  </si>
  <si>
    <t>1.11.152</t>
  </si>
  <si>
    <t>1.11.153</t>
  </si>
  <si>
    <t>pcb C30-module</t>
  </si>
  <si>
    <t>1.11.154</t>
  </si>
  <si>
    <t>pcb pressure controller Fisons</t>
  </si>
  <si>
    <t>1.11.156</t>
  </si>
  <si>
    <t>pcb manual set calsys3</t>
  </si>
  <si>
    <t>1.11.158</t>
  </si>
  <si>
    <t>pcb I-adaptor</t>
  </si>
  <si>
    <t>1.11.159</t>
  </si>
  <si>
    <t>pcb adaptor 24V/15V</t>
  </si>
  <si>
    <t>1.11.160</t>
  </si>
  <si>
    <t>pcb µP-module</t>
  </si>
  <si>
    <t>1.11.161</t>
  </si>
  <si>
    <t>pcb digital MFC Euro</t>
  </si>
  <si>
    <t>1.11.163</t>
  </si>
  <si>
    <t>pcb MFC Euro 24VDC 0(4)-20mA</t>
  </si>
  <si>
    <t>1.11.164</t>
  </si>
  <si>
    <t>pcb supply dig. single channel</t>
  </si>
  <si>
    <t>1.11.167</t>
  </si>
  <si>
    <t>pcb adapter MFC Fisons</t>
  </si>
  <si>
    <t>1.11.171</t>
  </si>
  <si>
    <t>1.11.172</t>
  </si>
  <si>
    <t>1.11.177</t>
  </si>
  <si>
    <t>1.11.178</t>
  </si>
  <si>
    <t>pcb internal rear panel U</t>
  </si>
  <si>
    <t>1.11.179</t>
  </si>
  <si>
    <t>pcb EMC filter</t>
  </si>
  <si>
    <t>1.11.185</t>
  </si>
  <si>
    <t>pcb FB/RS232 converter</t>
  </si>
  <si>
    <t>1.11.188</t>
  </si>
  <si>
    <t>pcb MFM low cost</t>
  </si>
  <si>
    <t>1.11.189</t>
  </si>
  <si>
    <t>pcb MFM CRISTA</t>
  </si>
  <si>
    <t>1.11.191</t>
  </si>
  <si>
    <t>pcb Euro FLOW-BUS II</t>
  </si>
  <si>
    <t>adapter liquid M8xM5</t>
  </si>
  <si>
    <t>2.05.268</t>
  </si>
  <si>
    <t>upper part sleeve liquid</t>
  </si>
  <si>
    <t>2.05.269</t>
  </si>
  <si>
    <t>= 3.03.045</t>
  </si>
  <si>
    <t>2.05.270</t>
  </si>
  <si>
    <t>2.05.271</t>
  </si>
  <si>
    <t>turn off adapter M6</t>
  </si>
  <si>
    <t>2.05.272</t>
  </si>
  <si>
    <t>= 3.02.013</t>
  </si>
  <si>
    <t>2.05.273</t>
  </si>
  <si>
    <t>= 3.02.014</t>
  </si>
  <si>
    <t>2.05.274</t>
  </si>
  <si>
    <t>= 3.02.015</t>
  </si>
  <si>
    <t>2.05.275</t>
  </si>
  <si>
    <t>= 3.02.016</t>
  </si>
  <si>
    <t>2.05.276</t>
  </si>
  <si>
    <t>adapter body 1/4"ODx1/8"BSPP</t>
  </si>
  <si>
    <t>2.05.277</t>
  </si>
  <si>
    <t>adapter body 1/4"ODx1/4"BSPP</t>
  </si>
  <si>
    <t>2.05.278</t>
  </si>
  <si>
    <t>adapter body 6mm ODx1/8"BSPP</t>
  </si>
  <si>
    <t>2.05.279</t>
  </si>
  <si>
    <t>adapter body 6mm ODx1/4"BSPP</t>
  </si>
  <si>
    <t>2.05.280</t>
  </si>
  <si>
    <t>2.05.281</t>
  </si>
  <si>
    <t>2.05.282</t>
  </si>
  <si>
    <t>body F-934</t>
  </si>
  <si>
    <t>2.05.283</t>
  </si>
  <si>
    <t>cover F-934</t>
  </si>
  <si>
    <t>2.05.284</t>
  </si>
  <si>
    <t>body F-834</t>
  </si>
  <si>
    <t>2.05.285</t>
  </si>
  <si>
    <t>cover F-834</t>
  </si>
  <si>
    <t>2.05.286</t>
  </si>
  <si>
    <t>capillaryholder liquid high</t>
  </si>
  <si>
    <t>2.05.287</t>
  </si>
  <si>
    <t>under plate liquid</t>
  </si>
  <si>
    <t>2.05.288</t>
  </si>
  <si>
    <t>plunger folded without sealing</t>
  </si>
  <si>
    <t>2.05.289</t>
  </si>
  <si>
    <t>lower part sleeve F-002</t>
  </si>
  <si>
    <t>2.05.290</t>
  </si>
  <si>
    <t>2.05.291</t>
  </si>
  <si>
    <t>center plate liquid</t>
  </si>
  <si>
    <t>2.05.292</t>
  </si>
  <si>
    <t>2.05.293</t>
  </si>
  <si>
    <t>body F-900</t>
  </si>
  <si>
    <t>2.05.294</t>
  </si>
  <si>
    <t>body F-001 liquid</t>
  </si>
  <si>
    <t>2.05.295</t>
  </si>
  <si>
    <t>2.05.296</t>
  </si>
  <si>
    <t>upper part sleeve gas</t>
  </si>
  <si>
    <t>2.05.297</t>
  </si>
  <si>
    <t>2.05.298</t>
  </si>
  <si>
    <t>pressing ring liquid</t>
  </si>
  <si>
    <t>2.05.299</t>
  </si>
  <si>
    <t>ring F-002 liquid</t>
  </si>
  <si>
    <t>2.05.300</t>
  </si>
  <si>
    <t>2.05.301</t>
  </si>
  <si>
    <t>2.05.302</t>
  </si>
  <si>
    <t>adapter gas</t>
  </si>
  <si>
    <t>2.05.303</t>
  </si>
  <si>
    <t>2.05.304</t>
  </si>
  <si>
    <t>adapter liquid</t>
  </si>
  <si>
    <t>2.05.305</t>
  </si>
  <si>
    <t>orifice F-001/F-002</t>
  </si>
  <si>
    <t>2.05.306</t>
  </si>
  <si>
    <t>2.05.307</t>
  </si>
  <si>
    <t>2.05.308</t>
  </si>
  <si>
    <t>2.05.309</t>
  </si>
  <si>
    <t>ring F-033</t>
  </si>
  <si>
    <t>2.05.310</t>
  </si>
  <si>
    <t>insert F-834/F-934</t>
  </si>
  <si>
    <t>2.05.311</t>
  </si>
  <si>
    <t>bolt M5 liquid</t>
  </si>
  <si>
    <t>2.05.312</t>
  </si>
  <si>
    <t>body F-114A</t>
  </si>
  <si>
    <t>2.05.313</t>
  </si>
  <si>
    <t>cover F-114A</t>
  </si>
  <si>
    <t>2.05.314</t>
  </si>
  <si>
    <t>orifice 114A d20mm</t>
  </si>
  <si>
    <t>2.05.315</t>
  </si>
  <si>
    <t>orifice 114A d8mm</t>
  </si>
  <si>
    <t>2.05.316</t>
  </si>
  <si>
    <t>orifice 114A d11mm</t>
  </si>
  <si>
    <t>2.05.317</t>
  </si>
  <si>
    <t>orifice 114A d17mm</t>
  </si>
  <si>
    <t>2.05.318</t>
  </si>
  <si>
    <t>distance bush F-001</t>
  </si>
  <si>
    <t>2.05.319</t>
  </si>
  <si>
    <t>2.05.320</t>
  </si>
  <si>
    <t>2.05.321</t>
  </si>
  <si>
    <t>ring liquid capillary</t>
  </si>
  <si>
    <t>2.05.324</t>
  </si>
  <si>
    <t>body F-233</t>
  </si>
  <si>
    <t>2.05.325</t>
  </si>
  <si>
    <t>cover F-233</t>
  </si>
  <si>
    <t>2.05.326</t>
  </si>
  <si>
    <t>orifice F-114 d8mm</t>
  </si>
  <si>
    <t>2.05.327</t>
  </si>
  <si>
    <t>orifice F-114 d11mm</t>
  </si>
  <si>
    <t>2.05.328</t>
  </si>
  <si>
    <t>orifice F-114 d17mm</t>
  </si>
  <si>
    <t>2.05.329</t>
  </si>
  <si>
    <t>2.05.330</t>
  </si>
  <si>
    <t>upper part F-003</t>
  </si>
  <si>
    <t>2.05.331</t>
  </si>
  <si>
    <t>spindle F-003</t>
  </si>
  <si>
    <t>2.05.332</t>
  </si>
  <si>
    <t>2.05.333</t>
  </si>
  <si>
    <t>2.05.334</t>
  </si>
  <si>
    <t>distance part Industrial</t>
  </si>
  <si>
    <t>2.05.335</t>
  </si>
  <si>
    <t>flow element holder F-112</t>
  </si>
  <si>
    <t>2.05.336</t>
  </si>
  <si>
    <t>body filter</t>
  </si>
  <si>
    <t>2.05.337</t>
  </si>
  <si>
    <t>body P-500</t>
  </si>
  <si>
    <t>2.05.338</t>
  </si>
  <si>
    <t>body P-507</t>
  </si>
  <si>
    <t>2-way toggle switch 250V 2A</t>
  </si>
  <si>
    <t>1.14.020</t>
  </si>
  <si>
    <t>1.14.021</t>
  </si>
  <si>
    <t>Schroff 2-way toggle switch</t>
  </si>
  <si>
    <t>1.14.022</t>
  </si>
  <si>
    <t>1.14.023</t>
  </si>
  <si>
    <t>Erg DIL-switch 4-pole/2-way</t>
  </si>
  <si>
    <t>1.14.025</t>
  </si>
  <si>
    <t>Schroff 3-way toggle switch</t>
  </si>
  <si>
    <t>1.14.026</t>
  </si>
  <si>
    <t>1.14.029</t>
  </si>
  <si>
    <t>Erg DIL-switch 2-pole/4-way</t>
  </si>
  <si>
    <t>1.14.030</t>
  </si>
  <si>
    <t>Erg DIL-switch 2-pole/2-way</t>
  </si>
  <si>
    <t>orifice D d0.07mm</t>
  </si>
  <si>
    <t>orifice D-type blind</t>
  </si>
  <si>
    <t>2.05.356</t>
  </si>
  <si>
    <t>2.05.357</t>
  </si>
  <si>
    <t>2.05.369</t>
  </si>
  <si>
    <t>orifice D d0.05mm</t>
  </si>
  <si>
    <t>2.05.370</t>
  </si>
  <si>
    <t>pcb rear panel E-5513-EC</t>
  </si>
  <si>
    <t>4.01.034</t>
  </si>
  <si>
    <t>pcb rear panel E-5514-EC</t>
  </si>
  <si>
    <t>4.01.035</t>
  </si>
  <si>
    <t>pcb external setpoint adapter</t>
  </si>
  <si>
    <t>4.01.036</t>
  </si>
  <si>
    <t>connection pcb power supply</t>
  </si>
  <si>
    <t>4.01.037</t>
  </si>
  <si>
    <t>4.01.038</t>
  </si>
  <si>
    <t>pcb MFC Euro 10V Metco</t>
  </si>
  <si>
    <t>4.01.039</t>
  </si>
  <si>
    <t>pcb MFM Industrial 5V</t>
  </si>
  <si>
    <t>4.01.040</t>
  </si>
  <si>
    <t>pcb MFM Industrial 10V</t>
  </si>
  <si>
    <t>4.01.041</t>
  </si>
  <si>
    <t>4.01.042</t>
  </si>
  <si>
    <t>4.01.043</t>
  </si>
  <si>
    <t>4.01.044</t>
  </si>
  <si>
    <t>4.01.045</t>
  </si>
  <si>
    <t>4.01.046</t>
  </si>
  <si>
    <t>pcb MFC American 5V soft start</t>
  </si>
  <si>
    <t>4.01.047</t>
  </si>
  <si>
    <t>pcb MFC American 5V</t>
  </si>
  <si>
    <t>4.01.048</t>
  </si>
  <si>
    <t>pcb MFC Americ. 10V soft start</t>
  </si>
  <si>
    <t>4.01.049</t>
  </si>
  <si>
    <t>pcb MFC American 10V</t>
  </si>
  <si>
    <t>4.01.050</t>
  </si>
  <si>
    <t>4.01.051</t>
  </si>
  <si>
    <t>4.01.052</t>
  </si>
  <si>
    <t>4.01.053</t>
  </si>
  <si>
    <t>4.01.054</t>
  </si>
  <si>
    <t>pcb tube connection panel A</t>
  </si>
  <si>
    <t>4.01.055</t>
  </si>
  <si>
    <t>pcb tube connection panel B</t>
  </si>
  <si>
    <t>4.01.056</t>
  </si>
  <si>
    <t>4.01.057</t>
  </si>
  <si>
    <t>pcb rear panel calibr. set</t>
  </si>
  <si>
    <t>4.01.058</t>
  </si>
  <si>
    <t>4.01.059</t>
  </si>
  <si>
    <t>4.01.060</t>
  </si>
  <si>
    <t>4.01.061</t>
  </si>
  <si>
    <t>pcb temp.sensor calibr. set</t>
  </si>
  <si>
    <t>4.01.062</t>
  </si>
  <si>
    <t>pcb timer calibration set</t>
  </si>
  <si>
    <t>4.01.063</t>
  </si>
  <si>
    <t>pcb switch calibration set</t>
  </si>
  <si>
    <t>4.01.064</t>
  </si>
  <si>
    <t>pcb interface calibration set</t>
  </si>
  <si>
    <t>4.01.065</t>
  </si>
  <si>
    <t>pcb tube controller calibr.set</t>
  </si>
  <si>
    <t>4.01.066</t>
  </si>
  <si>
    <t>4.01.067</t>
  </si>
  <si>
    <t>2.05.430</t>
  </si>
  <si>
    <t>plungerholder F-001 n.c.</t>
  </si>
  <si>
    <t>2.05.431</t>
  </si>
  <si>
    <t>2.05.433</t>
  </si>
  <si>
    <t>support D-capillary</t>
  </si>
  <si>
    <t>2.05.434</t>
  </si>
  <si>
    <t>2.05.435</t>
  </si>
  <si>
    <t>pressing ring D-capillary</t>
  </si>
  <si>
    <t>2.05.436</t>
  </si>
  <si>
    <t>2.05.437</t>
  </si>
  <si>
    <t>2.05.438</t>
  </si>
  <si>
    <t>2.05.439</t>
  </si>
  <si>
    <t>body F-113C</t>
  </si>
  <si>
    <t>2.05.440</t>
  </si>
  <si>
    <t>body F-133C</t>
  </si>
  <si>
    <t>2.05.441</t>
  </si>
  <si>
    <t>cover F-113C</t>
  </si>
  <si>
    <t>2.05.442</t>
  </si>
  <si>
    <t>cover F-133C</t>
  </si>
  <si>
    <t>2.05.443</t>
  </si>
  <si>
    <t>body F-133AX GFA</t>
  </si>
  <si>
    <t>2.05.444</t>
  </si>
  <si>
    <t>cover F-133AX GFA</t>
  </si>
  <si>
    <t>2.05.445</t>
  </si>
  <si>
    <t>body F-133X</t>
  </si>
  <si>
    <t>2.05.446</t>
  </si>
  <si>
    <t>body F-212C</t>
  </si>
  <si>
    <t>2.05.447</t>
  </si>
  <si>
    <t>plunger F-003 neoprene</t>
  </si>
  <si>
    <t>2.05.448</t>
  </si>
  <si>
    <t>plunger F-003 EPDM</t>
  </si>
  <si>
    <t>2.05.449</t>
  </si>
  <si>
    <t>plunger F-003 hypalon</t>
  </si>
  <si>
    <t>2.05.450</t>
  </si>
  <si>
    <t>body F-201CL</t>
  </si>
  <si>
    <t>2.05.451</t>
  </si>
  <si>
    <t>body F-132X</t>
  </si>
  <si>
    <t>2.05.452</t>
  </si>
  <si>
    <t>cover F-132X</t>
  </si>
  <si>
    <t>2.05.453</t>
  </si>
  <si>
    <t>endplate medium flow F-132C</t>
  </si>
  <si>
    <t>2.05.454</t>
  </si>
  <si>
    <t>body F-132C</t>
  </si>
  <si>
    <t>2.05.455</t>
  </si>
  <si>
    <t>2.05.456</t>
  </si>
  <si>
    <t>bypass body F-105</t>
  </si>
  <si>
    <t>2.05.457</t>
  </si>
  <si>
    <t>bypass insert F-105 d0.7mm</t>
  </si>
  <si>
    <t>2.05.458</t>
  </si>
  <si>
    <t>2.05.459</t>
  </si>
  <si>
    <t>orifice F-114</t>
  </si>
  <si>
    <t>2.05.460</t>
  </si>
  <si>
    <t>body F-105A</t>
  </si>
  <si>
    <t>2.05.461</t>
  </si>
  <si>
    <t>orifice F-105A d8mm</t>
  </si>
  <si>
    <t>2.05.462</t>
  </si>
  <si>
    <t>body F-105B</t>
  </si>
  <si>
    <t>2.05.463</t>
  </si>
  <si>
    <t>orifice F-105B d11mm</t>
  </si>
  <si>
    <t>2.05.464</t>
  </si>
  <si>
    <t>body F-105C</t>
  </si>
  <si>
    <t>2.05.465</t>
  </si>
  <si>
    <t>orifice F-105C d17mm</t>
  </si>
  <si>
    <t>2.05.466</t>
  </si>
  <si>
    <t>body F-105D</t>
  </si>
  <si>
    <t>2.05.467</t>
  </si>
  <si>
    <t>orifice F-105D d25mm</t>
  </si>
  <si>
    <t>2.05.468</t>
  </si>
  <si>
    <t>insert F-834/F-934 d5.0mm</t>
  </si>
  <si>
    <t>2.05.469</t>
  </si>
  <si>
    <t>insert F-834/F-934 d6.5mm</t>
  </si>
  <si>
    <t>2.05.470</t>
  </si>
  <si>
    <t>insert F-834/F-934 d8.4mm</t>
  </si>
  <si>
    <t>2.05.471</t>
  </si>
  <si>
    <t>insert F-834/F-934 d10.2mm</t>
  </si>
  <si>
    <t>2.05.472</t>
  </si>
  <si>
    <t>insert F-834/F-934 d11.3mm</t>
  </si>
  <si>
    <t>2.05.473</t>
  </si>
  <si>
    <t>insert F-834/F-934 d12.1mm</t>
  </si>
  <si>
    <t>2.05.474</t>
  </si>
  <si>
    <t>insert F-834/F-934 d12.9mm</t>
  </si>
  <si>
    <t>2.05.475</t>
  </si>
  <si>
    <t>body F-201DL</t>
  </si>
  <si>
    <t>2.05.476</t>
  </si>
  <si>
    <t>Ex-proof bypass body</t>
  </si>
  <si>
    <t>2.05.477</t>
  </si>
  <si>
    <t>= 2.05.461</t>
  </si>
  <si>
    <t>2.05.478</t>
  </si>
  <si>
    <t>orifice F-105A d11mm</t>
  </si>
  <si>
    <t>2.05.479</t>
  </si>
  <si>
    <t>orifice F-105A d15mm</t>
  </si>
  <si>
    <t>2.05.480</t>
  </si>
  <si>
    <t>orifice F-105A d25mm</t>
  </si>
  <si>
    <t>2.05.481</t>
  </si>
  <si>
    <t>pcb rear panel E-5513 American</t>
  </si>
  <si>
    <t>4.01.149</t>
  </si>
  <si>
    <t>pcb rear panel E-5513 current</t>
  </si>
  <si>
    <t>4.01.150</t>
  </si>
  <si>
    <t>4.01.151</t>
  </si>
  <si>
    <t>pcb MFM Industrial 10V C-type</t>
  </si>
  <si>
    <t>4.01.152</t>
  </si>
  <si>
    <t>pcb MFM Industrial 5V D-type</t>
  </si>
  <si>
    <t>4.01.153</t>
  </si>
  <si>
    <t>pcb MFM Industrial 10V D-type</t>
  </si>
  <si>
    <t>4.01.154</t>
  </si>
  <si>
    <t>pcb MFC Industrial 10V C-type</t>
  </si>
  <si>
    <t>4.01.155</t>
  </si>
  <si>
    <t>pcb MFC Industrial 5V D-type</t>
  </si>
  <si>
    <t>4.01.156</t>
  </si>
  <si>
    <t>pcb MFC Industrial 10V D-type</t>
  </si>
  <si>
    <t>orifice F-105C d25mm</t>
  </si>
  <si>
    <t>2.05.489</t>
  </si>
  <si>
    <t>orifice F-105C d38mm</t>
  </si>
  <si>
    <t>2.05.490</t>
  </si>
  <si>
    <t>orifice F-105C d47mm</t>
  </si>
  <si>
    <t>2.05.491</t>
  </si>
  <si>
    <t>orifice F-105C d60mm</t>
  </si>
  <si>
    <t>2.05.492</t>
  </si>
  <si>
    <t>orifice F-105C d71mm</t>
  </si>
  <si>
    <t>2.05.493</t>
  </si>
  <si>
    <t>= 2.05.467</t>
  </si>
  <si>
    <t>2.05.494</t>
  </si>
  <si>
    <t>orifice F-105D d33mm</t>
  </si>
  <si>
    <t>2.05.495</t>
  </si>
  <si>
    <t>orifice F-105D d60mm</t>
  </si>
  <si>
    <t>2.05.496</t>
  </si>
  <si>
    <t>orifice F-105D d75mm</t>
  </si>
  <si>
    <t>2.05.497</t>
  </si>
  <si>
    <t>orifice F-105D d94mm</t>
  </si>
  <si>
    <t>2.05.498</t>
  </si>
  <si>
    <t>orifice F-114 d7.5mm</t>
  </si>
  <si>
    <t>2.05.499</t>
  </si>
  <si>
    <t>orifice F-114 d8.0mm</t>
  </si>
  <si>
    <t>2.05.500</t>
  </si>
  <si>
    <t>orifice F-114 d11.0mm</t>
  </si>
  <si>
    <t>2.05.501</t>
  </si>
  <si>
    <t>orifice F-114 d14.0mm</t>
  </si>
  <si>
    <t>2.05.502</t>
  </si>
  <si>
    <t>orifice F-114 d18.0mm</t>
  </si>
  <si>
    <t>2.05.503</t>
  </si>
  <si>
    <t>orifice F-114 d19.0mm</t>
  </si>
  <si>
    <t>2.05.504</t>
  </si>
  <si>
    <t>orifice F-105A d20mm</t>
  </si>
  <si>
    <t>2.05.505</t>
  </si>
  <si>
    <t>orifice F-105D d45mm</t>
  </si>
  <si>
    <t>2.05.506</t>
  </si>
  <si>
    <t>bypass insert F-105 d0.9mm</t>
  </si>
  <si>
    <t>2.05.507</t>
  </si>
  <si>
    <t>bypass insert F-105 d0.8mm</t>
  </si>
  <si>
    <t>2.05.508</t>
  </si>
  <si>
    <t>pcb MFC/EPC COMBI-FLOW</t>
  </si>
  <si>
    <t>4.01.193</t>
  </si>
  <si>
    <t>pcb EPT COMBI-FLOW</t>
  </si>
  <si>
    <t>4.01.194</t>
  </si>
  <si>
    <t>4.01.195</t>
  </si>
  <si>
    <t>pcb AD/DA-module</t>
  </si>
  <si>
    <t>4.01.196</t>
  </si>
  <si>
    <t>pcb keymatrix/display E-6000</t>
  </si>
  <si>
    <t>4.01.197</t>
  </si>
  <si>
    <t>pcb RS232-module</t>
  </si>
  <si>
    <t>4.01.198</t>
  </si>
  <si>
    <t>rear panel E-5513-FA/FB</t>
  </si>
  <si>
    <t>4.01.199</t>
  </si>
  <si>
    <t>pcb EPC COMBI-FLOW</t>
  </si>
  <si>
    <t>4.01.200</t>
  </si>
  <si>
    <t>pcb single channel DC</t>
  </si>
  <si>
    <t>4.01.201</t>
  </si>
  <si>
    <t>4.01.202</t>
  </si>
  <si>
    <t>pcb single channel voltage</t>
  </si>
  <si>
    <t>4.01.203</t>
  </si>
  <si>
    <t>pcb MFM COMBI-FLOW</t>
  </si>
  <si>
    <t>4.01.204</t>
  </si>
  <si>
    <t>4.01.205</t>
  </si>
  <si>
    <t>4.01.206</t>
  </si>
  <si>
    <t>pcb rear panel E-5513-UA</t>
  </si>
  <si>
    <t>4.01.207</t>
  </si>
  <si>
    <t>4.01.208</t>
  </si>
  <si>
    <t>4.01.209</t>
  </si>
  <si>
    <t>pcb keyboard E-6000</t>
  </si>
  <si>
    <t>4.01.210</t>
  </si>
  <si>
    <t>4.01.211</t>
  </si>
  <si>
    <t>4.01.212</t>
  </si>
  <si>
    <t>F-003C-XC/F-013C-XC n.c.</t>
  </si>
  <si>
    <t>7.01.178</t>
  </si>
  <si>
    <t>F-003C-IB/F-013C-IB n.c.</t>
  </si>
  <si>
    <t>7.01.186</t>
  </si>
  <si>
    <t>F-201 n.o. with VCR</t>
  </si>
  <si>
    <t>7.01.187</t>
  </si>
  <si>
    <t>F-702 n.o. with VCR</t>
  </si>
  <si>
    <t>7.01.189</t>
  </si>
  <si>
    <t>F-002C/F-012C/F-022C/F-032C-LI</t>
  </si>
  <si>
    <t>7.01.190</t>
  </si>
  <si>
    <t>F-002C IA</t>
  </si>
  <si>
    <t>7.01.191</t>
  </si>
  <si>
    <t>F-002C/F-012C/F-022C/F-032C-IB</t>
  </si>
  <si>
    <t>7.01.192</t>
  </si>
  <si>
    <t>F-002C/F-012C/F-022C/F-032C-XC</t>
  </si>
  <si>
    <t>4.01.223</t>
  </si>
  <si>
    <t>4.01.224</t>
  </si>
  <si>
    <t>pcb MFC American 5V C-type</t>
  </si>
  <si>
    <t>4.01.225</t>
  </si>
  <si>
    <t>pcb MFC American 5V D-type</t>
  </si>
  <si>
    <t>4.01.226</t>
  </si>
  <si>
    <t>pcb MFC Euro liquid</t>
  </si>
  <si>
    <t>4.01.227</t>
  </si>
  <si>
    <t>4.01.228</t>
  </si>
  <si>
    <t>4.01.229</t>
  </si>
  <si>
    <t>4.01.230</t>
  </si>
  <si>
    <t>4.01.231</t>
  </si>
  <si>
    <t>4.01.232</t>
  </si>
  <si>
    <t>pcb ID/safety tubecal</t>
  </si>
  <si>
    <t>4.01.234</t>
  </si>
  <si>
    <t>pcb rear panel tubecal</t>
  </si>
  <si>
    <t>4.01.235</t>
  </si>
  <si>
    <t>pcb motherboard tubecal</t>
  </si>
  <si>
    <t>4.01.236</t>
  </si>
  <si>
    <t>pcb rear panel E-5115/5315-FA</t>
  </si>
  <si>
    <t>4.01.237</t>
  </si>
  <si>
    <t>pcb rear panel E-5115/5315-FC</t>
  </si>
  <si>
    <t>4.01.238</t>
  </si>
  <si>
    <t>pcb single channel MFM/EPT</t>
  </si>
  <si>
    <t>4.01.239</t>
  </si>
  <si>
    <t>pcb MFM/MFC LIQUI-FLOW</t>
  </si>
  <si>
    <t>4.01.240</t>
  </si>
  <si>
    <t>4.01.241</t>
  </si>
  <si>
    <t>4.01.242</t>
  </si>
  <si>
    <t>pcb MFC Industrial digital</t>
  </si>
  <si>
    <t>4.01.244</t>
  </si>
  <si>
    <t>pcb MFC ext.shut-off D-type</t>
  </si>
  <si>
    <t>4.01.245</t>
  </si>
  <si>
    <t>pcb modular EPT/EPC</t>
  </si>
  <si>
    <t>4.01.246</t>
  </si>
  <si>
    <t>pcb controller 4-20mA</t>
  </si>
  <si>
    <t>4.01.248</t>
  </si>
  <si>
    <t>pcb manual operation calsys</t>
  </si>
  <si>
    <t>4.01.250</t>
  </si>
  <si>
    <t>4.01.251</t>
  </si>
  <si>
    <t>pcb MFC Euro FLOW-BUS</t>
  </si>
  <si>
    <t>4.01.252</t>
  </si>
  <si>
    <t>pcb I-adapter</t>
  </si>
  <si>
    <t>4.01.253</t>
  </si>
  <si>
    <t>pcb 24V to 15V adapter</t>
  </si>
  <si>
    <t>4.01.255</t>
  </si>
  <si>
    <t>pcb Tubecal3 ID/safety all ref</t>
  </si>
  <si>
    <t>4.01.257</t>
  </si>
  <si>
    <t>pcb MFC Euro 24V current outp.</t>
  </si>
  <si>
    <t>4.01.259</t>
  </si>
  <si>
    <t>pcb power supply E-7000</t>
  </si>
  <si>
    <t>4.01.260</t>
  </si>
  <si>
    <t>pcb MFC Industrial liquid</t>
  </si>
  <si>
    <t>4.01.262</t>
  </si>
  <si>
    <t>pcb MFC liquid Novellus</t>
  </si>
  <si>
    <t>4.01.263</t>
  </si>
  <si>
    <t>pcb adapter Fisons</t>
  </si>
  <si>
    <t>4.01.266</t>
  </si>
  <si>
    <t>pcb MFC Euro D-type</t>
  </si>
  <si>
    <t>4.01.267</t>
  </si>
  <si>
    <t>4.01.268</t>
  </si>
  <si>
    <t>pcb MFC Euro liquid Novellus</t>
  </si>
  <si>
    <t>4.01.270</t>
  </si>
  <si>
    <t>pcb MFC 24V D-type</t>
  </si>
  <si>
    <t>4.01.271</t>
  </si>
  <si>
    <t>pcb MFC American C-type</t>
  </si>
  <si>
    <t>4.01.272</t>
  </si>
  <si>
    <t>pcb MFC American D-type</t>
  </si>
  <si>
    <t>4.01.276</t>
  </si>
  <si>
    <t>pcb MFC Ind. C-type 4-20mA n.c</t>
  </si>
  <si>
    <t>4.01.281</t>
  </si>
  <si>
    <t>pcb L0 measuring part</t>
  </si>
  <si>
    <t>4.01.282</t>
  </si>
  <si>
    <t>F-202D n.o.</t>
  </si>
  <si>
    <t>7.01.262</t>
  </si>
  <si>
    <t>F-602C n.o.</t>
  </si>
  <si>
    <t>7.01.263</t>
  </si>
  <si>
    <t>F-002D/012D/022D/032D-LI liq.</t>
  </si>
  <si>
    <t>7.01.264</t>
  </si>
  <si>
    <t>F-201CL</t>
  </si>
  <si>
    <t>7.01.265</t>
  </si>
  <si>
    <t>F-003C-IB Metco</t>
  </si>
  <si>
    <t>7.01.266</t>
  </si>
  <si>
    <t>F-834I</t>
  </si>
  <si>
    <t>7.01.267</t>
  </si>
  <si>
    <t>F-832I</t>
  </si>
  <si>
    <t>7.01.268</t>
  </si>
  <si>
    <t>= 7.01.203</t>
  </si>
  <si>
    <t>7.01.269</t>
  </si>
  <si>
    <t>= 7.01.205</t>
  </si>
  <si>
    <t>7.01.270</t>
  </si>
  <si>
    <t>= 7.01.206</t>
  </si>
  <si>
    <t>7.01.271</t>
  </si>
  <si>
    <t>= 7.01.207</t>
  </si>
  <si>
    <t>7.01.272</t>
  </si>
  <si>
    <t>= 7.01.208</t>
  </si>
  <si>
    <t>7.01.273</t>
  </si>
  <si>
    <t>7.01.274</t>
  </si>
  <si>
    <t>= 7.01.210</t>
  </si>
  <si>
    <t>7.01.275</t>
  </si>
  <si>
    <t>= 7.01.211</t>
  </si>
  <si>
    <t>7.01.276</t>
  </si>
  <si>
    <t>= 7.01.212</t>
  </si>
  <si>
    <t>7.01.277</t>
  </si>
  <si>
    <t>= 7.01.213</t>
  </si>
  <si>
    <t>7.01.278</t>
  </si>
  <si>
    <t>= 7.01.214</t>
  </si>
  <si>
    <t>7.01.279</t>
  </si>
  <si>
    <t>= 7.01.215</t>
  </si>
  <si>
    <t>7.01.280</t>
  </si>
  <si>
    <t>= 7.01.216</t>
  </si>
  <si>
    <t>7.01.281</t>
  </si>
  <si>
    <t>= 7.01.241</t>
  </si>
  <si>
    <t>7.01.282</t>
  </si>
  <si>
    <t>= 7.01.242</t>
  </si>
  <si>
    <t>pcb MFM Ind. C-type 4-20mA</t>
  </si>
  <si>
    <t>4.01.293</t>
  </si>
  <si>
    <t>pcb RS232/FLOW-BUS converter</t>
  </si>
  <si>
    <t>4.01.294</t>
  </si>
  <si>
    <t>pcb rear panel E-7002 voltage</t>
  </si>
  <si>
    <t>4.01.295</t>
  </si>
  <si>
    <t>pcb L0</t>
  </si>
  <si>
    <t>4.01.298</t>
  </si>
  <si>
    <t>pcb MFM low cost 24V</t>
  </si>
  <si>
    <t>4.01.299</t>
  </si>
  <si>
    <t>pcb C10-module Ex-proof</t>
  </si>
  <si>
    <t>4.01.300</t>
  </si>
  <si>
    <t>pcb Crista MFM 'Astro Spas'</t>
  </si>
  <si>
    <t>4.01.303</t>
  </si>
  <si>
    <t>pcb FBC Euro FLOWBUS II D-type</t>
  </si>
  <si>
    <t>4.01.304</t>
  </si>
  <si>
    <t>pcb EPC Euro FLOW-BUS II</t>
  </si>
  <si>
    <t>4.01.305</t>
  </si>
  <si>
    <t>4.01.307</t>
  </si>
  <si>
    <t>pcb L30</t>
  </si>
  <si>
    <t>4.01.308</t>
  </si>
  <si>
    <t>4.01.309</t>
  </si>
  <si>
    <t>pcb SUB9D to RJ45 converter</t>
  </si>
  <si>
    <t>4.01.312</t>
  </si>
  <si>
    <t>M+W pcb D-6200</t>
  </si>
  <si>
    <t>4.01.315</t>
  </si>
  <si>
    <t>pcb MFC Euro LOFLOW/Novellus</t>
  </si>
  <si>
    <t>4.01.316</t>
  </si>
  <si>
    <t>pcb MFC Euro Novellus</t>
  </si>
  <si>
    <t>4.01.319</t>
  </si>
  <si>
    <t>pcb modular MFC D-type</t>
  </si>
  <si>
    <t>4.01.321</t>
  </si>
  <si>
    <t>pcb Euro FLOW-BUS Ind. conv.</t>
  </si>
  <si>
    <t>4.01.324</t>
  </si>
  <si>
    <t>4.01.325</t>
  </si>
  <si>
    <t>pcb LIQUI-FLOW converter</t>
  </si>
  <si>
    <t>4.01.336</t>
  </si>
  <si>
    <t>4.01.337</t>
  </si>
  <si>
    <t>4.01.346</t>
  </si>
  <si>
    <t>pcb MFC Ind. C-type 0-5V n.c.</t>
  </si>
  <si>
    <t>4.01.347</t>
  </si>
  <si>
    <t>pcb MFM Ind. C-type 0-5V</t>
  </si>
  <si>
    <t>pcb FLOW-BUS interface RJ45</t>
  </si>
  <si>
    <t>4.01.351</t>
  </si>
  <si>
    <t>pcb MFM Ind. IV C-type 4-20mA</t>
  </si>
  <si>
    <t>pcb MFC Ind. IV C 4-20mA</t>
  </si>
  <si>
    <t>4.01.361</t>
  </si>
  <si>
    <t>pcb Euro FBC-II 15V nc I C-typ</t>
  </si>
  <si>
    <t>4.01.362</t>
  </si>
  <si>
    <t>pcb Euro MBC-I current C-type</t>
  </si>
  <si>
    <t>4.01.363</t>
  </si>
  <si>
    <t>pcb Euro MBC-I D-type</t>
  </si>
  <si>
    <t>4.01.365</t>
  </si>
  <si>
    <t>measure pcb Sulzer</t>
  </si>
  <si>
    <t>4.01.367</t>
  </si>
  <si>
    <t>pcb OEM II pressure current</t>
  </si>
  <si>
    <t>4.01.371</t>
  </si>
  <si>
    <t>4.01.375</t>
  </si>
  <si>
    <t>pcb Euro MBC-I pressure</t>
  </si>
  <si>
    <t>4.01.378</t>
  </si>
  <si>
    <t>4.01.381</t>
  </si>
  <si>
    <t>pcb hot wire</t>
  </si>
  <si>
    <t>4.01.387</t>
  </si>
  <si>
    <t>insert F-101D annular d10.30mm</t>
  </si>
  <si>
    <t>2.05.705</t>
  </si>
  <si>
    <t>insert F-101D annular d10.10mm</t>
  </si>
  <si>
    <t>2.05.706</t>
  </si>
  <si>
    <t>insert F-101D annular d9.90mm</t>
  </si>
  <si>
    <t>2.05.707</t>
  </si>
  <si>
    <t>2.05.708</t>
  </si>
  <si>
    <t>2.05.715</t>
  </si>
  <si>
    <t>insert F-101D grooved d10.70mm</t>
  </si>
  <si>
    <t>2.05.716</t>
  </si>
  <si>
    <t>insert F-101D grooved d10.60mm</t>
  </si>
  <si>
    <t>2.05.717</t>
  </si>
  <si>
    <t>insert F-101D grooved d10.50mm</t>
  </si>
  <si>
    <t>2.05.719</t>
  </si>
  <si>
    <t>filter case COMBI-FLOW</t>
  </si>
  <si>
    <t>2.05.720</t>
  </si>
  <si>
    <t>2.05.722</t>
  </si>
  <si>
    <t>insert F-101D annular d10.20mm</t>
  </si>
  <si>
    <t>2.05.730</t>
  </si>
  <si>
    <t>2.05.744</t>
  </si>
  <si>
    <t>2.05.746</t>
  </si>
  <si>
    <t>monel plung. F001C kalrez 4079</t>
  </si>
  <si>
    <t>2.05.747</t>
  </si>
  <si>
    <t>plungerholder F-003C-XB</t>
  </si>
  <si>
    <t>2.05.748</t>
  </si>
  <si>
    <t>orifice vary-p F-003C d0.50mm</t>
  </si>
  <si>
    <t>2.05.749</t>
  </si>
  <si>
    <t>body F-103D</t>
  </si>
  <si>
    <t>2.05.752</t>
  </si>
  <si>
    <t>body F-102D</t>
  </si>
  <si>
    <t>2.05.755</t>
  </si>
  <si>
    <t>body F-202D</t>
  </si>
  <si>
    <t>2.05.769</t>
  </si>
  <si>
    <t>2.05.772</t>
  </si>
  <si>
    <t>2.05.774</t>
  </si>
  <si>
    <t>plunger F-001 neoprene</t>
  </si>
  <si>
    <t>2.05.776</t>
  </si>
  <si>
    <t>plunger F-001 chemraz</t>
  </si>
  <si>
    <t>2.05.777</t>
  </si>
  <si>
    <t>plungerholder F-001 LA/LB n.c.</t>
  </si>
  <si>
    <t>2.05.780</t>
  </si>
  <si>
    <t>pressure sensor Ex 100 barg</t>
  </si>
  <si>
    <t>1.22.093</t>
  </si>
  <si>
    <t>pressure sensor Ex 160 barg</t>
  </si>
  <si>
    <t>1.22.094</t>
  </si>
  <si>
    <t>pressure sensor Ex 250 barg</t>
  </si>
  <si>
    <t>1.22.095</t>
  </si>
  <si>
    <t>pressure sensor Ex 400 barg</t>
  </si>
  <si>
    <t>1.22.096</t>
  </si>
  <si>
    <t>PT100 sensor</t>
  </si>
  <si>
    <t>1.22.097</t>
  </si>
  <si>
    <t>pressure sensor 4 bar diff.</t>
  </si>
  <si>
    <t>1.22.098</t>
  </si>
  <si>
    <t>pressure sensor 7 bar diff.</t>
  </si>
  <si>
    <t>1.22.100</t>
  </si>
  <si>
    <t>pressure sensor 0..400 mbarg</t>
  </si>
  <si>
    <t>1.22.103</t>
  </si>
  <si>
    <t>Combi pressure sensor 100 bara</t>
  </si>
  <si>
    <t>1.22.122</t>
  </si>
  <si>
    <t>press.sens SCC 5psig SMT IQ+</t>
  </si>
  <si>
    <t>1.23.001</t>
  </si>
  <si>
    <t>Phoenix terminal MBK-LOE</t>
  </si>
  <si>
    <t>1.23.002</t>
  </si>
  <si>
    <t>Phoenix rail NS15 drilled</t>
  </si>
  <si>
    <t>1.23.003</t>
  </si>
  <si>
    <t>Phoenix end stop E/MBK</t>
  </si>
  <si>
    <t>1.23.004</t>
  </si>
  <si>
    <t>insert F-932 5ml/min Teos</t>
  </si>
  <si>
    <t>2.05.854</t>
  </si>
  <si>
    <t>= 1.23.009</t>
  </si>
  <si>
    <t>1.23.011</t>
  </si>
  <si>
    <t>Phoenix protect.cover D-UK 2.5</t>
  </si>
  <si>
    <t>1.23.012</t>
  </si>
  <si>
    <t>Phoenix fused terminal UK-SI</t>
  </si>
  <si>
    <t>1.23.013</t>
  </si>
  <si>
    <t>Phoenix rail NS32 drilled</t>
  </si>
  <si>
    <t>1.23.015</t>
  </si>
  <si>
    <t>Phoenix component box UEG 20</t>
  </si>
  <si>
    <t>1.23.016</t>
  </si>
  <si>
    <t>Phoenix pcb P1-UEG</t>
  </si>
  <si>
    <t>1.23.017</t>
  </si>
  <si>
    <t>Phoenix marker BN WH</t>
  </si>
  <si>
    <t>1.23.018</t>
  </si>
  <si>
    <t>Phoenix marker ZB6 LGS:U-N</t>
  </si>
  <si>
    <t>1.23.019</t>
  </si>
  <si>
    <t>Phoenix marker ZB8 LGS:U-N</t>
  </si>
  <si>
    <t>1.23.020</t>
  </si>
  <si>
    <t>Phoenix marker ZB5 LGS:1-9</t>
  </si>
  <si>
    <t>1.23.022</t>
  </si>
  <si>
    <t>Phoenix shunt EB 3-5</t>
  </si>
  <si>
    <t>1.23.023</t>
  </si>
  <si>
    <t>Phoenix pcb terminal MKDS1.5/3</t>
  </si>
  <si>
    <t>1.23.024</t>
  </si>
  <si>
    <t>Phoenix pcb terminal MKDS1.5/4</t>
  </si>
  <si>
    <t>1.23.025</t>
  </si>
  <si>
    <t>Phoenix MDSTB 2.5/11-G1-5.08</t>
  </si>
  <si>
    <t>1.23.028</t>
  </si>
  <si>
    <t>Phoenix distance part B/DFK</t>
  </si>
  <si>
    <t>1.23.029</t>
  </si>
  <si>
    <t>Phoenix synthetic cap PT/FS2.8</t>
  </si>
  <si>
    <t>1.23.036</t>
  </si>
  <si>
    <t>Phoenix conn. GMSTBVA 2.5/3-G</t>
  </si>
  <si>
    <t>1.23.037</t>
  </si>
  <si>
    <t>Phoenix conn. GMSTB 2.5/3-ST</t>
  </si>
  <si>
    <t>1.24.005</t>
  </si>
  <si>
    <t>1.24.007</t>
  </si>
  <si>
    <t>1.24.008</t>
  </si>
  <si>
    <t>Skiffy strain relief clip</t>
  </si>
  <si>
    <t>1.24.011</t>
  </si>
  <si>
    <t>Binder solder tag M18</t>
  </si>
  <si>
    <t>1.24.014</t>
  </si>
  <si>
    <t>insulating set TO-220</t>
  </si>
  <si>
    <t>1.24.015</t>
  </si>
  <si>
    <t>led-clip 5mm black</t>
  </si>
  <si>
    <t>1.24.016</t>
  </si>
  <si>
    <t>DVM window natural</t>
  </si>
  <si>
    <t>1.24.017</t>
  </si>
  <si>
    <t>DVM window natural/red</t>
  </si>
  <si>
    <t>1.24.018</t>
  </si>
  <si>
    <t>Skiffy cover plug d17.2mm</t>
  </si>
  <si>
    <t>1.24.019</t>
  </si>
  <si>
    <t>AKA guide rail 82-541.4</t>
  </si>
  <si>
    <t>1.24.020</t>
  </si>
  <si>
    <t>AKA guide rail lock 82-507.7</t>
  </si>
  <si>
    <t>1.24.021</t>
  </si>
  <si>
    <t>AKA metal guide rail D5-510</t>
  </si>
  <si>
    <t>1.24.022</t>
  </si>
  <si>
    <t>Bourns nut for CT26-6A</t>
  </si>
  <si>
    <t>1.24.023</t>
  </si>
  <si>
    <t>spacer for turn-switch 3.5mm</t>
  </si>
  <si>
    <t>1.24.024</t>
  </si>
  <si>
    <t>= 1.24.056</t>
  </si>
  <si>
    <t>1.24.025</t>
  </si>
  <si>
    <t>= 1.24.053</t>
  </si>
  <si>
    <t>1.24.026</t>
  </si>
  <si>
    <t>1.24.027</t>
  </si>
  <si>
    <t>nylon washer d7x3.2x1.4</t>
  </si>
  <si>
    <t>1.24.028</t>
  </si>
  <si>
    <t>nylon screw M3x10 and nut M3</t>
  </si>
  <si>
    <t>1.24.029</t>
  </si>
  <si>
    <t>2.05.932</t>
  </si>
  <si>
    <t>2.05.933</t>
  </si>
  <si>
    <t>cover F-133C/F-133X</t>
  </si>
  <si>
    <t>2.05.934</t>
  </si>
  <si>
    <t>2.05.935</t>
  </si>
  <si>
    <t>2.05.936</t>
  </si>
  <si>
    <t>body tap liquid</t>
  </si>
  <si>
    <t>2.05.940</t>
  </si>
  <si>
    <t>2.05.941</t>
  </si>
  <si>
    <t>body F-112AC</t>
  </si>
  <si>
    <t>2.05.952</t>
  </si>
  <si>
    <t>case Tubecal3</t>
  </si>
  <si>
    <t>2.05.955</t>
  </si>
  <si>
    <t>2.05.956</t>
  </si>
  <si>
    <t>plunger F-001 Erlan-pur</t>
  </si>
  <si>
    <t>2.05.957</t>
  </si>
  <si>
    <t>flow reducer medium/low</t>
  </si>
  <si>
    <t>2.05.958</t>
  </si>
  <si>
    <t>2.05.959</t>
  </si>
  <si>
    <t>filler ring F-230C</t>
  </si>
  <si>
    <t>2.05.962</t>
  </si>
  <si>
    <t>body LIQUI-FLOW</t>
  </si>
  <si>
    <t>2.05.965</t>
  </si>
  <si>
    <t>Conn diagram DVM PM 826</t>
  </si>
  <si>
    <t>4.04.060</t>
  </si>
  <si>
    <t>Conn diagram 2x min alarm pcb</t>
  </si>
  <si>
    <t>4.04.061</t>
  </si>
  <si>
    <t>Wiringplan E1040</t>
  </si>
  <si>
    <t>4.04.062</t>
  </si>
  <si>
    <t>Wiringplan E0030</t>
  </si>
  <si>
    <t>4.04.063</t>
  </si>
  <si>
    <t>Wiringdiagram 2xMFC + Blending</t>
  </si>
  <si>
    <t>4.04.064</t>
  </si>
  <si>
    <t>Conn diagram F100E Series</t>
  </si>
  <si>
    <t>4.04.065</t>
  </si>
  <si>
    <t>S-Board D-module</t>
  </si>
  <si>
    <t>4.04.066</t>
  </si>
  <si>
    <t>P module</t>
  </si>
  <si>
    <t>4.04.067</t>
  </si>
  <si>
    <t>A module</t>
  </si>
  <si>
    <t>4.04.068</t>
  </si>
  <si>
    <t>T module</t>
  </si>
  <si>
    <t>4.04.069</t>
  </si>
  <si>
    <t>C module</t>
  </si>
  <si>
    <t>4.04.070</t>
  </si>
  <si>
    <t>S-board 4x U/I converter</t>
  </si>
  <si>
    <t>4.04.071</t>
  </si>
  <si>
    <t>4.04.072</t>
  </si>
  <si>
    <t>4.04.073</t>
  </si>
  <si>
    <t>T module 2 channel</t>
  </si>
  <si>
    <t>4.04.074</t>
  </si>
  <si>
    <t>4.04.075</t>
  </si>
  <si>
    <t>Interconn diagram 19" A system</t>
  </si>
  <si>
    <t>4.04.076</t>
  </si>
  <si>
    <t>interconn diagram 19" ABsystem</t>
  </si>
  <si>
    <t>4.04.077</t>
  </si>
  <si>
    <t>Wiringdiagram rear panel 19"AB</t>
  </si>
  <si>
    <t>4.04.078</t>
  </si>
  <si>
    <t>cable conn 20p BHT-Brooks</t>
  </si>
  <si>
    <t>4.04.079</t>
  </si>
  <si>
    <t>4.04.080</t>
  </si>
  <si>
    <t>lay-out pcb pressure control</t>
  </si>
  <si>
    <t>4.04.081</t>
  </si>
  <si>
    <t>lay-out pcb Euro</t>
  </si>
  <si>
    <t>4.04.082</t>
  </si>
  <si>
    <t>Conn diagram F100E 0-10 Vdc</t>
  </si>
  <si>
    <t>4.04.083</t>
  </si>
  <si>
    <t>Conn diagram Servo controlller</t>
  </si>
  <si>
    <t>4.04.084</t>
  </si>
  <si>
    <t>Conn diagram F100E 0-5Vdc</t>
  </si>
  <si>
    <t>4.04.085</t>
  </si>
  <si>
    <t>Conn diagram MFM 0-20 mA</t>
  </si>
  <si>
    <t>4.04.086</t>
  </si>
  <si>
    <t>Conn diagram MFM 4-20 mA</t>
  </si>
  <si>
    <t>4.04.087</t>
  </si>
  <si>
    <t>Conn diagram MFM 0-10 Vdc</t>
  </si>
  <si>
    <t>4.04.088</t>
  </si>
  <si>
    <t>Conn diagram DVM PM 826 110Vac</t>
  </si>
  <si>
    <t>4.04.089</t>
  </si>
  <si>
    <t>Conn diagram U/F Converter</t>
  </si>
  <si>
    <t>4.04.090</t>
  </si>
  <si>
    <t>Conn diagram Euro F114 + F003</t>
  </si>
  <si>
    <t>4.04.091</t>
  </si>
  <si>
    <t>4.04.092</t>
  </si>
  <si>
    <t>4.04.093</t>
  </si>
  <si>
    <t>4.04.094</t>
  </si>
  <si>
    <t>4.04.095</t>
  </si>
  <si>
    <t>4.04.096</t>
  </si>
  <si>
    <t>4.04.097</t>
  </si>
  <si>
    <t>4.04.098</t>
  </si>
  <si>
    <t>4.04.099</t>
  </si>
  <si>
    <t>4.04.100</t>
  </si>
  <si>
    <t>Conn diagr EUR rack IDM 4-20mA</t>
  </si>
  <si>
    <t>4.04.101</t>
  </si>
  <si>
    <t>Conn diagram EUR rack 110Vac</t>
  </si>
  <si>
    <t>4.04.102</t>
  </si>
  <si>
    <t>InterConn diagr 19" Ext A-syst</t>
  </si>
  <si>
    <t>4.04.103</t>
  </si>
  <si>
    <t>Voltage source E5500 system</t>
  </si>
  <si>
    <t>4.04.104</t>
  </si>
  <si>
    <t>Conn D101 module 10V version</t>
  </si>
  <si>
    <t>4.04.105</t>
  </si>
  <si>
    <t>Wiring diagr E55N1 EA/EB/TA</t>
  </si>
  <si>
    <t>4.04.106</t>
  </si>
  <si>
    <t>Wiring diagr E55N2 EA/EB/TA</t>
  </si>
  <si>
    <t>4.04.107</t>
  </si>
  <si>
    <t>7.01.658</t>
  </si>
  <si>
    <t>checking FLOW-BUS signal level</t>
  </si>
  <si>
    <t>9.06.001</t>
  </si>
  <si>
    <t>certificate X10 German</t>
  </si>
  <si>
    <t>9.06.002</t>
  </si>
  <si>
    <t>certificate X20 German</t>
  </si>
  <si>
    <t>9.06.003</t>
  </si>
  <si>
    <t>certificate X30 German</t>
  </si>
  <si>
    <t>9.06.004</t>
  </si>
  <si>
    <t>certificate coil XB</t>
  </si>
  <si>
    <t>9.06.005</t>
  </si>
  <si>
    <t>certificate X100</t>
  </si>
  <si>
    <t>9.06.006</t>
  </si>
  <si>
    <t>certificate coil XA English</t>
  </si>
  <si>
    <t>9.06.007</t>
  </si>
  <si>
    <t>certificate IS33 English/Fr.</t>
  </si>
  <si>
    <t>9.06.008</t>
  </si>
  <si>
    <t>certificate IS33 German</t>
  </si>
  <si>
    <t>9.06.009</t>
  </si>
  <si>
    <t>certificate X30 English</t>
  </si>
  <si>
    <t>9.06.010</t>
  </si>
  <si>
    <t>certificate coil XC</t>
  </si>
  <si>
    <t>9.06.011</t>
  </si>
  <si>
    <t>certificate P-507X</t>
  </si>
  <si>
    <t>9.06.012</t>
  </si>
  <si>
    <t>certificate Stahl 9311</t>
  </si>
  <si>
    <t>9.06.013</t>
  </si>
  <si>
    <t>certificate Stahl 9303</t>
  </si>
  <si>
    <t>9.06.014</t>
  </si>
  <si>
    <t>translation (D) cert. XC-coil</t>
  </si>
  <si>
    <t>9.06.015</t>
  </si>
  <si>
    <t>cert. NEN3410 Zone2 LIQUI-FLOW</t>
  </si>
  <si>
    <t>9.06.016</t>
  </si>
  <si>
    <t>cert. NEN3410 Zone2 IN-FLOW</t>
  </si>
  <si>
    <t>9.06.017</t>
  </si>
  <si>
    <t>amendment cert. IN-FLOW</t>
  </si>
  <si>
    <t>9.06.018</t>
  </si>
  <si>
    <t>certificate EX-FLOW LIQUI LFM</t>
  </si>
  <si>
    <t>9.06.022</t>
  </si>
  <si>
    <t>9.06.023</t>
  </si>
  <si>
    <t>translation cert. EX LIQUI LFM</t>
  </si>
  <si>
    <t>9.06.029</t>
  </si>
  <si>
    <t>ATEX certificate Phoenix PI/EX</t>
  </si>
  <si>
    <t>9.06.031</t>
  </si>
  <si>
    <t>trsl (E)ATEX cert PhoenixPI/EX</t>
  </si>
  <si>
    <t>M+W D-6211-SS+display</t>
  </si>
  <si>
    <t>7.01.679</t>
  </si>
  <si>
    <t>M+W D-6211-AL+V/F convertor</t>
  </si>
  <si>
    <t>7.01.680</t>
  </si>
  <si>
    <t>M+W D-6211-SS+V/F convertor</t>
  </si>
  <si>
    <t>7.01.681</t>
  </si>
  <si>
    <t>M+W D-6230-AL+V/F convertor</t>
  </si>
  <si>
    <t>7.01.682</t>
  </si>
  <si>
    <t>M+W D-6230-SS+V/F convertor</t>
  </si>
  <si>
    <t>7.01.684</t>
  </si>
  <si>
    <t>M+W D-6231-SS</t>
  </si>
  <si>
    <t>7.01.685</t>
  </si>
  <si>
    <t>M+W D-6231-AL+display</t>
  </si>
  <si>
    <t>7.01.686</t>
  </si>
  <si>
    <t>M+W D-6231-SS+display</t>
  </si>
  <si>
    <t>7.01.687</t>
  </si>
  <si>
    <t>4.04.141</t>
  </si>
  <si>
    <t>lay-out MFM/MFC 10V std.</t>
  </si>
  <si>
    <t>4.04.142</t>
  </si>
  <si>
    <t>P0 module</t>
  </si>
  <si>
    <t>4.04.143</t>
  </si>
  <si>
    <t>P1 module</t>
  </si>
  <si>
    <t>4.04.144</t>
  </si>
  <si>
    <t>P2 module</t>
  </si>
  <si>
    <t>4.04.145</t>
  </si>
  <si>
    <t>A0 module</t>
  </si>
  <si>
    <t>4.04.146</t>
  </si>
  <si>
    <t>A1 module</t>
  </si>
  <si>
    <t>4.04.147</t>
  </si>
  <si>
    <t>A2 module</t>
  </si>
  <si>
    <t>4.04.148</t>
  </si>
  <si>
    <t>D0 module</t>
  </si>
  <si>
    <t>4.04.149</t>
  </si>
  <si>
    <t>D1 module</t>
  </si>
  <si>
    <t>4.04.150</t>
  </si>
  <si>
    <t>D2 module</t>
  </si>
  <si>
    <t>4.04.151</t>
  </si>
  <si>
    <t>D5 module</t>
  </si>
  <si>
    <t>4.04.152</t>
  </si>
  <si>
    <t>T0 module</t>
  </si>
  <si>
    <t>4.04.153</t>
  </si>
  <si>
    <t>T10 module</t>
  </si>
  <si>
    <t>4.04.154</t>
  </si>
  <si>
    <t>T11 module</t>
  </si>
  <si>
    <t>4.04.155</t>
  </si>
  <si>
    <t>T20 module</t>
  </si>
  <si>
    <t>4.04.156</t>
  </si>
  <si>
    <t>T21 module</t>
  </si>
  <si>
    <t>4.04.157</t>
  </si>
  <si>
    <t>T30 module</t>
  </si>
  <si>
    <t>4.04.158</t>
  </si>
  <si>
    <t>T31 module</t>
  </si>
  <si>
    <t>4.04.159</t>
  </si>
  <si>
    <t>T40 module</t>
  </si>
  <si>
    <t>4.04.160</t>
  </si>
  <si>
    <t>T41 module</t>
  </si>
  <si>
    <t>4.04.161</t>
  </si>
  <si>
    <t>T50 module</t>
  </si>
  <si>
    <t>4.04.162</t>
  </si>
  <si>
    <t>T51 module</t>
  </si>
  <si>
    <t>4.04.163</t>
  </si>
  <si>
    <t>T60 module</t>
  </si>
  <si>
    <t>4.04.164</t>
  </si>
  <si>
    <t>T61 module</t>
  </si>
  <si>
    <t>4.04.165</t>
  </si>
  <si>
    <t>cable pcb-potmeter</t>
  </si>
  <si>
    <t>4.04.166</t>
  </si>
  <si>
    <t>4.04.167</t>
  </si>
  <si>
    <t>4.04.168</t>
  </si>
  <si>
    <t>T modele pcb 1 channel</t>
  </si>
  <si>
    <t>4.04.169</t>
  </si>
  <si>
    <t>Flow meter/controller PE 10V</t>
  </si>
  <si>
    <t>4.04.170</t>
  </si>
  <si>
    <t>Dual U/J converter 1.11.003</t>
  </si>
  <si>
    <t>4.04.171</t>
  </si>
  <si>
    <t>Soft start/slow contr 1.11.008</t>
  </si>
  <si>
    <t>4.04.172</t>
  </si>
  <si>
    <t>Conn diagr EX-proof</t>
  </si>
  <si>
    <t>4.04.173</t>
  </si>
  <si>
    <t>Wiring diagr intr. safe sensor</t>
  </si>
  <si>
    <t>4.04.174</t>
  </si>
  <si>
    <t>F115</t>
  </si>
  <si>
    <t>4.04.175</t>
  </si>
  <si>
    <t>F105 5V yellow</t>
  </si>
  <si>
    <t>4.04.176</t>
  </si>
  <si>
    <t>F115 Layout pcb</t>
  </si>
  <si>
    <t>4.04.177</t>
  </si>
  <si>
    <t>F105 10V yellow</t>
  </si>
  <si>
    <t>4.04.178</t>
  </si>
  <si>
    <t>Timer pcb calibration</t>
  </si>
  <si>
    <t>4.04.179</t>
  </si>
  <si>
    <t>4.04.180</t>
  </si>
  <si>
    <t>Buffer pcb C-64</t>
  </si>
  <si>
    <t>4.04.181</t>
  </si>
  <si>
    <t>4.04.182</t>
  </si>
  <si>
    <t>Switch pcb calibration</t>
  </si>
  <si>
    <t>4.04.183</t>
  </si>
  <si>
    <t>4.04.184</t>
  </si>
  <si>
    <t>Interface pcb calibration</t>
  </si>
  <si>
    <t>4.04.185</t>
  </si>
  <si>
    <t>4.04.186</t>
  </si>
  <si>
    <t>C10 module</t>
  </si>
  <si>
    <t>4.04.187</t>
  </si>
  <si>
    <t>P51 module</t>
  </si>
  <si>
    <t>4.04.188</t>
  </si>
  <si>
    <t>S2 module</t>
  </si>
  <si>
    <t>4.04.189</t>
  </si>
  <si>
    <t>Flow meter/controller n.c. UA</t>
  </si>
  <si>
    <t>4.04.190</t>
  </si>
  <si>
    <t>Jumper positions 4.01.046-049</t>
  </si>
  <si>
    <t>4.04.191</t>
  </si>
  <si>
    <t>lay-out 4.01.046-049</t>
  </si>
  <si>
    <t>4.04.192</t>
  </si>
  <si>
    <t>Switch positions UA</t>
  </si>
  <si>
    <t>4.04.193</t>
  </si>
  <si>
    <t>P42 module</t>
  </si>
  <si>
    <t>4.04.194</t>
  </si>
  <si>
    <t>S22 board</t>
  </si>
  <si>
    <t>4.04.195</t>
  </si>
  <si>
    <t>Temp. pcb Calibration</t>
  </si>
  <si>
    <t>4.04.196</t>
  </si>
  <si>
    <t>System discription LH</t>
  </si>
  <si>
    <t>4.04.197</t>
  </si>
  <si>
    <t>Rear panel A/B LH</t>
  </si>
  <si>
    <t>4.04.198</t>
  </si>
  <si>
    <t>Flow meter/controller PEM spec</t>
  </si>
  <si>
    <t>4.04.199</t>
  </si>
  <si>
    <t>Pressure controller Pem spec</t>
  </si>
  <si>
    <t>4.04.200</t>
  </si>
  <si>
    <t>MFC Euro SMA</t>
  </si>
  <si>
    <t>4.04.201</t>
  </si>
  <si>
    <t>Pressure controller SMA</t>
  </si>
  <si>
    <t>4.04.202</t>
  </si>
  <si>
    <t>4.04.203</t>
  </si>
  <si>
    <t>E5000 Power supply</t>
  </si>
  <si>
    <t>4.04.204</t>
  </si>
  <si>
    <t>Wiring diagram E55N3 EC/ED</t>
  </si>
  <si>
    <t>4.04.205</t>
  </si>
  <si>
    <t>Wiring diagram E55N4 EC/ED</t>
  </si>
  <si>
    <t>4.04.206</t>
  </si>
  <si>
    <t>F105 Heater</t>
  </si>
  <si>
    <t>4.04.207</t>
  </si>
  <si>
    <t>Keller pressure sensor correct</t>
  </si>
  <si>
    <t>4.04.208</t>
  </si>
  <si>
    <t>External valve adapter</t>
  </si>
  <si>
    <t>4.04.209</t>
  </si>
  <si>
    <t>External setpoint adapter</t>
  </si>
  <si>
    <t>4.04.210</t>
  </si>
  <si>
    <t>Conn diagram capillary</t>
  </si>
  <si>
    <t>4.04.211</t>
  </si>
  <si>
    <t>Oem Pressure Meter PM507</t>
  </si>
  <si>
    <t>4.04.212</t>
  </si>
  <si>
    <t>Flow controller USA SMD</t>
  </si>
  <si>
    <t>4.04.213</t>
  </si>
  <si>
    <t>Schroff cover Safepac 3U-84HP</t>
  </si>
  <si>
    <t>2.06.120</t>
  </si>
  <si>
    <t>2.06.121</t>
  </si>
  <si>
    <t>2.06.122</t>
  </si>
  <si>
    <t>2.06.123</t>
  </si>
  <si>
    <t>mounting plate Bro-11/12/13</t>
  </si>
  <si>
    <t>2.06.124</t>
  </si>
  <si>
    <t>cover plate Bro-11/12/13</t>
  </si>
  <si>
    <t>2.06.134</t>
  </si>
  <si>
    <t>Rittal cable gland plate</t>
  </si>
  <si>
    <t>2.07.001</t>
  </si>
  <si>
    <t>Schroff Compac 3U-42HP brown</t>
  </si>
  <si>
    <t>2.07.002</t>
  </si>
  <si>
    <t>rear panel E-5100</t>
  </si>
  <si>
    <t>2.07.004</t>
  </si>
  <si>
    <t>Schroff front rail 42HP Compac</t>
  </si>
  <si>
    <t>2.07.006</t>
  </si>
  <si>
    <t>Schroff filler angles 3U</t>
  </si>
  <si>
    <t>2.07.009</t>
  </si>
  <si>
    <t>rear panel E-6100</t>
  </si>
  <si>
    <t>2.07.010</t>
  </si>
  <si>
    <t>2.07.011</t>
  </si>
  <si>
    <t>2.07.012</t>
  </si>
  <si>
    <t>Schroff foot with tip up grey</t>
  </si>
  <si>
    <t>2.07.013</t>
  </si>
  <si>
    <t>Schroff foot grey</t>
  </si>
  <si>
    <t>2.07.014</t>
  </si>
  <si>
    <t>= 1.24.067</t>
  </si>
  <si>
    <t>2.07.015</t>
  </si>
  <si>
    <t>= 1.24.068</t>
  </si>
  <si>
    <t>2.07.016</t>
  </si>
  <si>
    <t>Schroff pc-board extractor</t>
  </si>
  <si>
    <t>2.07.017</t>
  </si>
  <si>
    <t>Schroff pc-board retainer</t>
  </si>
  <si>
    <t>2.07.018</t>
  </si>
  <si>
    <t>Schroff roll pin for handle</t>
  </si>
  <si>
    <t>2.07.019</t>
  </si>
  <si>
    <t>Schroff Compac 3U-42HP-262D</t>
  </si>
  <si>
    <t>2.08.001</t>
  </si>
  <si>
    <t>Schroff Compac 3U-84HP brown</t>
  </si>
  <si>
    <t>2.08.002</t>
  </si>
  <si>
    <t>Schroff rear panel 3U-84HP 4ch</t>
  </si>
  <si>
    <t>2.08.003</t>
  </si>
  <si>
    <t>rear panel E-5200 8 channel</t>
  </si>
  <si>
    <t>2.08.005</t>
  </si>
  <si>
    <t>Schroff front rail 84HP Compac</t>
  </si>
  <si>
    <t>2.08.007</t>
  </si>
  <si>
    <t>2.09.002</t>
  </si>
  <si>
    <t>protective hood E-5400</t>
  </si>
  <si>
    <t>2.09.003</t>
  </si>
  <si>
    <t>Schroff cover sheet 84HP</t>
  </si>
  <si>
    <t>2.09.004</t>
  </si>
  <si>
    <t>Schroff cover plate 3U</t>
  </si>
  <si>
    <t>2.09.007</t>
  </si>
  <si>
    <t>protective hood E-5300</t>
  </si>
  <si>
    <t>2.09.008</t>
  </si>
  <si>
    <t>Schroff side plate 3U-231D</t>
  </si>
  <si>
    <t>2.09.009</t>
  </si>
  <si>
    <t>Schroff hor. front rail 42HP</t>
  </si>
  <si>
    <t>2.09.010</t>
  </si>
  <si>
    <t>Schroff cover sheet 42HP</t>
  </si>
  <si>
    <t>2.09.011</t>
  </si>
  <si>
    <t>2.09.012</t>
  </si>
  <si>
    <t>Schroff cover plate 3U n.anod.</t>
  </si>
  <si>
    <t>2.09.013</t>
  </si>
  <si>
    <t>protective hood E-5400L</t>
  </si>
  <si>
    <t>2.09.014</t>
  </si>
  <si>
    <t>Schroff hor. front rail 84HP</t>
  </si>
  <si>
    <t>2.09.015</t>
  </si>
  <si>
    <t>Schroff side plate 3U-331D</t>
  </si>
  <si>
    <t>2.09.016</t>
  </si>
  <si>
    <t>Schroff side plate 3U-271D</t>
  </si>
  <si>
    <t>2.09.017</t>
  </si>
  <si>
    <t>cover plate 3U RAL9005</t>
  </si>
  <si>
    <t>2.09.018</t>
  </si>
  <si>
    <t>protective hood E-5400 12ch.</t>
  </si>
  <si>
    <t>2.09.019</t>
  </si>
  <si>
    <t>rear panel E-6300</t>
  </si>
  <si>
    <t>2.09.020</t>
  </si>
  <si>
    <t>rear panel E-6400</t>
  </si>
  <si>
    <t>2.10.001</t>
  </si>
  <si>
    <t>front B28</t>
  </si>
  <si>
    <t>2.10.002</t>
  </si>
  <si>
    <t>front D1</t>
  </si>
  <si>
    <t>2.10.003</t>
  </si>
  <si>
    <t>front D2</t>
  </si>
  <si>
    <t>2.10.004</t>
  </si>
  <si>
    <t>front D5</t>
  </si>
  <si>
    <t>2.10.005</t>
  </si>
  <si>
    <t>front B7</t>
  </si>
  <si>
    <t>2.10.006</t>
  </si>
  <si>
    <t>front P1</t>
  </si>
  <si>
    <t>2.10.007</t>
  </si>
  <si>
    <t>front P2</t>
  </si>
  <si>
    <t>2.10.008</t>
  </si>
  <si>
    <t>front A00</t>
  </si>
  <si>
    <t>2.10.009</t>
  </si>
  <si>
    <t>front A10</t>
  </si>
  <si>
    <t>2.10.010</t>
  </si>
  <si>
    <t>front A20</t>
  </si>
  <si>
    <t>2.10.011</t>
  </si>
  <si>
    <t>4.04.268</t>
  </si>
  <si>
    <t>KWU S99</t>
  </si>
  <si>
    <t>4.04.269</t>
  </si>
  <si>
    <t>front T2</t>
  </si>
  <si>
    <t>2.10.014</t>
  </si>
  <si>
    <t>front T3</t>
  </si>
  <si>
    <t>2.10.015</t>
  </si>
  <si>
    <t>front T4</t>
  </si>
  <si>
    <t>2.10.016</t>
  </si>
  <si>
    <t>front T51</t>
  </si>
  <si>
    <t>2.10.017</t>
  </si>
  <si>
    <t>front T61</t>
  </si>
  <si>
    <t>2.10.018</t>
  </si>
  <si>
    <t>plate handle 28HP</t>
  </si>
  <si>
    <t>2.10.019</t>
  </si>
  <si>
    <t>front D6</t>
  </si>
  <si>
    <t>2.10.020</t>
  </si>
  <si>
    <t>front B28 not anodised</t>
  </si>
  <si>
    <t>2.10.021</t>
  </si>
  <si>
    <t>front B7 not anodised</t>
  </si>
  <si>
    <t>2.10.022</t>
  </si>
  <si>
    <t>front D12</t>
  </si>
  <si>
    <t>2.10.023</t>
  </si>
  <si>
    <t>front D13</t>
  </si>
  <si>
    <t>2.10.024</t>
  </si>
  <si>
    <t>front D52</t>
  </si>
  <si>
    <t>2.10.025</t>
  </si>
  <si>
    <t>front D53</t>
  </si>
  <si>
    <t>2.10.026</t>
  </si>
  <si>
    <t>front D62</t>
  </si>
  <si>
    <t>2.10.027</t>
  </si>
  <si>
    <t>front D63</t>
  </si>
  <si>
    <t>2.10.028</t>
  </si>
  <si>
    <t>front P51</t>
  </si>
  <si>
    <t>2.10.029</t>
  </si>
  <si>
    <t>front D24</t>
  </si>
  <si>
    <t>2.10.030</t>
  </si>
  <si>
    <t>front P40</t>
  </si>
  <si>
    <t>2.10.031</t>
  </si>
  <si>
    <t>Measuring of COMBI-FLOW press</t>
  </si>
  <si>
    <t>4.04.287</t>
  </si>
  <si>
    <t>keyboard/display module E6000</t>
  </si>
  <si>
    <t>4.04.288</t>
  </si>
  <si>
    <t>Jumper pos Keyboard/display</t>
  </si>
  <si>
    <t>4.04.289</t>
  </si>
  <si>
    <t>AD/DA module E6000</t>
  </si>
  <si>
    <t>4.04.290</t>
  </si>
  <si>
    <t>Jumper pos AD/DA module E6000</t>
  </si>
  <si>
    <t>4.04.291</t>
  </si>
  <si>
    <t>keymatrix KB/D module E6000</t>
  </si>
  <si>
    <t>4.04.292</t>
  </si>
  <si>
    <t>RS232 interface module E6000</t>
  </si>
  <si>
    <t>4.04.293</t>
  </si>
  <si>
    <t>Jumper pos RS232 E6000</t>
  </si>
  <si>
    <t>4.04.294</t>
  </si>
  <si>
    <t>Control logic motor calibrat</t>
  </si>
  <si>
    <t>4.04.295</t>
  </si>
  <si>
    <t>Jumper pos Rear panel E 5500</t>
  </si>
  <si>
    <t>4.04.296</t>
  </si>
  <si>
    <t>Jumper pos meas part COMBIFLOW</t>
  </si>
  <si>
    <t>4.04.297</t>
  </si>
  <si>
    <t>Jumper pos cont part COMBIFLOW</t>
  </si>
  <si>
    <t>4.04.298</t>
  </si>
  <si>
    <t>motor controller calibration</t>
  </si>
  <si>
    <t>4.04.299</t>
  </si>
  <si>
    <t>Contr part COMBI-FLOW pressure</t>
  </si>
  <si>
    <t>4.04.300</t>
  </si>
  <si>
    <t>jump pos meas COMBI-FLOW ASIC</t>
  </si>
  <si>
    <t>4.04.301</t>
  </si>
  <si>
    <t>Jump pos contr COMBIFLOW press</t>
  </si>
  <si>
    <t>4.04.302</t>
  </si>
  <si>
    <t>Single channel III DC version</t>
  </si>
  <si>
    <t>4.04.303</t>
  </si>
  <si>
    <t>4.04.304</t>
  </si>
  <si>
    <t>VAW P39 module</t>
  </si>
  <si>
    <t>4.04.305</t>
  </si>
  <si>
    <t>4.04.306</t>
  </si>
  <si>
    <t>Read out calibration tube</t>
  </si>
  <si>
    <t>4.04.307</t>
  </si>
  <si>
    <t>control calibration tube</t>
  </si>
  <si>
    <t>4.04.308</t>
  </si>
  <si>
    <t>4.04.309</t>
  </si>
  <si>
    <t>Jump pos measuring COMBI-FLOW</t>
  </si>
  <si>
    <t>4.04.310</t>
  </si>
  <si>
    <t>Meas part of COMBI-FLOW press</t>
  </si>
  <si>
    <t>4.04.311</t>
  </si>
  <si>
    <t>Jump pos meas COMBI-FLOW press</t>
  </si>
  <si>
    <t>4.04.312</t>
  </si>
  <si>
    <t>Medium power DC/DC converter</t>
  </si>
  <si>
    <t>4.04.313</t>
  </si>
  <si>
    <t>Low power DC/DC converter</t>
  </si>
  <si>
    <t>4.04.314</t>
  </si>
  <si>
    <t>RS232 buffer</t>
  </si>
  <si>
    <t>4.04.315</t>
  </si>
  <si>
    <t>4.04.316</t>
  </si>
  <si>
    <t>Single channel module p mount</t>
  </si>
  <si>
    <t>4.04.317</t>
  </si>
  <si>
    <t>Single channel module 19" cass</t>
  </si>
  <si>
    <t>4.04.318</t>
  </si>
  <si>
    <t>Single channel module 19"</t>
  </si>
  <si>
    <t>4.04.319</t>
  </si>
  <si>
    <t>S6 module 24Vdc X40-X43 only</t>
  </si>
  <si>
    <t>4.04.320</t>
  </si>
  <si>
    <t>Jumper pos MFC II</t>
  </si>
  <si>
    <t>4.04.321</t>
  </si>
  <si>
    <t>24 AC/DC power supply</t>
  </si>
  <si>
    <t>4.04.322</t>
  </si>
  <si>
    <t>motherboard E6000</t>
  </si>
  <si>
    <t>4.04.323</t>
  </si>
  <si>
    <t>Jumper pos motherboard E6000</t>
  </si>
  <si>
    <t>4.04.324</t>
  </si>
  <si>
    <t>MFC Euro Elflo</t>
  </si>
  <si>
    <t>4.04.325</t>
  </si>
  <si>
    <t>MFC Euro Keller</t>
  </si>
  <si>
    <t>4.04.326</t>
  </si>
  <si>
    <t>MFC Euro City</t>
  </si>
  <si>
    <t>4.04.327</t>
  </si>
  <si>
    <t>I/O module</t>
  </si>
  <si>
    <t>4.04.328</t>
  </si>
  <si>
    <t>Jumper pos I/O module E6000</t>
  </si>
  <si>
    <t>4.04.329</t>
  </si>
  <si>
    <t>4.04.330</t>
  </si>
  <si>
    <t>4.04.331</t>
  </si>
  <si>
    <t>Jumper pos Meas COMBI-FLOW</t>
  </si>
  <si>
    <t>4.04.332</t>
  </si>
  <si>
    <t>Jumper pos cont COMBI-FLOW</t>
  </si>
  <si>
    <t>4.04.333</t>
  </si>
  <si>
    <t>analog tube security</t>
  </si>
  <si>
    <t>4.04.334</t>
  </si>
  <si>
    <t>Digital tube security</t>
  </si>
  <si>
    <t>4.04.335</t>
  </si>
  <si>
    <t>Tube ID</t>
  </si>
  <si>
    <t>4.04.336</t>
  </si>
  <si>
    <t>rear panel E-7000-22</t>
  </si>
  <si>
    <t>2.10.102</t>
  </si>
  <si>
    <t>rear panel E-7000-30/31/32</t>
  </si>
  <si>
    <t>2.10.103</t>
  </si>
  <si>
    <t>front panel E-7000-30/31/32</t>
  </si>
  <si>
    <t>2.10.105</t>
  </si>
  <si>
    <t>front/rear panel E-7600 1U</t>
  </si>
  <si>
    <t>2.10.106</t>
  </si>
  <si>
    <t>rear panel E-7002 7U</t>
  </si>
  <si>
    <t>2.10.109</t>
  </si>
  <si>
    <t>14TE rear FB/RS232 converter</t>
  </si>
  <si>
    <t>2.10.114</t>
  </si>
  <si>
    <t>rear panel E-7000-04</t>
  </si>
  <si>
    <t>2.10.116</t>
  </si>
  <si>
    <t>rear panel E-7000-13</t>
  </si>
  <si>
    <t>2.10.128</t>
  </si>
  <si>
    <t>frontpanel FRM housing</t>
  </si>
  <si>
    <t>2.10.129</t>
  </si>
  <si>
    <t>rearpanel FRM housing</t>
  </si>
  <si>
    <t>2.11.001</t>
  </si>
  <si>
    <t>front E-5512</t>
  </si>
  <si>
    <t>2.11.002</t>
  </si>
  <si>
    <t>front E-5513</t>
  </si>
  <si>
    <t>2.11.003</t>
  </si>
  <si>
    <t>front E-5514</t>
  </si>
  <si>
    <t>2.11.004</t>
  </si>
  <si>
    <t>rear panel E-5514</t>
  </si>
  <si>
    <t>2.11.005</t>
  </si>
  <si>
    <t>front E-5511</t>
  </si>
  <si>
    <t>2.11.006</t>
  </si>
  <si>
    <t>Schroff Compac 2U-42HP brown</t>
  </si>
  <si>
    <t>2.11.007</t>
  </si>
  <si>
    <t>mounting bracket Compac 2U</t>
  </si>
  <si>
    <t>2.11.008</t>
  </si>
  <si>
    <t>front sensor simulator</t>
  </si>
  <si>
    <t>2.11.009</t>
  </si>
  <si>
    <t>rear panel E-5511/E-5512</t>
  </si>
  <si>
    <t>2.11.010</t>
  </si>
  <si>
    <t>rear panel E-5513</t>
  </si>
  <si>
    <t>2.11.011</t>
  </si>
  <si>
    <t>front E-5517</t>
  </si>
  <si>
    <t>2.11.012</t>
  </si>
  <si>
    <t>front E-5516</t>
  </si>
  <si>
    <t>2.11.013</t>
  </si>
  <si>
    <t>front E-5515</t>
  </si>
  <si>
    <t>resistor Philips RC01 20E5</t>
  </si>
  <si>
    <t>1.32.186</t>
  </si>
  <si>
    <t>resistor Philips RC01 20K5</t>
  </si>
  <si>
    <t>1.32.187</t>
  </si>
  <si>
    <t>resistor Philips RC01 2E05</t>
  </si>
  <si>
    <t>1.32.188</t>
  </si>
  <si>
    <t>resistor Philips RC01 2K05</t>
  </si>
  <si>
    <t>1.32.189</t>
  </si>
  <si>
    <t>resistor Philips RC01 210E</t>
  </si>
  <si>
    <t>1.32.190</t>
  </si>
  <si>
    <t>2.11.016</t>
  </si>
  <si>
    <t>2.11.017</t>
  </si>
  <si>
    <t>2.11.018</t>
  </si>
  <si>
    <t>2.11.019</t>
  </si>
  <si>
    <t>Deltron case 114.3x88.9x54.9</t>
  </si>
  <si>
    <t>2.11.021</t>
  </si>
  <si>
    <t>Rittal case AE1031.600</t>
  </si>
  <si>
    <t>2.11.022</t>
  </si>
  <si>
    <t>Rittal grid 160x110mm</t>
  </si>
  <si>
    <t>2.11.023</t>
  </si>
  <si>
    <t>Schroff Safepac case 3U-84HP</t>
  </si>
  <si>
    <t>2.11.024</t>
  </si>
  <si>
    <t>Rose case L30</t>
  </si>
  <si>
    <t>2.11.032</t>
  </si>
  <si>
    <t>case W-300</t>
  </si>
  <si>
    <t>2.11.033</t>
  </si>
  <si>
    <t>L20 cover</t>
  </si>
  <si>
    <t>2.11.034</t>
  </si>
  <si>
    <t>L20-C-I cover</t>
  </si>
  <si>
    <t>2.11.035</t>
  </si>
  <si>
    <t>L20-I cover</t>
  </si>
  <si>
    <t>2.11.036</t>
  </si>
  <si>
    <t>L20 case</t>
  </si>
  <si>
    <t>2.11.037</t>
  </si>
  <si>
    <t>L20-C case</t>
  </si>
  <si>
    <t>2.11.039</t>
  </si>
  <si>
    <t>L20-C cover</t>
  </si>
  <si>
    <t>2.11.043</t>
  </si>
  <si>
    <t>IP65 lab case MFC</t>
  </si>
  <si>
    <t>2.12.003</t>
  </si>
  <si>
    <t>Schroff guide rail snap-in</t>
  </si>
  <si>
    <t>4.06.009</t>
  </si>
  <si>
    <t>4.06.010</t>
  </si>
  <si>
    <t>4.06.011</t>
  </si>
  <si>
    <t>4.06.012</t>
  </si>
  <si>
    <t>4.06.013</t>
  </si>
  <si>
    <t>conn.diagram MFM-EA</t>
  </si>
  <si>
    <t>4.06.014</t>
  </si>
  <si>
    <t>conn.diagram MFM-EB</t>
  </si>
  <si>
    <t>4.06.015</t>
  </si>
  <si>
    <t>conn.diagram MFM-EC</t>
  </si>
  <si>
    <t>4.06.016</t>
  </si>
  <si>
    <t>conn.diagram MFM-ED</t>
  </si>
  <si>
    <t>4.06.017</t>
  </si>
  <si>
    <t>conn.diagram MFM-EA + valve</t>
  </si>
  <si>
    <t>4.06.018</t>
  </si>
  <si>
    <t>conn.diagram MFM-EB + valve</t>
  </si>
  <si>
    <t>4.06.019</t>
  </si>
  <si>
    <t>conn.diagram MFM-EC + valve</t>
  </si>
  <si>
    <t>4.06.020</t>
  </si>
  <si>
    <t>conn.diagram MFM-ED + valve</t>
  </si>
  <si>
    <t>4.06.021</t>
  </si>
  <si>
    <t>4.06.022</t>
  </si>
  <si>
    <t>4.06.023</t>
  </si>
  <si>
    <t>4.06.024</t>
  </si>
  <si>
    <t>4.06.025</t>
  </si>
  <si>
    <t>4.06.026</t>
  </si>
  <si>
    <t>4.06.027</t>
  </si>
  <si>
    <t>2.12.021</t>
  </si>
  <si>
    <t>Schroff screwset protect. hood</t>
  </si>
  <si>
    <t>2.12.022</t>
  </si>
  <si>
    <t>Schroff printed board sheet</t>
  </si>
  <si>
    <t>2.12.023</t>
  </si>
  <si>
    <t>Schroff pcb holder single row</t>
  </si>
  <si>
    <t>2.12.024</t>
  </si>
  <si>
    <t>DVM panel clamps</t>
  </si>
  <si>
    <t>2.12.025</t>
  </si>
  <si>
    <t>Schroff metal sleeve</t>
  </si>
  <si>
    <t>2.12.026</t>
  </si>
  <si>
    <t>Schroff grub screw M2.5</t>
  </si>
  <si>
    <t>2.12.027</t>
  </si>
  <si>
    <t>Schroff front panel handle 3HP</t>
  </si>
  <si>
    <t>2.12.028</t>
  </si>
  <si>
    <t>Schroff mounting part conn.</t>
  </si>
  <si>
    <t>2.12.029</t>
  </si>
  <si>
    <t>Schroff front panel handle21HP</t>
  </si>
  <si>
    <t>2.12.030</t>
  </si>
  <si>
    <t>Schroff front panel handle 4HP</t>
  </si>
  <si>
    <t>2.12.031</t>
  </si>
  <si>
    <t>Schroff front panel handle 6HP</t>
  </si>
  <si>
    <t>2.12.032</t>
  </si>
  <si>
    <t>Schroff front panel handle 5HP</t>
  </si>
  <si>
    <t>2.12.033</t>
  </si>
  <si>
    <t>Schroff panel mount 3U</t>
  </si>
  <si>
    <t>2.12.034</t>
  </si>
  <si>
    <t>Schroff slide rail</t>
  </si>
  <si>
    <t>2.12.035</t>
  </si>
  <si>
    <t>Rittal bracket</t>
  </si>
  <si>
    <t>2.13.021</t>
  </si>
  <si>
    <t>tube liquid valve</t>
  </si>
  <si>
    <t>2.13.022</t>
  </si>
  <si>
    <t>seamless tube 4.50x0.25mm</t>
  </si>
  <si>
    <t>2.13.025</t>
  </si>
  <si>
    <t>seamless tube 1.20x0.20mm</t>
  </si>
  <si>
    <t>2.13.026</t>
  </si>
  <si>
    <t>seamless tube 0.75x0.25mm</t>
  </si>
  <si>
    <t>2.13.027</t>
  </si>
  <si>
    <t>seamless tube 0.90x0.20mm</t>
  </si>
  <si>
    <t>2.13.028</t>
  </si>
  <si>
    <t>seamless tube 1.50x0.20mm</t>
  </si>
  <si>
    <t>2.13.029</t>
  </si>
  <si>
    <t>seamless tube 4.00x0.25mm</t>
  </si>
  <si>
    <t>2.13.031</t>
  </si>
  <si>
    <t>seamless tube 4.00x1.00mm</t>
  </si>
  <si>
    <t>2.13.032</t>
  </si>
  <si>
    <t>seamless tube 4.00x1.25mm</t>
  </si>
  <si>
    <t>2.13.033</t>
  </si>
  <si>
    <t>seamless tube 4.00x1.50mm</t>
  </si>
  <si>
    <t>2.13.034</t>
  </si>
  <si>
    <t>seamless tube 4.00x1.60mm</t>
  </si>
  <si>
    <t>2.13.035</t>
  </si>
  <si>
    <t>seamless tube 4.00x1.325mm</t>
  </si>
  <si>
    <t>2.13.036</t>
  </si>
  <si>
    <t>round bar 4.00mm</t>
  </si>
  <si>
    <t>2.13.039</t>
  </si>
  <si>
    <t>bellow d17.5x27.5mm</t>
  </si>
  <si>
    <t>2.13.043</t>
  </si>
  <si>
    <t>= 2.13.021</t>
  </si>
  <si>
    <t>2.13.047</t>
  </si>
  <si>
    <t>tube W-200</t>
  </si>
  <si>
    <t>2.13.049</t>
  </si>
  <si>
    <t>Nalgene tubing 1/8x3/16x1/32"</t>
  </si>
  <si>
    <t>2.13.050</t>
  </si>
  <si>
    <t>Nalgene tubing 1/16x1/8x1/32"</t>
  </si>
  <si>
    <t>2.13.053</t>
  </si>
  <si>
    <t>needle d0.6mm</t>
  </si>
  <si>
    <t>2.13.055</t>
  </si>
  <si>
    <t>seamless tube 9.53x1.24mm</t>
  </si>
  <si>
    <t>2.13.058</t>
  </si>
  <si>
    <t>tube ss a90</t>
  </si>
  <si>
    <t>conn.diagram MFM-FC Industrial</t>
  </si>
  <si>
    <t>4.06.087</t>
  </si>
  <si>
    <t>conn.diagram MFM-FD Industrial</t>
  </si>
  <si>
    <t>4.06.088</t>
  </si>
  <si>
    <t>conn.diagram MFM-FA Euro</t>
  </si>
  <si>
    <t>4.06.089</t>
  </si>
  <si>
    <t>conn.diagram MFM-FB Euro</t>
  </si>
  <si>
    <t>4.06.090</t>
  </si>
  <si>
    <t>conn.diagram MFM-FC Euro</t>
  </si>
  <si>
    <t>4.06.091</t>
  </si>
  <si>
    <t>conn.diagram MFM-FD Euro</t>
  </si>
  <si>
    <t>4.06.092</t>
  </si>
  <si>
    <t>conn.diagram MFC-FA Industrial</t>
  </si>
  <si>
    <t>4.06.093</t>
  </si>
  <si>
    <t>conn.diagram MFC-FB Industrial</t>
  </si>
  <si>
    <t>4.06.094</t>
  </si>
  <si>
    <t>7.03.226</t>
  </si>
  <si>
    <t>FLOW-BUS R/C cable</t>
  </si>
  <si>
    <t>7.03.227</t>
  </si>
  <si>
    <t>FLOW-BUS communication cable</t>
  </si>
  <si>
    <t>7.03.228</t>
  </si>
  <si>
    <t>FLOW-BUS insulator</t>
  </si>
  <si>
    <t>7.03.229</t>
  </si>
  <si>
    <t>FLOW-BUS supply cable</t>
  </si>
  <si>
    <t>7.03.230</t>
  </si>
  <si>
    <t>FLOW-BUS supply insulator</t>
  </si>
  <si>
    <t>7.03.231</t>
  </si>
  <si>
    <t>FLOW-BUS terminator</t>
  </si>
  <si>
    <t>7.03.232</t>
  </si>
  <si>
    <t>FLOW-BUS init connector</t>
  </si>
  <si>
    <t>7.03.233</t>
  </si>
  <si>
    <t>AT adapter 9M/25F</t>
  </si>
  <si>
    <t>7.03.240</t>
  </si>
  <si>
    <t>cable coil Methode 2-pin</t>
  </si>
  <si>
    <t>7.03.250</t>
  </si>
  <si>
    <t>coil assy F-004AC 24V</t>
  </si>
  <si>
    <t>7.03.251</t>
  </si>
  <si>
    <t>coil assy F-004BC 24V</t>
  </si>
  <si>
    <t>7.03.252</t>
  </si>
  <si>
    <t>coil assy VM4 24V</t>
  </si>
  <si>
    <t>7.03.253</t>
  </si>
  <si>
    <t>conv/terminator subD/RJ45 +24V</t>
  </si>
  <si>
    <t>7.03.254</t>
  </si>
  <si>
    <t>conv/term subD/RJ45 +5V PC-ISA</t>
  </si>
  <si>
    <t>7.03.255</t>
  </si>
  <si>
    <t>conv/term subD/RJ45 +5V</t>
  </si>
  <si>
    <t>7.03.275</t>
  </si>
  <si>
    <t>coil assy LG LIQUI-FLOW 39cm</t>
  </si>
  <si>
    <t>7.03.276</t>
  </si>
  <si>
    <t>coil assy LG LIQUI-FLOW 53cm</t>
  </si>
  <si>
    <t>7.03.281</t>
  </si>
  <si>
    <t>coil assy LH LIQUI-FLOW 39cm</t>
  </si>
  <si>
    <t>7.03.287</t>
  </si>
  <si>
    <t>coil assy LI LIQUI-FLOW 39cm</t>
  </si>
  <si>
    <t>7.03.288</t>
  </si>
  <si>
    <t>coil assy LI LIQUI-FLOW 53cm</t>
  </si>
  <si>
    <t>7.03.292</t>
  </si>
  <si>
    <t>cable coil Methode 33cm</t>
  </si>
  <si>
    <t>7.03.293</t>
  </si>
  <si>
    <t>coil assy VM2 120 Ohm Methode</t>
  </si>
  <si>
    <t>7.03.294</t>
  </si>
  <si>
    <t>coil assy VM2 86 Ohm Methode</t>
  </si>
  <si>
    <t>7.03.295</t>
  </si>
  <si>
    <t>M+W power cable</t>
  </si>
  <si>
    <t>7.03.296</t>
  </si>
  <si>
    <t>M+W power cable D-5100</t>
  </si>
  <si>
    <t>7.03.302</t>
  </si>
  <si>
    <t>coil assy V01 LD 15V 23cm</t>
  </si>
  <si>
    <t>7.03.303</t>
  </si>
  <si>
    <t>coil assy V01 LD 24V 23cm</t>
  </si>
  <si>
    <t>7.03.304</t>
  </si>
  <si>
    <t>4.07.008</t>
  </si>
  <si>
    <t>supply cable orange</t>
  </si>
  <si>
    <t>4.07.009</t>
  </si>
  <si>
    <t>interconnection cable D2</t>
  </si>
  <si>
    <t>4.07.010</t>
  </si>
  <si>
    <t>link</t>
  </si>
  <si>
    <t>4.07.011</t>
  </si>
  <si>
    <t>interconnection cable D1</t>
  </si>
  <si>
    <t>4.07.012</t>
  </si>
  <si>
    <t>cable potmeter pcb</t>
  </si>
  <si>
    <t>4.07.013</t>
  </si>
  <si>
    <t>interconnection cable D5</t>
  </si>
  <si>
    <t>4.07.014</t>
  </si>
  <si>
    <t>cable counter-pcb red</t>
  </si>
  <si>
    <t>4.07.015</t>
  </si>
  <si>
    <t>cable counter-pcb black</t>
  </si>
  <si>
    <t>4.07.016</t>
  </si>
  <si>
    <t>cable assy red</t>
  </si>
  <si>
    <t>4.07.017</t>
  </si>
  <si>
    <t>cable assy black</t>
  </si>
  <si>
    <t>4.07.018</t>
  </si>
  <si>
    <t>interconnection cable D6</t>
  </si>
  <si>
    <t>4.07.019</t>
  </si>
  <si>
    <t>single mains connection</t>
  </si>
  <si>
    <t>4.07.020</t>
  </si>
  <si>
    <t>dual mains connection</t>
  </si>
  <si>
    <t>4.07.022</t>
  </si>
  <si>
    <t>flatcable 15-pin D-connector</t>
  </si>
  <si>
    <t>4.07.023</t>
  </si>
  <si>
    <t>flatcable 25-pin D-connector</t>
  </si>
  <si>
    <t>4.07.024</t>
  </si>
  <si>
    <t>supply cable brown</t>
  </si>
  <si>
    <t>4.07.025</t>
  </si>
  <si>
    <t>signal cable black</t>
  </si>
  <si>
    <t>4.07.026</t>
  </si>
  <si>
    <t>flatcable 9-pin D-connector</t>
  </si>
  <si>
    <t>4.07.027</t>
  </si>
  <si>
    <t>4.07.028</t>
  </si>
  <si>
    <t>4.07.029</t>
  </si>
  <si>
    <t>4.07.030</t>
  </si>
  <si>
    <t>4.07.031</t>
  </si>
  <si>
    <t>interconnection cable D99 KWU</t>
  </si>
  <si>
    <t>4.07.032</t>
  </si>
  <si>
    <t>4.07.033</t>
  </si>
  <si>
    <t>4.07.035</t>
  </si>
  <si>
    <t>supply cable E-6000</t>
  </si>
  <si>
    <t>4.07.036</t>
  </si>
  <si>
    <t>RS232 output cable</t>
  </si>
  <si>
    <t>4.07.037</t>
  </si>
  <si>
    <t>cable motherboard E-6000</t>
  </si>
  <si>
    <t>4.07.038</t>
  </si>
  <si>
    <t>body F-133AC</t>
  </si>
  <si>
    <t>2.15.113</t>
  </si>
  <si>
    <t>cover F-133AC/F-133AX/F-133MI</t>
  </si>
  <si>
    <t>2.15.115</t>
  </si>
  <si>
    <t>2.15.118</t>
  </si>
  <si>
    <t>bypass head F-105</t>
  </si>
  <si>
    <t>2.15.124</t>
  </si>
  <si>
    <t>mounting plate L0</t>
  </si>
  <si>
    <t>2.15.125</t>
  </si>
  <si>
    <t>flow device holder</t>
  </si>
  <si>
    <t>2.15.131</t>
  </si>
  <si>
    <t>armature F-004BC</t>
  </si>
  <si>
    <t>2.15.139</t>
  </si>
  <si>
    <t>case module</t>
  </si>
  <si>
    <t>2.15.144</t>
  </si>
  <si>
    <t>front bracket 14HP E-7000</t>
  </si>
  <si>
    <t>2.15.152</t>
  </si>
  <si>
    <t>adjusting screw F-004AC</t>
  </si>
  <si>
    <t>2.15.155</t>
  </si>
  <si>
    <t>resistor Philips RC01 3E32</t>
  </si>
  <si>
    <t>1.32.308</t>
  </si>
  <si>
    <t>resistor Philips RC01 3K32</t>
  </si>
  <si>
    <t>1.32.309</t>
  </si>
  <si>
    <t>resistor Philips RC01 340E</t>
  </si>
  <si>
    <t>1.32.310</t>
  </si>
  <si>
    <t>resistor Philips RC01 340K</t>
  </si>
  <si>
    <t>1.32.311</t>
  </si>
  <si>
    <t>center ring F-106E PN40</t>
  </si>
  <si>
    <t>2.15.161</t>
  </si>
  <si>
    <t>reducer modular valve</t>
  </si>
  <si>
    <t>2.15.162</t>
  </si>
  <si>
    <t>body FIS-001F</t>
  </si>
  <si>
    <t>2.15.163</t>
  </si>
  <si>
    <t>orifice mod valve VM1 0,2</t>
  </si>
  <si>
    <t>2.15.164</t>
  </si>
  <si>
    <t>orifice mod valve VM1 0,5</t>
  </si>
  <si>
    <t>2.15.165</t>
  </si>
  <si>
    <t>orifice mod valve VM1 0,7</t>
  </si>
  <si>
    <t>2.15.166</t>
  </si>
  <si>
    <t>orifice mod valve VM1 1,0</t>
  </si>
  <si>
    <t>2.15.168</t>
  </si>
  <si>
    <t>body FIS-003P</t>
  </si>
  <si>
    <t>2.15.170</t>
  </si>
  <si>
    <t>Ex-proof measuring head</t>
  </si>
  <si>
    <t>2.15.171</t>
  </si>
  <si>
    <t>case flow sensor module</t>
  </si>
  <si>
    <t>plunger F-001C parofluor</t>
  </si>
  <si>
    <t>2.15.175</t>
  </si>
  <si>
    <t>Rolec case MFC Industrial</t>
  </si>
  <si>
    <t>2.15.176</t>
  </si>
  <si>
    <t>Rolec case MFM Industrial</t>
  </si>
  <si>
    <t>2.15.178</t>
  </si>
  <si>
    <t>distance part F-932/F-934</t>
  </si>
  <si>
    <t>2.15.180</t>
  </si>
  <si>
    <t>electronics housing FRM/FTM</t>
  </si>
  <si>
    <t>2.15.182</t>
  </si>
  <si>
    <t>case W-100/200</t>
  </si>
  <si>
    <t>2.15.183</t>
  </si>
  <si>
    <t>case FLOW-BUS converter</t>
  </si>
  <si>
    <t>2.15.184</t>
  </si>
  <si>
    <t>body FM3</t>
  </si>
  <si>
    <t>2.15.186</t>
  </si>
  <si>
    <t>base body FM3/FM4</t>
  </si>
  <si>
    <t>2.15.187</t>
  </si>
  <si>
    <t>body SAM-001F</t>
  </si>
  <si>
    <t>2.15.188</t>
  </si>
  <si>
    <t>= 2.15.197</t>
  </si>
  <si>
    <t>2.15.189</t>
  </si>
  <si>
    <t>= 2.15.198</t>
  </si>
  <si>
    <t>2.15.190</t>
  </si>
  <si>
    <t>= 2.15.199</t>
  </si>
  <si>
    <t>2.15.191</t>
  </si>
  <si>
    <t>= 2.15.196</t>
  </si>
  <si>
    <t>2.15.193</t>
  </si>
  <si>
    <t>capillary case BUGW</t>
  </si>
  <si>
    <t>2.15.194</t>
  </si>
  <si>
    <t>capillary cover BUGW</t>
  </si>
  <si>
    <t>2.15.196</t>
  </si>
  <si>
    <t>body W-003</t>
  </si>
  <si>
    <t>2.15.197</t>
  </si>
  <si>
    <t>orificeholder W-003</t>
  </si>
  <si>
    <t>2.15.198</t>
  </si>
  <si>
    <t>orifice W-003</t>
  </si>
  <si>
    <t>2.15.199</t>
  </si>
  <si>
    <t>resistor Philips RC01 374K</t>
  </si>
  <si>
    <t>1.32.335</t>
  </si>
  <si>
    <t>resistor Philips RC01 37E4</t>
  </si>
  <si>
    <t>1.32.336</t>
  </si>
  <si>
    <t>resistor Philips RC01 37K4</t>
  </si>
  <si>
    <t>1.32.337</t>
  </si>
  <si>
    <t>resistor Philips RC01 3E74</t>
  </si>
  <si>
    <t>1.32.338</t>
  </si>
  <si>
    <t>resistor Philips RCO1 3K74</t>
  </si>
  <si>
    <t>1.32.339</t>
  </si>
  <si>
    <t>resistor Philips RC01 383E</t>
  </si>
  <si>
    <t>1.32.340</t>
  </si>
  <si>
    <t>resistor Philips RC01 383K</t>
  </si>
  <si>
    <t>1.32.341</t>
  </si>
  <si>
    <t>resistor Philips RC01 38E3</t>
  </si>
  <si>
    <t>1.32.342</t>
  </si>
  <si>
    <t>resistor Philips RC01 38K3</t>
  </si>
  <si>
    <t>1.32.343</t>
  </si>
  <si>
    <t>resistor Philips RC01 3E83</t>
  </si>
  <si>
    <t>1.32.344</t>
  </si>
  <si>
    <t>resistor Philips RC01 3K83</t>
  </si>
  <si>
    <t>1.32.345</t>
  </si>
  <si>
    <t>resistor Philips RC01 392E</t>
  </si>
  <si>
    <t>1.32.346</t>
  </si>
  <si>
    <t>resistor Philips RC01 392K</t>
  </si>
  <si>
    <t>1.32.347</t>
  </si>
  <si>
    <t>resistor Philips RC01 39E2</t>
  </si>
  <si>
    <t>1.32.348</t>
  </si>
  <si>
    <t>resistor Philips RC01 39K2</t>
  </si>
  <si>
    <t>1.32.349</t>
  </si>
  <si>
    <t>resistor Philips RC01 3E92</t>
  </si>
  <si>
    <t>1.32.350</t>
  </si>
  <si>
    <t>resistor Philips RC01 3K92</t>
  </si>
  <si>
    <t>1.32.351</t>
  </si>
  <si>
    <t>resistor Philips RC01 402E</t>
  </si>
  <si>
    <t>1.32.352</t>
  </si>
  <si>
    <t>resistor Philips RC01 402K</t>
  </si>
  <si>
    <t>1.32.353</t>
  </si>
  <si>
    <t>resistor Philips RC01 40E2</t>
  </si>
  <si>
    <t>1.32.354</t>
  </si>
  <si>
    <t>resistor Philips RC01 40K2</t>
  </si>
  <si>
    <t>1.32.355</t>
  </si>
  <si>
    <t>resistor Philips RC01 4E02</t>
  </si>
  <si>
    <t>1.32.356</t>
  </si>
  <si>
    <t>resistor Philips RC01 4K02</t>
  </si>
  <si>
    <t>1.32.357</t>
  </si>
  <si>
    <t>resistor Philips RC01 412E</t>
  </si>
  <si>
    <t>1.32.358</t>
  </si>
  <si>
    <t>resistor Philips RC01 412K</t>
  </si>
  <si>
    <t>1.32.359</t>
  </si>
  <si>
    <t>resistor Philips RC01 41E2</t>
  </si>
  <si>
    <t>base plate capillary tester</t>
  </si>
  <si>
    <t>2.15.255</t>
  </si>
  <si>
    <t>body F-111CI</t>
  </si>
  <si>
    <t>2.15.256</t>
  </si>
  <si>
    <t>holder pcb housing cap tester</t>
  </si>
  <si>
    <t>2.15.257</t>
  </si>
  <si>
    <t>body C/EX/combi cap. tester</t>
  </si>
  <si>
    <t>2.15.259</t>
  </si>
  <si>
    <t>clamp foot high cap tester</t>
  </si>
  <si>
    <t>2.15.260</t>
  </si>
  <si>
    <t>adapter foot Combi cap tester</t>
  </si>
  <si>
    <t>2.15.261</t>
  </si>
  <si>
    <t>support tool Combi cap tester</t>
  </si>
  <si>
    <t>2.15.262</t>
  </si>
  <si>
    <t>match-plate D-cap metal foot</t>
  </si>
  <si>
    <t>2.15.263</t>
  </si>
  <si>
    <t>match-plate D-cap plastic foot</t>
  </si>
  <si>
    <t>2.15.264</t>
  </si>
  <si>
    <t>match-plate C-cap metal foot</t>
  </si>
  <si>
    <t>2.15.265</t>
  </si>
  <si>
    <t>match-plate C-cap plastic foot</t>
  </si>
  <si>
    <t>2.15.266</t>
  </si>
  <si>
    <t>left bracket arm cap tester</t>
  </si>
  <si>
    <t>2.15.267</t>
  </si>
  <si>
    <t>right bracket arm cap tester</t>
  </si>
  <si>
    <t>2.15.268</t>
  </si>
  <si>
    <t>slide for left bracket arm</t>
  </si>
  <si>
    <t>2.15.269</t>
  </si>
  <si>
    <t>slide for right bracket arm</t>
  </si>
  <si>
    <t>2.15.270</t>
  </si>
  <si>
    <t>bridge for bracket arm cap tes</t>
  </si>
  <si>
    <t>2.15.271</t>
  </si>
  <si>
    <t>bracket foot low cap tester</t>
  </si>
  <si>
    <t>2.15.272</t>
  </si>
  <si>
    <t>bracket foot high cap tester</t>
  </si>
  <si>
    <t>2.15.273</t>
  </si>
  <si>
    <t>body F-110CI</t>
  </si>
  <si>
    <t>2.15.274</t>
  </si>
  <si>
    <t>plate holder pcb housing</t>
  </si>
  <si>
    <t>2.15.276</t>
  </si>
  <si>
    <t>female parallel thread G 1/2"</t>
  </si>
  <si>
    <t>2.15.277</t>
  </si>
  <si>
    <t>body F-143MI G 1/2"</t>
  </si>
  <si>
    <t>2.15.278</t>
  </si>
  <si>
    <t>cover F-143MI G 1/2"</t>
  </si>
  <si>
    <t>2.15.280</t>
  </si>
  <si>
    <t>weld adapter W-100</t>
  </si>
  <si>
    <t>2.15.284</t>
  </si>
  <si>
    <t>outlet part L-30</t>
  </si>
  <si>
    <t>2.15.289</t>
  </si>
  <si>
    <t>upperpart sleeve Liqui</t>
  </si>
  <si>
    <t>2.15.318</t>
  </si>
  <si>
    <t>cover F-126B/F-136B</t>
  </si>
  <si>
    <t>2.15.321</t>
  </si>
  <si>
    <t>body PL-001</t>
  </si>
  <si>
    <t>2.15.322</t>
  </si>
  <si>
    <t>insert PL-001</t>
  </si>
  <si>
    <t>2.15.325</t>
  </si>
  <si>
    <t>Ex-proof plate EEX-IM</t>
  </si>
  <si>
    <t>2.15.326</t>
  </si>
  <si>
    <t>2.15.327</t>
  </si>
  <si>
    <t>body F-121M/F-131M</t>
  </si>
  <si>
    <t>2.15.328</t>
  </si>
  <si>
    <t>body F-130M</t>
  </si>
  <si>
    <t>2.15.339</t>
  </si>
  <si>
    <t>upperpart of bellow assembly</t>
  </si>
  <si>
    <t>2.15.340</t>
  </si>
  <si>
    <t>lowerpart of bellow assembly</t>
  </si>
  <si>
    <t>2.15.342</t>
  </si>
  <si>
    <t>screw F-001BC</t>
  </si>
  <si>
    <t>2.15.343</t>
  </si>
  <si>
    <t>orificeholder F-001BC</t>
  </si>
  <si>
    <t>2.15.344</t>
  </si>
  <si>
    <t>plungerholder F-001BC n.c.</t>
  </si>
  <si>
    <t>2.15.345</t>
  </si>
  <si>
    <t>body F-107B with bride/groove</t>
  </si>
  <si>
    <t>2.15.350</t>
  </si>
  <si>
    <t>BASF M16 x 1,5 1/4HP</t>
  </si>
  <si>
    <t>2.15.351</t>
  </si>
  <si>
    <t>Ex-proof measuring head M-type</t>
  </si>
  <si>
    <t>2.15.354</t>
  </si>
  <si>
    <t>body FM0</t>
  </si>
  <si>
    <t>2.15.358</t>
  </si>
  <si>
    <t>body WFM 043/061 6-8-12mm</t>
  </si>
  <si>
    <t>2.15.359</t>
  </si>
  <si>
    <t>cover WFM 043/061 6-8-12mm</t>
  </si>
  <si>
    <t>distance ring WFM 6mm</t>
  </si>
  <si>
    <t>2.15.361</t>
  </si>
  <si>
    <t>distance ring WFM 8mm</t>
  </si>
  <si>
    <t>2.15.362</t>
  </si>
  <si>
    <t>distance ring WFM 12mm</t>
  </si>
  <si>
    <t>2.15.363</t>
  </si>
  <si>
    <t>adapter ring WFM 6-8mm</t>
  </si>
  <si>
    <t>2.15.364</t>
  </si>
  <si>
    <t>inlet part WFM 6mm</t>
  </si>
  <si>
    <t>2.15.365</t>
  </si>
  <si>
    <t>inlet part WFM 8mm</t>
  </si>
  <si>
    <t>2.15.366</t>
  </si>
  <si>
    <t>inlet part WFM 12mm</t>
  </si>
  <si>
    <t>2.15.367</t>
  </si>
  <si>
    <t>outlet part WFM 6mm</t>
  </si>
  <si>
    <t>2.15.368</t>
  </si>
  <si>
    <t>outlet part WFM 8mm</t>
  </si>
  <si>
    <t>2.15.369</t>
  </si>
  <si>
    <t>outlet part WFM 12mm</t>
  </si>
  <si>
    <t>2.15.373</t>
  </si>
  <si>
    <t>orifice modular valve d0.3mm</t>
  </si>
  <si>
    <t>2.15.374</t>
  </si>
  <si>
    <t>resistor Philips RC01 4K87</t>
  </si>
  <si>
    <t>1.32.405</t>
  </si>
  <si>
    <t>resistor Philips RC01 499E</t>
  </si>
  <si>
    <t>1.32.406</t>
  </si>
  <si>
    <t>resistor Philips RC01 499K</t>
  </si>
  <si>
    <t>1.32.407</t>
  </si>
  <si>
    <t>resistor Philips RC01 49E9</t>
  </si>
  <si>
    <t>1.32.408</t>
  </si>
  <si>
    <t>resistor Philips RC01 49K9</t>
  </si>
  <si>
    <t>1.32.409</t>
  </si>
  <si>
    <t>resistor Philips RC01 4E99</t>
  </si>
  <si>
    <t>1.32.410</t>
  </si>
  <si>
    <t>resistor Philips RC01 4K99</t>
  </si>
  <si>
    <t>1.32.411</t>
  </si>
  <si>
    <t>resistor Philips RC01 511E</t>
  </si>
  <si>
    <t>1.32.412</t>
  </si>
  <si>
    <t>4.08.145</t>
  </si>
  <si>
    <t>module rear E-7030/40-10</t>
  </si>
  <si>
    <t>4.08.152</t>
  </si>
  <si>
    <t>headmounting transmitter 200°C</t>
  </si>
  <si>
    <t>4.08.153</t>
  </si>
  <si>
    <t>module rear E-7000-13</t>
  </si>
  <si>
    <t>4.08.159</t>
  </si>
  <si>
    <t>module rear D-1000-x4</t>
  </si>
  <si>
    <t>4.08.164</t>
  </si>
  <si>
    <t>power supply W-300 110V</t>
  </si>
  <si>
    <t>4.08.193</t>
  </si>
  <si>
    <t>headmounting transmitter</t>
  </si>
  <si>
    <t>4.09.001</t>
  </si>
  <si>
    <t>partlist E-5511-EA/EB/TA</t>
  </si>
  <si>
    <t>4.09.002</t>
  </si>
  <si>
    <t>partlist E-5511-EC/ED</t>
  </si>
  <si>
    <t>4.09.003</t>
  </si>
  <si>
    <t>partlist E-5512-EA/TA</t>
  </si>
  <si>
    <t>4.09.004</t>
  </si>
  <si>
    <t>partlist E-5512-EB</t>
  </si>
  <si>
    <t>4.09.005</t>
  </si>
  <si>
    <t>partlist amplifier UEG-case</t>
  </si>
  <si>
    <t>4.09.006</t>
  </si>
  <si>
    <t>partlist mounting plate</t>
  </si>
  <si>
    <t>4.09.007</t>
  </si>
  <si>
    <t>partlist Ex-proof amplifier</t>
  </si>
  <si>
    <t>4.09.008</t>
  </si>
  <si>
    <t>partlist Ex-proof case</t>
  </si>
  <si>
    <t>4.09.009</t>
  </si>
  <si>
    <t>partlist E-5400 LH</t>
  </si>
  <si>
    <t>4.09.010</t>
  </si>
  <si>
    <t>partlist E-5512-EC/ED</t>
  </si>
  <si>
    <t>4.09.011</t>
  </si>
  <si>
    <t>partlist E-5513-EA</t>
  </si>
  <si>
    <t>4.09.012</t>
  </si>
  <si>
    <t>partlist E-5513-EB</t>
  </si>
  <si>
    <t>4.09.013</t>
  </si>
  <si>
    <t>partlist E-5513-EC</t>
  </si>
  <si>
    <t>4.09.014</t>
  </si>
  <si>
    <t>partlist E-5513-ED</t>
  </si>
  <si>
    <t>4.09.015</t>
  </si>
  <si>
    <t>partlist E-5513-TA</t>
  </si>
  <si>
    <t>4.09.016</t>
  </si>
  <si>
    <t>partlist E-5514-EA</t>
  </si>
  <si>
    <t>4.09.017</t>
  </si>
  <si>
    <t>partlist E-5514-EB</t>
  </si>
  <si>
    <t>4.09.018</t>
  </si>
  <si>
    <t>partlist E-5514-EC</t>
  </si>
  <si>
    <t>4.09.019</t>
  </si>
  <si>
    <t>insert annular UHP d11.20mm</t>
  </si>
  <si>
    <t>2.15.423</t>
  </si>
  <si>
    <t>insert annular UHP d11.32mm</t>
  </si>
  <si>
    <t>2.15.424</t>
  </si>
  <si>
    <t>insert annular UHP d11.42mm</t>
  </si>
  <si>
    <t>2.15.425</t>
  </si>
  <si>
    <t>insert annular UHP d11.50mm</t>
  </si>
  <si>
    <t>2.15.426</t>
  </si>
  <si>
    <t>insert annular UHP d11.56mm</t>
  </si>
  <si>
    <t>2.15.427</t>
  </si>
  <si>
    <t>insert annular UHP d11.64mm</t>
  </si>
  <si>
    <t>2.15.428</t>
  </si>
  <si>
    <t>insert annular UHP d11.68mm</t>
  </si>
  <si>
    <t>2.15.429</t>
  </si>
  <si>
    <t>insert annular UHP d11.74mm</t>
  </si>
  <si>
    <t>2.15.430</t>
  </si>
  <si>
    <t>insert annular UHP d11.78mm</t>
  </si>
  <si>
    <t>2.15.431</t>
  </si>
  <si>
    <t>insert annular UHP d11.80mm</t>
  </si>
  <si>
    <t>2.15.432</t>
  </si>
  <si>
    <t>insert annular UHP d11.84mm</t>
  </si>
  <si>
    <t>2.15.433</t>
  </si>
  <si>
    <t>insert grooved UHP d11.90mm</t>
  </si>
  <si>
    <t>2.15.434</t>
  </si>
  <si>
    <t>insert grooved UHP d11.85mm</t>
  </si>
  <si>
    <t>2.15.435</t>
  </si>
  <si>
    <t>insert blind UHP low flow</t>
  </si>
  <si>
    <t>2.15.436</t>
  </si>
  <si>
    <t>M+W body WFM 051</t>
  </si>
  <si>
    <t>2.15.437</t>
  </si>
  <si>
    <t>M+W distance ring WFM 051</t>
  </si>
  <si>
    <t>2.15.439</t>
  </si>
  <si>
    <t>mounting plate FM2</t>
  </si>
  <si>
    <t>2.15.440</t>
  </si>
  <si>
    <t>distance part pcb PM/FM2</t>
  </si>
  <si>
    <t>2.15.441</t>
  </si>
  <si>
    <t>modular body &lt;12ln/min</t>
  </si>
  <si>
    <t>2.15.443</t>
  </si>
  <si>
    <t>body pressure</t>
  </si>
  <si>
    <t>2.15.444</t>
  </si>
  <si>
    <t>2.15.445</t>
  </si>
  <si>
    <t>2.15.446</t>
  </si>
  <si>
    <t>2.15.447</t>
  </si>
  <si>
    <t>2.15.448</t>
  </si>
  <si>
    <t>2.15.449</t>
  </si>
  <si>
    <t>2.15.450</t>
  </si>
  <si>
    <t>2.15.451</t>
  </si>
  <si>
    <t>2.15.452</t>
  </si>
  <si>
    <t>2.15.453</t>
  </si>
  <si>
    <t>2.15.454</t>
  </si>
  <si>
    <t>2.15.455</t>
  </si>
  <si>
    <t>2.15.456</t>
  </si>
  <si>
    <t>2.15.457</t>
  </si>
  <si>
    <t>2.15.458</t>
  </si>
  <si>
    <t>2.15.459</t>
  </si>
  <si>
    <t>stretching screw</t>
  </si>
  <si>
    <t>2.15.460</t>
  </si>
  <si>
    <t>M+W body D-6250-SS</t>
  </si>
  <si>
    <t>2.15.461</t>
  </si>
  <si>
    <t>M+W body D-6270-SS</t>
  </si>
  <si>
    <t>2.15.463</t>
  </si>
  <si>
    <t>M+W body D-6230-SS</t>
  </si>
  <si>
    <t>2.15.469</t>
  </si>
  <si>
    <t>adapter VM2 valve/VM4 body</t>
  </si>
  <si>
    <t>2.15.470</t>
  </si>
  <si>
    <t>body PL-003</t>
  </si>
  <si>
    <t>2.15.471</t>
  </si>
  <si>
    <t>inlet body PL-003</t>
  </si>
  <si>
    <t>2.15.472</t>
  </si>
  <si>
    <t>body PL-002</t>
  </si>
  <si>
    <t>2.15.480</t>
  </si>
  <si>
    <t>orifice modular valve d0.37mm</t>
  </si>
  <si>
    <t>2.15.507</t>
  </si>
  <si>
    <t>= 2.05.731</t>
  </si>
  <si>
    <t>2.15.508</t>
  </si>
  <si>
    <t>= 2.05.732</t>
  </si>
  <si>
    <t>2.15.509</t>
  </si>
  <si>
    <t>= 2.05.733</t>
  </si>
  <si>
    <t>2.15.510</t>
  </si>
  <si>
    <t>orifice/holder modul blind</t>
  </si>
  <si>
    <t>2.15.513</t>
  </si>
  <si>
    <t>M+W cap valve D-511/512</t>
  </si>
  <si>
    <t>2.15.517</t>
  </si>
  <si>
    <t>orifice/holder modul d0.07</t>
  </si>
  <si>
    <t>2.15.518</t>
  </si>
  <si>
    <t>orifice/holder modul d0.10</t>
  </si>
  <si>
    <t>2.15.519</t>
  </si>
  <si>
    <t>orifice/holder modul d0.14</t>
  </si>
  <si>
    <t>2.15.520</t>
  </si>
  <si>
    <t>orifice/holder modul d0.20</t>
  </si>
  <si>
    <t>2.15.521</t>
  </si>
  <si>
    <t>orifice/holder modul d0.30</t>
  </si>
  <si>
    <t>2.15.522</t>
  </si>
  <si>
    <t>orifice/holder modul d0.37</t>
  </si>
  <si>
    <t>2.15.523</t>
  </si>
  <si>
    <t>orifice/holder modul d0.50</t>
  </si>
  <si>
    <t>2.15.524</t>
  </si>
  <si>
    <t>4.11.031</t>
  </si>
  <si>
    <t>partlist calibration set</t>
  </si>
  <si>
    <t>4.11.032</t>
  </si>
  <si>
    <t>partlist pcb P-507</t>
  </si>
  <si>
    <t>4.11.033</t>
  </si>
  <si>
    <t>partlist MFC Euro 5V n.o.</t>
  </si>
  <si>
    <t>4.11.034</t>
  </si>
  <si>
    <t>partlist MFC Euro 10V n.o.</t>
  </si>
  <si>
    <t>4.11.035</t>
  </si>
  <si>
    <t>partlist single module conn.</t>
  </si>
  <si>
    <t>4.11.036</t>
  </si>
  <si>
    <t>partlist servo-module</t>
  </si>
  <si>
    <t>4.11.037</t>
  </si>
  <si>
    <t>partlist MFC Euro liquid</t>
  </si>
  <si>
    <t>4.11.038</t>
  </si>
  <si>
    <t>partlist P53-module</t>
  </si>
  <si>
    <t>4.11.039</t>
  </si>
  <si>
    <t>partlist MFC Euro 5V liquid</t>
  </si>
  <si>
    <t>4.11.040</t>
  </si>
  <si>
    <t>2.15.540</t>
  </si>
  <si>
    <t>body Busch with valve</t>
  </si>
  <si>
    <t>2.15.541</t>
  </si>
  <si>
    <t>body Busch without valve</t>
  </si>
  <si>
    <t>2.15.542</t>
  </si>
  <si>
    <t>spindle Busch</t>
  </si>
  <si>
    <t>2.15.543</t>
  </si>
  <si>
    <t>body FIN-001F</t>
  </si>
  <si>
    <t>2.15.550</t>
  </si>
  <si>
    <t>M+W body D-6200-AL</t>
  </si>
  <si>
    <t>2.15.551</t>
  </si>
  <si>
    <t>M+W body D-6200-SS</t>
  </si>
  <si>
    <t>2.15.552</t>
  </si>
  <si>
    <t>M+W body D-6201-AL</t>
  </si>
  <si>
    <t>2.15.553</t>
  </si>
  <si>
    <t>M+W body D-6201-SS</t>
  </si>
  <si>
    <t>2.15.564</t>
  </si>
  <si>
    <t>bottom capillary case DUMA</t>
  </si>
  <si>
    <t>2.15.565</t>
  </si>
  <si>
    <t>tube capillary case DUMA</t>
  </si>
  <si>
    <t>2.15.586</t>
  </si>
  <si>
    <t>upper part sleeve V01 n.c.</t>
  </si>
  <si>
    <t>2.15.587</t>
  </si>
  <si>
    <t>lower part sleeve V01 n.c.</t>
  </si>
  <si>
    <t>2.15.599</t>
  </si>
  <si>
    <t>body BCH-001F Busch manual</t>
  </si>
  <si>
    <t>2.15.600</t>
  </si>
  <si>
    <t>body BCH-002F Busch automatic</t>
  </si>
  <si>
    <t>2.15.601</t>
  </si>
  <si>
    <t>cap low/medium</t>
  </si>
  <si>
    <t>2.15.605</t>
  </si>
  <si>
    <t>2.15.606</t>
  </si>
  <si>
    <t>upperpart sleeve combi n.o.</t>
  </si>
  <si>
    <t>2.15.607</t>
  </si>
  <si>
    <t>lowerpart sleeve combi n.o.</t>
  </si>
  <si>
    <t>2.15.608</t>
  </si>
  <si>
    <t>4.11.083</t>
  </si>
  <si>
    <t>4.11.084</t>
  </si>
  <si>
    <t>4.11.085</t>
  </si>
  <si>
    <t>4.11.086</t>
  </si>
  <si>
    <t>4.11.087</t>
  </si>
  <si>
    <t>4.11.088</t>
  </si>
  <si>
    <t>4.11.089</t>
  </si>
  <si>
    <t>partlist MFM Euro ADC</t>
  </si>
  <si>
    <t>4.11.090</t>
  </si>
  <si>
    <t>partlist MFC Euro 5V</t>
  </si>
  <si>
    <t>4.11.091</t>
  </si>
  <si>
    <t>partlist MFC Euro 10V</t>
  </si>
  <si>
    <t>4.11.092</t>
  </si>
  <si>
    <t>4.11.093</t>
  </si>
  <si>
    <t>4.11.094</t>
  </si>
  <si>
    <t>partlist V21-module</t>
  </si>
  <si>
    <t>4.11.095</t>
  </si>
  <si>
    <t>partlist V10-module</t>
  </si>
  <si>
    <t>4.11.096</t>
  </si>
  <si>
    <t>partlist S99-module</t>
  </si>
  <si>
    <t>4.11.097</t>
  </si>
  <si>
    <t>partlist motherboard nr.1</t>
  </si>
  <si>
    <t>4.11.098</t>
  </si>
  <si>
    <t>partlist single channel curr.</t>
  </si>
  <si>
    <t>4.11.099</t>
  </si>
  <si>
    <t>partlist I-module</t>
  </si>
  <si>
    <t>4.11.100</t>
  </si>
  <si>
    <t>partlist P-module</t>
  </si>
  <si>
    <t>4.11.101</t>
  </si>
  <si>
    <t>4.11.102</t>
  </si>
  <si>
    <t>partlist BASF-module</t>
  </si>
  <si>
    <t>4.11.103</t>
  </si>
  <si>
    <t>dim draw L9 with filter/valve</t>
  </si>
  <si>
    <t>7.05.324</t>
  </si>
  <si>
    <t>dim draw L9 with filter</t>
  </si>
  <si>
    <t>7.05.328</t>
  </si>
  <si>
    <t>dim draw modular valve</t>
  </si>
  <si>
    <t>7.05.332</t>
  </si>
  <si>
    <t>dim draw L-30</t>
  </si>
  <si>
    <t>7.05.333</t>
  </si>
  <si>
    <t>dim draw F-126BI</t>
  </si>
  <si>
    <t>7.05.338</t>
  </si>
  <si>
    <t>dim draw F122MI/132MI F-type</t>
  </si>
  <si>
    <t>7.05.340</t>
  </si>
  <si>
    <t>partlist C10-module 24V</t>
  </si>
  <si>
    <t>4.11.112</t>
  </si>
  <si>
    <t>partlist C10-module 15V</t>
  </si>
  <si>
    <t>4.11.113</t>
  </si>
  <si>
    <t>partlist S6-board 24V</t>
  </si>
  <si>
    <t>4.11.114</t>
  </si>
  <si>
    <t>partlist S6-board 15V</t>
  </si>
  <si>
    <t>4.11.115</t>
  </si>
  <si>
    <t>partlist pcb-tester</t>
  </si>
  <si>
    <t>4.11.116</t>
  </si>
  <si>
    <t>partlist active pcb-tester</t>
  </si>
  <si>
    <t>4.11.117</t>
  </si>
  <si>
    <t>partlist MFM COMBI-FLOW</t>
  </si>
  <si>
    <t>4.11.118</t>
  </si>
  <si>
    <t>partlist MFC COMBI-FLOW</t>
  </si>
  <si>
    <t>4.11.119</t>
  </si>
  <si>
    <t>partlist rear panel E-5600</t>
  </si>
  <si>
    <t>4.11.120</t>
  </si>
  <si>
    <t>partlist EPT COMBI-FLOW</t>
  </si>
  <si>
    <t>4.11.121</t>
  </si>
  <si>
    <t>partlist keyboard E-6000</t>
  </si>
  <si>
    <t>4.11.122</t>
  </si>
  <si>
    <t>partlist AD/DA-module E-6000</t>
  </si>
  <si>
    <t>4.11.123</t>
  </si>
  <si>
    <t>partlist keymatrix E-6000</t>
  </si>
  <si>
    <t>4.11.124</t>
  </si>
  <si>
    <t>partlist RS232-module E-6000</t>
  </si>
  <si>
    <t>4.11.125</t>
  </si>
  <si>
    <t>partlist startcircuit servo</t>
  </si>
  <si>
    <t>4.11.126</t>
  </si>
  <si>
    <t>4.11.127</t>
  </si>
  <si>
    <t>4.11.128</t>
  </si>
  <si>
    <t>partlist servo controller</t>
  </si>
  <si>
    <t>4.11.129</t>
  </si>
  <si>
    <t>partlist EPC COMBI-FLOW</t>
  </si>
  <si>
    <t>4.11.130</t>
  </si>
  <si>
    <t>partlist single channel</t>
  </si>
  <si>
    <t>4.11.131</t>
  </si>
  <si>
    <t>4.11.132</t>
  </si>
  <si>
    <t>partlist single channel AC/V</t>
  </si>
  <si>
    <t>4.11.133</t>
  </si>
  <si>
    <t>partlist Euro MFC liquid</t>
  </si>
  <si>
    <t>4.11.134</t>
  </si>
  <si>
    <t>partlist power supply tubecal</t>
  </si>
  <si>
    <t>4.11.135</t>
  </si>
  <si>
    <t>partlist read-out tubecal</t>
  </si>
  <si>
    <t>4.11.136</t>
  </si>
  <si>
    <t>partlist controller tubecal</t>
  </si>
  <si>
    <t>4.11.137</t>
  </si>
  <si>
    <t>partlist pcb MFM COMBI-FLOW</t>
  </si>
  <si>
    <t>4.11.138</t>
  </si>
  <si>
    <t>partlist pcb EPT COMBI-FLOW</t>
  </si>
  <si>
    <t>4.11.139</t>
  </si>
  <si>
    <t>partlist DC/DC-converter</t>
  </si>
  <si>
    <t>4.11.140</t>
  </si>
  <si>
    <t>4.11.141</t>
  </si>
  <si>
    <t>partlist RS232 buffer</t>
  </si>
  <si>
    <t>4.11.142</t>
  </si>
  <si>
    <t>4.11.143</t>
  </si>
  <si>
    <t>4.11.144</t>
  </si>
  <si>
    <t>7.05.373</t>
  </si>
  <si>
    <t>dim draw F-200/F-201 C/D DMFC</t>
  </si>
  <si>
    <t>7.05.374</t>
  </si>
  <si>
    <t>dim draw F-201AC/F-211AC DMFC</t>
  </si>
  <si>
    <t>7.05.375</t>
  </si>
  <si>
    <t>dim draw F-111C/F-121C DMFM</t>
  </si>
  <si>
    <t>7.05.377</t>
  </si>
  <si>
    <t>dim draw F-110 C/D DMFM</t>
  </si>
  <si>
    <t>7.05.378</t>
  </si>
  <si>
    <t>dim draw F-202AC/F-212AC DMFC</t>
  </si>
  <si>
    <t>7.05.379</t>
  </si>
  <si>
    <t>dim draw F-203AC/F-213AC DMFC</t>
  </si>
  <si>
    <t>7.05.380</t>
  </si>
  <si>
    <t>dim draw F-113AC DMFM</t>
  </si>
  <si>
    <t>7.05.381</t>
  </si>
  <si>
    <t>dim draw F-112AC DMFM</t>
  </si>
  <si>
    <t>7.05.382</t>
  </si>
  <si>
    <t>dim draw F-103D DMFM</t>
  </si>
  <si>
    <t>7.05.383</t>
  </si>
  <si>
    <t>dim draw F-102D DMFM</t>
  </si>
  <si>
    <t>7.05.384</t>
  </si>
  <si>
    <t>dim draw F-101D DMFM</t>
  </si>
  <si>
    <t>7.05.385</t>
  </si>
  <si>
    <t>dim draw F-202D DMFC</t>
  </si>
  <si>
    <t>7.05.386</t>
  </si>
  <si>
    <t>dim draw P-506C DEPM</t>
  </si>
  <si>
    <t>7.05.387</t>
  </si>
  <si>
    <t>dd P-502C/512C/522C/532C DEPM</t>
  </si>
  <si>
    <t>7.05.388</t>
  </si>
  <si>
    <t>dim draw FM0</t>
  </si>
  <si>
    <t>7.05.390</t>
  </si>
  <si>
    <t>dim draw VM1 plane</t>
  </si>
  <si>
    <t>7.05.405</t>
  </si>
  <si>
    <t>dd OEM pressure module PM</t>
  </si>
  <si>
    <t>7.05.406</t>
  </si>
  <si>
    <t>dim draw 16 TE Panel Mount</t>
  </si>
  <si>
    <t>7.05.416</t>
  </si>
  <si>
    <t>dim draw D-4012</t>
  </si>
  <si>
    <t>7.05.417</t>
  </si>
  <si>
    <t>dim draw Inficon INF-301F</t>
  </si>
  <si>
    <t>7.05.421</t>
  </si>
  <si>
    <t>dim draw FIN-001F</t>
  </si>
  <si>
    <t>7.05.427</t>
  </si>
  <si>
    <t>dim draw L20</t>
  </si>
  <si>
    <t>7.05.428</t>
  </si>
  <si>
    <t>dim draw L20-C</t>
  </si>
  <si>
    <t>7.05.435</t>
  </si>
  <si>
    <t>partlist motherboard nr.3</t>
  </si>
  <si>
    <t>4.11.153</t>
  </si>
  <si>
    <t>partlist correction pcb press.</t>
  </si>
  <si>
    <t>4.11.154</t>
  </si>
  <si>
    <t>4.11.155</t>
  </si>
  <si>
    <t>4.11.156</t>
  </si>
  <si>
    <t>partlist safety-pcb tubecal</t>
  </si>
  <si>
    <t>4.11.157</t>
  </si>
  <si>
    <t>4.11.158</t>
  </si>
  <si>
    <t>partlist ID-pcb tubecal</t>
  </si>
  <si>
    <t>4.11.159</t>
  </si>
  <si>
    <t>partlist A-module</t>
  </si>
  <si>
    <t>4.11.160</t>
  </si>
  <si>
    <t>partlist rear panel LH</t>
  </si>
  <si>
    <t>4.11.161</t>
  </si>
  <si>
    <t>partlist MFM Industrial C-type</t>
  </si>
  <si>
    <t>4.11.162</t>
  </si>
  <si>
    <t>partlist MFM Industrial D-type</t>
  </si>
  <si>
    <t>4.11.163</t>
  </si>
  <si>
    <t>partlist MFM Euro C-type</t>
  </si>
  <si>
    <t>4.11.164</t>
  </si>
  <si>
    <t>partlist MFM Euro D-type</t>
  </si>
  <si>
    <t>4.11.165</t>
  </si>
  <si>
    <t>partlist MFC American C-type</t>
  </si>
  <si>
    <t>4.11.166</t>
  </si>
  <si>
    <t>partlist MFC American D-type</t>
  </si>
  <si>
    <t>4.11.167</t>
  </si>
  <si>
    <t>4.11.168</t>
  </si>
  <si>
    <t>4.11.169</t>
  </si>
  <si>
    <t>4.11.170</t>
  </si>
  <si>
    <t>partlist ID/safety board</t>
  </si>
  <si>
    <t>4.11.171</t>
  </si>
  <si>
    <t>partlist sensor pcb calsys3</t>
  </si>
  <si>
    <t>4.11.172</t>
  </si>
  <si>
    <t>partlist rear panel calsys3</t>
  </si>
  <si>
    <t>4.11.173</t>
  </si>
  <si>
    <t>partlist motherboard calsys3</t>
  </si>
  <si>
    <t>4.11.174</t>
  </si>
  <si>
    <t>partlist read-out LFE-tester</t>
  </si>
  <si>
    <t>4.11.175</t>
  </si>
  <si>
    <t>partlist MFC Industrial C-type</t>
  </si>
  <si>
    <t>4.11.176</t>
  </si>
  <si>
    <t>partlist MFC Industrial D-type</t>
  </si>
  <si>
    <t>4.12.001</t>
  </si>
  <si>
    <t>partlist rear panel E-5100</t>
  </si>
  <si>
    <t>4.12.002</t>
  </si>
  <si>
    <t>4.12.003</t>
  </si>
  <si>
    <t>partlist rear panel E-5300</t>
  </si>
  <si>
    <t>4.12.004</t>
  </si>
  <si>
    <t>4.12.005</t>
  </si>
  <si>
    <t>potmeterassy</t>
  </si>
  <si>
    <t>4.12.006</t>
  </si>
  <si>
    <t>mains entry E-5000 single</t>
  </si>
  <si>
    <t>adapterplate mzr-2921/2921</t>
  </si>
  <si>
    <t>2.15.907</t>
  </si>
  <si>
    <t>body F-201U universal</t>
  </si>
  <si>
    <t>2.15.919</t>
  </si>
  <si>
    <t>housing MV</t>
  </si>
  <si>
    <t>2.15.920</t>
  </si>
  <si>
    <t>coil housing MV</t>
  </si>
  <si>
    <t>2.15.921</t>
  </si>
  <si>
    <t>plungerholder MV blind</t>
  </si>
  <si>
    <t>2.15.922</t>
  </si>
  <si>
    <t>plungerholder MV 6mm</t>
  </si>
  <si>
    <t>2.15.923</t>
  </si>
  <si>
    <t>plungerholder MV 5.95mm</t>
  </si>
  <si>
    <t>2.15.924</t>
  </si>
  <si>
    <t>plungerholder MV 5.9mm</t>
  </si>
  <si>
    <t>2.15.925</t>
  </si>
  <si>
    <t>plungerholder MV 5.85mm</t>
  </si>
  <si>
    <t>2.15.926</t>
  </si>
  <si>
    <t>plungerholder MV 5.8mm</t>
  </si>
  <si>
    <t>2.15.927</t>
  </si>
  <si>
    <t>plunger MV</t>
  </si>
  <si>
    <t>2.15.928</t>
  </si>
  <si>
    <t>orifice MV blind</t>
  </si>
  <si>
    <t>2.15.929</t>
  </si>
  <si>
    <t>orifice MV d0.2 mm</t>
  </si>
  <si>
    <t>2.15.930</t>
  </si>
  <si>
    <t>orifice MV d0.1 mm</t>
  </si>
  <si>
    <t>2.15.931</t>
  </si>
  <si>
    <t>orifice MV d0.05 mm</t>
  </si>
  <si>
    <t>2.15.932</t>
  </si>
  <si>
    <t>top spring MV</t>
  </si>
  <si>
    <t>2.15.933</t>
  </si>
  <si>
    <t>shim 0.05mm MV</t>
  </si>
  <si>
    <t>2.15.934</t>
  </si>
  <si>
    <t>spring blind MV</t>
  </si>
  <si>
    <t>2.15.935</t>
  </si>
  <si>
    <t>spring 0.10mm MV</t>
  </si>
  <si>
    <t>2.15.936</t>
  </si>
  <si>
    <t>spring 0.15mm MV</t>
  </si>
  <si>
    <t>2.15.937</t>
  </si>
  <si>
    <t>spring 0.20mm MV</t>
  </si>
  <si>
    <t>2.15.947</t>
  </si>
  <si>
    <t>innercase fast response sensor</t>
  </si>
  <si>
    <t>2.15.951</t>
  </si>
  <si>
    <t>screw DIN916 70-A4 M3x3</t>
  </si>
  <si>
    <t>2.01.037</t>
  </si>
  <si>
    <t>screw DIN963-4.8 ELVZ M4x20</t>
  </si>
  <si>
    <t>2.01.038</t>
  </si>
  <si>
    <t>screw DIN84-4.8 ELVZ M4x50</t>
  </si>
  <si>
    <t>2.01.048</t>
  </si>
  <si>
    <t>screw DIN7981FHST ELVZ 2.2x4.5</t>
  </si>
  <si>
    <t>2.01.051</t>
  </si>
  <si>
    <t>screw DIN84-4.8 ELVZ M3x50</t>
  </si>
  <si>
    <t>2.01.052</t>
  </si>
  <si>
    <t>2.01.055</t>
  </si>
  <si>
    <t>= 2.03.057</t>
  </si>
  <si>
    <t>2.01.056</t>
  </si>
  <si>
    <t>screw DIN7971C ST ELVZ 3.9x9.5</t>
  </si>
  <si>
    <t>2.01.059</t>
  </si>
  <si>
    <t>screw DIN84-4.8 ELVZ M3x30</t>
  </si>
  <si>
    <t>2.01.062</t>
  </si>
  <si>
    <t>screw DIN7971C ST ELVZ 2.9x9.5</t>
  </si>
  <si>
    <t>2.01.063</t>
  </si>
  <si>
    <t>= 2.03.082</t>
  </si>
  <si>
    <t>2.01.065</t>
  </si>
  <si>
    <t>2.01.069</t>
  </si>
  <si>
    <t>round head rivet DIN660 2x16mm</t>
  </si>
  <si>
    <t>2.01.072</t>
  </si>
  <si>
    <t>screw DIN84-4.8 ELVZ M4x25</t>
  </si>
  <si>
    <t>2.01.073</t>
  </si>
  <si>
    <t>threaded rod DIN976A M2x50</t>
  </si>
  <si>
    <t>2.01.080</t>
  </si>
  <si>
    <t>threaded rod DIN976A M2x62</t>
  </si>
  <si>
    <t>2.01.081</t>
  </si>
  <si>
    <t>screw DIN7971C ST ELVZ 2.9x13</t>
  </si>
  <si>
    <t>2.01.082</t>
  </si>
  <si>
    <t>2.01.091</t>
  </si>
  <si>
    <t>Schroff cover plate 28HP-167D</t>
  </si>
  <si>
    <t>2.16.011</t>
  </si>
  <si>
    <t>Compac case assy 3U-42HP-262D</t>
  </si>
  <si>
    <t>screw DIN963-4.8 ELVZ M2.5x12</t>
  </si>
  <si>
    <t>2.01.095</t>
  </si>
  <si>
    <t>threaded rod DIN976A M3x60</t>
  </si>
  <si>
    <t>2.01.096</t>
  </si>
  <si>
    <t>Prym spirol pin DIN7343 4x12mm</t>
  </si>
  <si>
    <t>2.01.097</t>
  </si>
  <si>
    <t>screw DIN84 70-A2 M4x25</t>
  </si>
  <si>
    <t>2.01.098</t>
  </si>
  <si>
    <t>screw DIN84 70-A2 M5x30</t>
  </si>
  <si>
    <t>2.01.099</t>
  </si>
  <si>
    <t>screw DIN84 70-A2 M6x30</t>
  </si>
  <si>
    <t>2.01.106</t>
  </si>
  <si>
    <t>screw DIN7985H 4.8 ELVZ M6x25</t>
  </si>
  <si>
    <t>2.01.109</t>
  </si>
  <si>
    <t>screw DIN916 70-A2 M2x3</t>
  </si>
  <si>
    <t>2.01.111</t>
  </si>
  <si>
    <t>= 2.01.041</t>
  </si>
  <si>
    <t>2.01.112</t>
  </si>
  <si>
    <t>screw for Microvalve M1.7x17</t>
  </si>
  <si>
    <t>2.01.113</t>
  </si>
  <si>
    <t>= 2.01.093</t>
  </si>
  <si>
    <t>2.01.114</t>
  </si>
  <si>
    <t>screw DIN912 80-A4 M5x55</t>
  </si>
  <si>
    <t>2.01.116</t>
  </si>
  <si>
    <t>screw DIN963-4.8 ELVZ M3x6</t>
  </si>
  <si>
    <t>2.01.117</t>
  </si>
  <si>
    <t>screw DIN963-4.8 ELVZ M3x30</t>
  </si>
  <si>
    <t>2.01.122</t>
  </si>
  <si>
    <t>MayTec profile spring</t>
  </si>
  <si>
    <t>2.01.123</t>
  </si>
  <si>
    <t>screw DIN914 70-A2 M10x12</t>
  </si>
  <si>
    <t>2.01.124</t>
  </si>
  <si>
    <t>= 2.01.049</t>
  </si>
  <si>
    <t>2.01.126</t>
  </si>
  <si>
    <t>2.01.127</t>
  </si>
  <si>
    <t>= 1.09.099</t>
  </si>
  <si>
    <t>2.01.133</t>
  </si>
  <si>
    <t>screw DIN84-8.8 ELVZ M3x40</t>
  </si>
  <si>
    <t>2.01.135</t>
  </si>
  <si>
    <t>hexagon head cap scr 1/4x1.1/4</t>
  </si>
  <si>
    <t>2.01.136</t>
  </si>
  <si>
    <t>screw DIN7981CHST ELVZ 3.9x9.5</t>
  </si>
  <si>
    <t>2.01.137</t>
  </si>
  <si>
    <t>cross recessed sunk screw 5x40</t>
  </si>
  <si>
    <t>2.01.139</t>
  </si>
  <si>
    <t>screw DIN85 70-A2 M5x8</t>
  </si>
  <si>
    <t>2.01.140</t>
  </si>
  <si>
    <t>screw DIN914 70-A4 M3x12</t>
  </si>
  <si>
    <t>2.01.141</t>
  </si>
  <si>
    <t>= 2.01.075</t>
  </si>
  <si>
    <t>2.01.145</t>
  </si>
  <si>
    <t>screw DIN84-4.8 ELVZ M2.5x10</t>
  </si>
  <si>
    <t>2.01.147</t>
  </si>
  <si>
    <t>screw DIN84-4.8 ELVZ M2.5x16</t>
  </si>
  <si>
    <t>2.01.148</t>
  </si>
  <si>
    <t>screw DIN84-4.8 ELVZ M3x45</t>
  </si>
  <si>
    <t>2.01.156</t>
  </si>
  <si>
    <t>screw DIN7985H 4.8ELVZ M2.5x20</t>
  </si>
  <si>
    <t>2.01.160</t>
  </si>
  <si>
    <t>screw DIN914 70-A2 M4x12</t>
  </si>
  <si>
    <t>2.01.171</t>
  </si>
  <si>
    <t>screw DIN84-4.8 ELVZ M4x4</t>
  </si>
  <si>
    <t>2.01.174</t>
  </si>
  <si>
    <t>parallel pin DIN6325 3m6x16</t>
  </si>
  <si>
    <t>2.01.176</t>
  </si>
  <si>
    <t>screw ISO7380 70-A2 M3x5</t>
  </si>
  <si>
    <t>2.01.182</t>
  </si>
  <si>
    <t>body ROX-002F</t>
  </si>
  <si>
    <t>2.20.042</t>
  </si>
  <si>
    <t>cover ROX-002F</t>
  </si>
  <si>
    <t>2.20.057</t>
  </si>
  <si>
    <t>orifice MV d0.3 mm</t>
  </si>
  <si>
    <t>2.20.058</t>
  </si>
  <si>
    <t>plunger MV viton</t>
  </si>
  <si>
    <t>2.20.065</t>
  </si>
  <si>
    <t>distance ring topmount ind no</t>
  </si>
  <si>
    <t>2.20.086</t>
  </si>
  <si>
    <t>body SET-01 gaspanel conf 1to5</t>
  </si>
  <si>
    <t>2.20.092</t>
  </si>
  <si>
    <t>base body APP 9-channel</t>
  </si>
  <si>
    <t>2.20.127</t>
  </si>
  <si>
    <t>body IQ+FLOW P-602/702 Al DP</t>
  </si>
  <si>
    <t>2.20.131</t>
  </si>
  <si>
    <t>body FES-002F/P</t>
  </si>
  <si>
    <t>2.20.149</t>
  </si>
  <si>
    <t>lay-out pcb digital voltmeter</t>
  </si>
  <si>
    <t>4.13.062</t>
  </si>
  <si>
    <t>lay-out pcb tube connection</t>
  </si>
  <si>
    <t>4.13.063</t>
  </si>
  <si>
    <t>4.13.064</t>
  </si>
  <si>
    <t>lay-out pcb motherboard calsys</t>
  </si>
  <si>
    <t>4.13.065</t>
  </si>
  <si>
    <t>4.13.066</t>
  </si>
  <si>
    <t>lay-out pcb V21-module</t>
  </si>
  <si>
    <t>4.13.067</t>
  </si>
  <si>
    <t>lay-out pcb V10-module</t>
  </si>
  <si>
    <t>4.13.068</t>
  </si>
  <si>
    <t>lay-out front S99</t>
  </si>
  <si>
    <t>4.13.069</t>
  </si>
  <si>
    <t>lay-out pcb single channel</t>
  </si>
  <si>
    <t>4.13.070</t>
  </si>
  <si>
    <t>lay-out pcb I-module</t>
  </si>
  <si>
    <t>4.13.071</t>
  </si>
  <si>
    <t>4.13.072</t>
  </si>
  <si>
    <t>4.13.073</t>
  </si>
  <si>
    <t>lay-out pcb BASF module</t>
  </si>
  <si>
    <t>4.13.074</t>
  </si>
  <si>
    <t>lay-out pcb U-module</t>
  </si>
  <si>
    <t>4.13.075</t>
  </si>
  <si>
    <t>lay-out pcb Lascar DPM400</t>
  </si>
  <si>
    <t>4.13.076</t>
  </si>
  <si>
    <t>lay-out pcb S99-board KWU</t>
  </si>
  <si>
    <t>4.13.077</t>
  </si>
  <si>
    <t>lay-out pcb D99-module KWU</t>
  </si>
  <si>
    <t>4.13.078</t>
  </si>
  <si>
    <t>lay-out pcb T99/1-module KWU</t>
  </si>
  <si>
    <t>4.13.079</t>
  </si>
  <si>
    <t>lay-out pcb T99/2-module KWU</t>
  </si>
  <si>
    <t>4.13.080</t>
  </si>
  <si>
    <t>lay-out pcb motherboard KWU</t>
  </si>
  <si>
    <t>4.13.081</t>
  </si>
  <si>
    <t>4.13.082</t>
  </si>
  <si>
    <t>4.13.083</t>
  </si>
  <si>
    <t>lay-out pcb tester static</t>
  </si>
  <si>
    <t>4.13.084</t>
  </si>
  <si>
    <t>lay-out pcb tester active</t>
  </si>
  <si>
    <t>4.13.085</t>
  </si>
  <si>
    <t>lay-out pcb rear panel E-5600</t>
  </si>
  <si>
    <t>4.13.086</t>
  </si>
  <si>
    <t>lay-out pcb keyboard/display</t>
  </si>
  <si>
    <t>4.13.087</t>
  </si>
  <si>
    <t>lay-out pcb AD/DA-module</t>
  </si>
  <si>
    <t>4.13.088</t>
  </si>
  <si>
    <t>lay-out pcb key matrix</t>
  </si>
  <si>
    <t>4.13.089</t>
  </si>
  <si>
    <t>lay-out pcb RS232-module</t>
  </si>
  <si>
    <t>4.13.090</t>
  </si>
  <si>
    <t>lay-out pcb MFM COMBI-FLOW</t>
  </si>
  <si>
    <t>4.13.091</t>
  </si>
  <si>
    <t>lay-out pcb MFC COMBI-FLOW</t>
  </si>
  <si>
    <t>4.13.092</t>
  </si>
  <si>
    <t>lay-out pcb EPT COMBI-FLOW</t>
  </si>
  <si>
    <t>4.13.093</t>
  </si>
  <si>
    <t>lay-out pcb EPC COMBI-FLOW</t>
  </si>
  <si>
    <t>4.13.094</t>
  </si>
  <si>
    <t>lay-out pcb single channel DC</t>
  </si>
  <si>
    <t>4.13.095</t>
  </si>
  <si>
    <t>lay-out pcb P39-module VAW</t>
  </si>
  <si>
    <t>4.13.096</t>
  </si>
  <si>
    <t>4.13.097</t>
  </si>
  <si>
    <t>4.13.098</t>
  </si>
  <si>
    <t>4.13.099</t>
  </si>
  <si>
    <t>4.13.100</t>
  </si>
  <si>
    <t>lay-out pcb motherboard E-6000</t>
  </si>
  <si>
    <t>4.13.101</t>
  </si>
  <si>
    <t>lay-out pcb I/O-board</t>
  </si>
  <si>
    <t>4.13.102</t>
  </si>
  <si>
    <t>lay-out pcb pressure sensor</t>
  </si>
  <si>
    <t>4.13.103</t>
  </si>
  <si>
    <t>4.13.104</t>
  </si>
  <si>
    <t>4.13.105</t>
  </si>
  <si>
    <t>4.13.106</t>
  </si>
  <si>
    <t>lay-out pcb rear panel LH</t>
  </si>
  <si>
    <t>4.13.107</t>
  </si>
  <si>
    <t>4.13.108</t>
  </si>
  <si>
    <t>4.13.109</t>
  </si>
  <si>
    <t>4.13.110</t>
  </si>
  <si>
    <t>4.13.111</t>
  </si>
  <si>
    <t>ribbon cartridge Epson LQ-1070</t>
  </si>
  <si>
    <t>9.09.049</t>
  </si>
  <si>
    <t>= 9.09.030</t>
  </si>
  <si>
    <t>9.09.050</t>
  </si>
  <si>
    <t>DLT headcleaning cartridge1/2"</t>
  </si>
  <si>
    <t>9.09.051</t>
  </si>
  <si>
    <t>QMS Magicolor2 + oil bottle</t>
  </si>
  <si>
    <t>9.09.052</t>
  </si>
  <si>
    <t>QMS Magicolor2 + fuser cleaner</t>
  </si>
  <si>
    <t>9.09.053</t>
  </si>
  <si>
    <t>super DLT1 1/2" tape cartridge</t>
  </si>
  <si>
    <t>9.09.054</t>
  </si>
  <si>
    <t>super DLT1 1/2" cleaning tape</t>
  </si>
  <si>
    <t>9.09.055</t>
  </si>
  <si>
    <t>Minolta PagePro20 imaging unit</t>
  </si>
  <si>
    <t>9.09.057</t>
  </si>
  <si>
    <t>Sony datacartridge DDS-3</t>
  </si>
  <si>
    <t>9.09.061</t>
  </si>
  <si>
    <t>drum for Brother 7050N</t>
  </si>
  <si>
    <t>9.09.062</t>
  </si>
  <si>
    <t>toner for Brother 7050N</t>
  </si>
  <si>
    <t>9.09.066</t>
  </si>
  <si>
    <t>toner black Oki 5100/5200</t>
  </si>
  <si>
    <t>9.09.067</t>
  </si>
  <si>
    <t>toner cyaan Oki 5100/5200</t>
  </si>
  <si>
    <t>9.09.068</t>
  </si>
  <si>
    <t>toner magenta Oki 5100/5200</t>
  </si>
  <si>
    <t>9.09.069</t>
  </si>
  <si>
    <t>toner yellow Oki 5100/5200</t>
  </si>
  <si>
    <t>9.09.080</t>
  </si>
  <si>
    <t>toner for HP 5100TN</t>
  </si>
  <si>
    <t>9.10.002</t>
  </si>
  <si>
    <t>Evmove</t>
  </si>
  <si>
    <t>9.10.003</t>
  </si>
  <si>
    <t>Pkunzip</t>
  </si>
  <si>
    <t>9.10.004</t>
  </si>
  <si>
    <t>PC Com</t>
  </si>
  <si>
    <t>9.10.005</t>
  </si>
  <si>
    <t>Install PC Com</t>
  </si>
  <si>
    <t>9.10.006</t>
  </si>
  <si>
    <t>FLOW-BUS</t>
  </si>
  <si>
    <t>9.10.007</t>
  </si>
  <si>
    <t>Romscan</t>
  </si>
  <si>
    <t>9.10.008</t>
  </si>
  <si>
    <t>7.07.125</t>
  </si>
  <si>
    <t>assembly F-004C plunger</t>
  </si>
  <si>
    <t>7.07.126</t>
  </si>
  <si>
    <t>assembly spiral tube L2</t>
  </si>
  <si>
    <t>7.07.127</t>
  </si>
  <si>
    <t>assembly evaporator</t>
  </si>
  <si>
    <t>7.07.128</t>
  </si>
  <si>
    <t>pcb lay-out C10-module</t>
  </si>
  <si>
    <t>4.14.026</t>
  </si>
  <si>
    <t>pcb lay-out MFC Industrial</t>
  </si>
  <si>
    <t>4.14.027</t>
  </si>
  <si>
    <t>pcb lay-out Industrial counter</t>
  </si>
  <si>
    <t>4.14.028</t>
  </si>
  <si>
    <t>4.14.029</t>
  </si>
  <si>
    <t>pcb lay-out MFM Industrial</t>
  </si>
  <si>
    <t>4.14.030</t>
  </si>
  <si>
    <t>pcb lay-out rear panel E-5500</t>
  </si>
  <si>
    <t>4.14.031</t>
  </si>
  <si>
    <t>4.14.032</t>
  </si>
  <si>
    <t>4.14.033</t>
  </si>
  <si>
    <t>pcb lay-out buffer C-64</t>
  </si>
  <si>
    <t>4.14.034</t>
  </si>
  <si>
    <t>pcb lay-out MFM Ex-proof</t>
  </si>
  <si>
    <t>4.14.035</t>
  </si>
  <si>
    <t>pcb lay-out Ex-proof capillary</t>
  </si>
  <si>
    <t>4.14.036</t>
  </si>
  <si>
    <t>pcb lay-out digital voltmeter</t>
  </si>
  <si>
    <t>4.14.037</t>
  </si>
  <si>
    <t>pcb lay-out tube connection</t>
  </si>
  <si>
    <t>4.14.038</t>
  </si>
  <si>
    <t>4.14.039</t>
  </si>
  <si>
    <t>pcb lay-out motherboard calsys</t>
  </si>
  <si>
    <t>4.14.040</t>
  </si>
  <si>
    <t>pcb lay-out rear panel calsys</t>
  </si>
  <si>
    <t>4.14.041</t>
  </si>
  <si>
    <t>pcb lay-out temperature calsys</t>
  </si>
  <si>
    <t>4.14.042</t>
  </si>
  <si>
    <t>pcb lay-out timer calsys</t>
  </si>
  <si>
    <t>4.14.043</t>
  </si>
  <si>
    <t>pcb lay-out switch calsys</t>
  </si>
  <si>
    <t>4.14.044</t>
  </si>
  <si>
    <t>pcb lay-out interface calsys</t>
  </si>
  <si>
    <t>4.14.045</t>
  </si>
  <si>
    <t>pcb lay-out tube calsys</t>
  </si>
  <si>
    <t>4.14.046</t>
  </si>
  <si>
    <t>pcb lay-out P-507</t>
  </si>
  <si>
    <t>4.14.047</t>
  </si>
  <si>
    <t>pcb lay-out MFC Euro</t>
  </si>
  <si>
    <t>4.14.048</t>
  </si>
  <si>
    <t>pcb lay-out tester</t>
  </si>
  <si>
    <t>4.14.049</t>
  </si>
  <si>
    <t>4.14.050</t>
  </si>
  <si>
    <t>4.14.051</t>
  </si>
  <si>
    <t>pcb lay-out V21-module</t>
  </si>
  <si>
    <t>4.14.052</t>
  </si>
  <si>
    <t>pcb lay-out V10-module</t>
  </si>
  <si>
    <t>4.14.053</t>
  </si>
  <si>
    <t>pcb lay-out S99-board</t>
  </si>
  <si>
    <t>4.14.054</t>
  </si>
  <si>
    <t>pcb lay-out A-module</t>
  </si>
  <si>
    <t>4.14.055</t>
  </si>
  <si>
    <t>pcb lay-out single channel</t>
  </si>
  <si>
    <t>4.14.056</t>
  </si>
  <si>
    <t>pcb lay-out I-module</t>
  </si>
  <si>
    <t>4.14.057</t>
  </si>
  <si>
    <t>4.14.058</t>
  </si>
  <si>
    <t>pcb lay-out liquid capillary</t>
  </si>
  <si>
    <t>4.14.059</t>
  </si>
  <si>
    <t>4.14.060</t>
  </si>
  <si>
    <t>pcb lay-out BASF module</t>
  </si>
  <si>
    <t>4.14.061</t>
  </si>
  <si>
    <t>pcb lay-out U-module</t>
  </si>
  <si>
    <t>4.14.062</t>
  </si>
  <si>
    <t>pcb lay-out Lascar DPM400</t>
  </si>
  <si>
    <t>4.14.063</t>
  </si>
  <si>
    <t>pcb lay-out S99-board KWU</t>
  </si>
  <si>
    <t>4.14.064</t>
  </si>
  <si>
    <t>pcb lay-out D99-module KWU</t>
  </si>
  <si>
    <t>4.14.065</t>
  </si>
  <si>
    <t>pcb lay-out T99/1-module KWU</t>
  </si>
  <si>
    <t>4.14.066</t>
  </si>
  <si>
    <t>pcb lay-out T99/2-module KWU</t>
  </si>
  <si>
    <t>4.14.067</t>
  </si>
  <si>
    <t>pcb lay-out motherboard KWU</t>
  </si>
  <si>
    <t>4.14.068</t>
  </si>
  <si>
    <t>pcb lay-out C-capillary</t>
  </si>
  <si>
    <t>4.14.069</t>
  </si>
  <si>
    <t>pcb lay-out D-capillary</t>
  </si>
  <si>
    <t>4.14.070</t>
  </si>
  <si>
    <t>4.14.071</t>
  </si>
  <si>
    <t>4.14.072</t>
  </si>
  <si>
    <t>pcb lay-out static tester</t>
  </si>
  <si>
    <t>4.14.073</t>
  </si>
  <si>
    <t>pcb lay-out active tester</t>
  </si>
  <si>
    <t>4.14.074</t>
  </si>
  <si>
    <t>4.14.075</t>
  </si>
  <si>
    <t>pcb lay-out keyboard/display</t>
  </si>
  <si>
    <t>4.14.076</t>
  </si>
  <si>
    <t>pcb lay-out AD/DA-module</t>
  </si>
  <si>
    <t>4.14.077</t>
  </si>
  <si>
    <t>pcb lay-out key matrix</t>
  </si>
  <si>
    <t>4.14.078</t>
  </si>
  <si>
    <t>pcb lay-out RS232-module</t>
  </si>
  <si>
    <t>4.14.079</t>
  </si>
  <si>
    <t>pcb lay-out MFM COMBI-FLOW</t>
  </si>
  <si>
    <t>4.14.080</t>
  </si>
  <si>
    <t>pcb lay-out MFC COMBI-FLOW</t>
  </si>
  <si>
    <t>4.14.081</t>
  </si>
  <si>
    <t>pcb lay-out EPT COMBI-FLOW</t>
  </si>
  <si>
    <t>4.14.082</t>
  </si>
  <si>
    <t>pcb lay-out EPC COMBI-FLOW</t>
  </si>
  <si>
    <t>4.14.083</t>
  </si>
  <si>
    <t>pcb lay-out single channel DC</t>
  </si>
  <si>
    <t>4.14.084</t>
  </si>
  <si>
    <t>pcb lay-out P39-module VAW</t>
  </si>
  <si>
    <t>4.14.085</t>
  </si>
  <si>
    <t>4.14.086</t>
  </si>
  <si>
    <t>4.14.087</t>
  </si>
  <si>
    <t>pcb lay-out el-flo sensor</t>
  </si>
  <si>
    <t>4.14.088</t>
  </si>
  <si>
    <t>4.14.089</t>
  </si>
  <si>
    <t>pcb lay-out motherboard E-6000</t>
  </si>
  <si>
    <t>4.14.090</t>
  </si>
  <si>
    <t>neoprene o-ring AS005 SKA-S095</t>
  </si>
  <si>
    <t>3.01.130</t>
  </si>
  <si>
    <t>3.01.133</t>
  </si>
  <si>
    <t>= 3.01.011</t>
  </si>
  <si>
    <t>3.01.134</t>
  </si>
  <si>
    <t>= 3.01.103</t>
  </si>
  <si>
    <t>3.01.136</t>
  </si>
  <si>
    <t>= 3.01.154</t>
  </si>
  <si>
    <t>3.01.137</t>
  </si>
  <si>
    <t>neoprene o-ring AS108 SKA-S095</t>
  </si>
  <si>
    <t>3.01.138</t>
  </si>
  <si>
    <t>neoprene o-ring AS127 SKA-S095</t>
  </si>
  <si>
    <t>3.01.139</t>
  </si>
  <si>
    <t>neoprene o-ring AS134 SKA-S095</t>
  </si>
  <si>
    <t>3.01.140</t>
  </si>
  <si>
    <t>neoprene o-ring AS150 SKA-S095</t>
  </si>
  <si>
    <t>3.01.141</t>
  </si>
  <si>
    <t>neoprene o-ring AS154 SKA-S095</t>
  </si>
  <si>
    <t>3.01.142</t>
  </si>
  <si>
    <t>neoprene o-ring d48x5 SKA-S095</t>
  </si>
  <si>
    <t>3.01.143</t>
  </si>
  <si>
    <t>neoprene o-ring d60x5 SKA-S095</t>
  </si>
  <si>
    <t>3.01.144</t>
  </si>
  <si>
    <t>neoprene o-ring d90x5 SKA-S095</t>
  </si>
  <si>
    <t>3.01.145</t>
  </si>
  <si>
    <t>neoprene o-ring d110x5 SKAS095</t>
  </si>
  <si>
    <t>3.01.146</t>
  </si>
  <si>
    <t>viton o-ring AS902 70°Sh green</t>
  </si>
  <si>
    <t>kalrez 4079 o-ring AS121</t>
  </si>
  <si>
    <t>3.01.151</t>
  </si>
  <si>
    <t>EPDM o-ring d110x5 SKA-S095</t>
  </si>
  <si>
    <t>3.01.152</t>
  </si>
  <si>
    <t>= 3.01.157</t>
  </si>
  <si>
    <t>3.01.155</t>
  </si>
  <si>
    <t>kalrez 4079 o-ring AS902</t>
  </si>
  <si>
    <t>3.01.156</t>
  </si>
  <si>
    <t>EPDM o-ring AS902 SKA-S095</t>
  </si>
  <si>
    <t>3.01.157</t>
  </si>
  <si>
    <t>neoprene o-ring AS902 SKA-S095</t>
  </si>
  <si>
    <t>3.01.158</t>
  </si>
  <si>
    <t>neoprene o-ring AS133 SKA-S095</t>
  </si>
  <si>
    <t>3.01.160</t>
  </si>
  <si>
    <t>chemraz o-ring AS009</t>
  </si>
  <si>
    <t>cap. assy low pressure monel</t>
  </si>
  <si>
    <t>5.01.019</t>
  </si>
  <si>
    <t>5.01.020</t>
  </si>
  <si>
    <t>5.01.021</t>
  </si>
  <si>
    <t>chemraz o-ring AS010</t>
  </si>
  <si>
    <t>3.01.166</t>
  </si>
  <si>
    <t>chemraz o-ring AS012</t>
  </si>
  <si>
    <t>3.01.167</t>
  </si>
  <si>
    <t>chemraz o-ring AS014</t>
  </si>
  <si>
    <t>3.01.168</t>
  </si>
  <si>
    <t>chemraz o-ring AS016</t>
  </si>
  <si>
    <t>3.01.169</t>
  </si>
  <si>
    <t>chemraz o-ring AS018</t>
  </si>
  <si>
    <t>3.01.170</t>
  </si>
  <si>
    <t>chemraz o-ring AS108</t>
  </si>
  <si>
    <t>3.01.171</t>
  </si>
  <si>
    <t>chemraz o-ring AS115</t>
  </si>
  <si>
    <t>3.01.172</t>
  </si>
  <si>
    <t>chemraz o-ring AS120</t>
  </si>
  <si>
    <t>3.01.173</t>
  </si>
  <si>
    <t>chemraz o-ring AS121</t>
  </si>
  <si>
    <t>3.01.174</t>
  </si>
  <si>
    <t>chemraz o-ring AS131</t>
  </si>
  <si>
    <t>3.01.175</t>
  </si>
  <si>
    <t>chemraz o-ring AS133</t>
  </si>
  <si>
    <t>3.01.176</t>
  </si>
  <si>
    <t>chemraz o-ring AS206</t>
  </si>
  <si>
    <t>3.01.177</t>
  </si>
  <si>
    <t>EPDM o-ring d48x5 SKA-S095</t>
  </si>
  <si>
    <t>3.01.179</t>
  </si>
  <si>
    <t>EPDM o-ring d60x5 SKA-S095</t>
  </si>
  <si>
    <t>3.01.181</t>
  </si>
  <si>
    <t>neoprene o-ring AS012 SKA-S095</t>
  </si>
  <si>
    <t>3.01.182</t>
  </si>
  <si>
    <t>neoprene o-ring AS014 SKA-S095</t>
  </si>
  <si>
    <t>3.01.183</t>
  </si>
  <si>
    <t>neoprene o-ring AS121 SKA-S095</t>
  </si>
  <si>
    <t>3.01.184</t>
  </si>
  <si>
    <t>neoprene o-ring AS142 SKA-S095</t>
  </si>
  <si>
    <t>3.01.185</t>
  </si>
  <si>
    <t>EPDM o-ring d90x5 SKA-S095</t>
  </si>
  <si>
    <t>3.01.191</t>
  </si>
  <si>
    <t>chemraz o-ring AS134</t>
  </si>
  <si>
    <t>3.01.192</t>
  </si>
  <si>
    <t>chemraz o-ring AS142</t>
  </si>
  <si>
    <t>3.01.193</t>
  </si>
  <si>
    <t>chemraz o-ring AS150</t>
  </si>
  <si>
    <t>3.01.194</t>
  </si>
  <si>
    <t>chemraz o-ring AS154</t>
  </si>
  <si>
    <t>3.01.195</t>
  </si>
  <si>
    <t>neoprene o-ring AS206 SKA-S095</t>
  </si>
  <si>
    <t>3.01.196</t>
  </si>
  <si>
    <t>chemraz o-ring AS127</t>
  </si>
  <si>
    <t>3.01.197</t>
  </si>
  <si>
    <t>5.01.062</t>
  </si>
  <si>
    <t>5.01.063</t>
  </si>
  <si>
    <t>flow device holder assy</t>
  </si>
  <si>
    <t>5.01.064</t>
  </si>
  <si>
    <t>flow device holder assy ecp</t>
  </si>
  <si>
    <t>chemraz o-ring AS328</t>
  </si>
  <si>
    <t>3.01.199</t>
  </si>
  <si>
    <t>chemraz o-ring AS332</t>
  </si>
  <si>
    <t>3.01.200</t>
  </si>
  <si>
    <t>chemraz o-ring AS341</t>
  </si>
  <si>
    <t>3.01.201</t>
  </si>
  <si>
    <t>chemraz o-ring AS347</t>
  </si>
  <si>
    <t>3.01.206</t>
  </si>
  <si>
    <t>neoprene o-ring AS328 SKA-S095</t>
  </si>
  <si>
    <t>3.01.207</t>
  </si>
  <si>
    <t>neoprene o-ring AS332 SKA-S095</t>
  </si>
  <si>
    <t>3.01.208</t>
  </si>
  <si>
    <t>neoprene o-ring AS341 SKA-S095</t>
  </si>
  <si>
    <t>3.01.209</t>
  </si>
  <si>
    <t>neoprene o-ring AS347 SKA-S095</t>
  </si>
  <si>
    <t>3.01.213</t>
  </si>
  <si>
    <t>viton o-ring AS347 70°sh green</t>
  </si>
  <si>
    <t>3.01.216</t>
  </si>
  <si>
    <t>chemraz o-ring AS348 90°Shore</t>
  </si>
  <si>
    <t>3.01.221</t>
  </si>
  <si>
    <t>neoprene o-ring AS132 SKA-S095</t>
  </si>
  <si>
    <t>3.01.222</t>
  </si>
  <si>
    <t>chemraz o-ring AS132</t>
  </si>
  <si>
    <t>3.01.224</t>
  </si>
  <si>
    <t>viton o-ring d8x2 70°Sh green</t>
  </si>
  <si>
    <t>3.01.225</t>
  </si>
  <si>
    <t>viton o-ring d11x2 70°Sh green</t>
  </si>
  <si>
    <t>5.01.097</t>
  </si>
  <si>
    <t>WIGHA sensor assy 12mm</t>
  </si>
  <si>
    <t>5.01.098</t>
  </si>
  <si>
    <t>capillary electronic sho-rate</t>
  </si>
  <si>
    <t>5.01.099</t>
  </si>
  <si>
    <t>flowsensor M-type 0.8mmx0.45mm</t>
  </si>
  <si>
    <t>5.01.100</t>
  </si>
  <si>
    <t>flowsensor M-type 1.2mmx0.8mm</t>
  </si>
  <si>
    <t>5.01.101</t>
  </si>
  <si>
    <t>M+W probe sensor</t>
  </si>
  <si>
    <t>5.01.104</t>
  </si>
  <si>
    <t>5.01.107</t>
  </si>
  <si>
    <t>flowsensor assy AGL-001L 20uL</t>
  </si>
  <si>
    <t>5.01.108</t>
  </si>
  <si>
    <t>flowsensor assy AGL-002L 100uL</t>
  </si>
  <si>
    <t>5.01.109</t>
  </si>
  <si>
    <t>capillary assy E-type 2-wnd</t>
  </si>
  <si>
    <t>5.01.111</t>
  </si>
  <si>
    <t>5.01.112</t>
  </si>
  <si>
    <t>5.01.114</t>
  </si>
  <si>
    <t>5.01.115</t>
  </si>
  <si>
    <t>5.01.116</t>
  </si>
  <si>
    <t>5.01.117</t>
  </si>
  <si>
    <t>5.01.119</t>
  </si>
  <si>
    <t>5.01.120</t>
  </si>
  <si>
    <t>5.01.122</t>
  </si>
  <si>
    <t>5.01.124</t>
  </si>
  <si>
    <t>5.01.125</t>
  </si>
  <si>
    <t>5.01.126</t>
  </si>
  <si>
    <t>5.01.129</t>
  </si>
  <si>
    <t>flowsensor assy L0-10 datamate</t>
  </si>
  <si>
    <t>5.01.137</t>
  </si>
  <si>
    <t>pressure sensor AM 5801 DV</t>
  </si>
  <si>
    <t>5.01.139</t>
  </si>
  <si>
    <t>M+W long probe sensor</t>
  </si>
  <si>
    <t>5.01.147</t>
  </si>
  <si>
    <t>capillary assy GALA-U 0.8x0.45</t>
  </si>
  <si>
    <t>5.01.148</t>
  </si>
  <si>
    <t>capillary assy GALA-I 0.3x0.2</t>
  </si>
  <si>
    <t>5.01.149</t>
  </si>
  <si>
    <t>M+W hotwire sensor</t>
  </si>
  <si>
    <t>5.01.154</t>
  </si>
  <si>
    <t>5.01.157</t>
  </si>
  <si>
    <t>sensor 2 winding C-type SW</t>
  </si>
  <si>
    <t>5.01.158</t>
  </si>
  <si>
    <t>sensor flow module IQ+</t>
  </si>
  <si>
    <t>5.01.164</t>
  </si>
  <si>
    <t>metal pressure sensor 30 psia</t>
  </si>
  <si>
    <t>5.01.171</t>
  </si>
  <si>
    <t>5.01.172</t>
  </si>
  <si>
    <t>press.sens SCC 15psia SMT IQ+</t>
  </si>
  <si>
    <t>5.01.173</t>
  </si>
  <si>
    <t>press.sens SCC 15psig SMT IQ+</t>
  </si>
  <si>
    <t>5.01.174</t>
  </si>
  <si>
    <t>press.sens SCC 30psia SMT IQ+</t>
  </si>
  <si>
    <t>5.01.175</t>
  </si>
  <si>
    <t>press.sens SCC 30psig SMT IQ+</t>
  </si>
  <si>
    <t>5.01.176</t>
  </si>
  <si>
    <t>press.sens SCC 100psia SMT IQ+</t>
  </si>
  <si>
    <t>5.01.177</t>
  </si>
  <si>
    <t>press.sens SCC 100psig SMT IQ+</t>
  </si>
  <si>
    <t>5.01.178</t>
  </si>
  <si>
    <t>press.sens SCC 300psia SMT IQ+</t>
  </si>
  <si>
    <t>5.01.198</t>
  </si>
  <si>
    <t>metal press sens. MSI 50 psia</t>
  </si>
  <si>
    <t>5.03.001</t>
  </si>
  <si>
    <t>pcb assy MFC Euro</t>
  </si>
  <si>
    <t>5.03.002</t>
  </si>
  <si>
    <t>pcb assy pressure</t>
  </si>
  <si>
    <t>5.03.003</t>
  </si>
  <si>
    <t>pcb assy liquid</t>
  </si>
  <si>
    <t>5.03.004</t>
  </si>
  <si>
    <t>pcb assy F-115</t>
  </si>
  <si>
    <t>5.03.005</t>
  </si>
  <si>
    <t>5.03.006</t>
  </si>
  <si>
    <t>5.03.007</t>
  </si>
  <si>
    <t>pcb assy MFC American</t>
  </si>
  <si>
    <t>5.03.008</t>
  </si>
  <si>
    <t>pcb assy MFM Industrial</t>
  </si>
  <si>
    <t>5.03.009</t>
  </si>
  <si>
    <t>bypass head assy F-105</t>
  </si>
  <si>
    <t>5.03.010</t>
  </si>
  <si>
    <t>measuring head Ex-proof</t>
  </si>
  <si>
    <t>5.03.011</t>
  </si>
  <si>
    <t>bypass head assy Ex-proof</t>
  </si>
  <si>
    <t>5.03.012</t>
  </si>
  <si>
    <t>bypass head assy F-106/F-107</t>
  </si>
  <si>
    <t>5.03.013</t>
  </si>
  <si>
    <t>5.03.014</t>
  </si>
  <si>
    <t>F1 module COMBI-FLOW F/G-type</t>
  </si>
  <si>
    <t>5.03.016</t>
  </si>
  <si>
    <t>F1 module COMBI-FLOW H-type</t>
  </si>
  <si>
    <t>5.03.018</t>
  </si>
  <si>
    <t>5.03.019</t>
  </si>
  <si>
    <t>5.03.021</t>
  </si>
  <si>
    <t>5.03.022</t>
  </si>
  <si>
    <t>bypass head assy F-106 500ml</t>
  </si>
  <si>
    <t>5.03.023</t>
  </si>
  <si>
    <t>bypass head assy F-106 120ml</t>
  </si>
  <si>
    <t>5.03.024</t>
  </si>
  <si>
    <t>neoprene o-ring AS004 SKA-S095</t>
  </si>
  <si>
    <t>3.01.283</t>
  </si>
  <si>
    <t>neoprene o-ring AS017 SKA-S095</t>
  </si>
  <si>
    <t>3.01.284</t>
  </si>
  <si>
    <t>fluorocarbon o-ring AS017</t>
  </si>
  <si>
    <t>3.01.286</t>
  </si>
  <si>
    <t>fluorocarbon o-ring AS118</t>
  </si>
  <si>
    <t>3.01.287</t>
  </si>
  <si>
    <t>viton o-ring AS014 PTFE cover</t>
  </si>
  <si>
    <t>3.01.288</t>
  </si>
  <si>
    <t>viton o-ring AS132 PTFE cover</t>
  </si>
  <si>
    <t>3.01.289</t>
  </si>
  <si>
    <t>kalrez 4079 o-ring AS005</t>
  </si>
  <si>
    <t>3.01.296</t>
  </si>
  <si>
    <t>neoprene o-ring AS126 SKA-S095</t>
  </si>
  <si>
    <t>3.01.297</t>
  </si>
  <si>
    <t>fluorocarbon o-ring AS126</t>
  </si>
  <si>
    <t>3.01.299</t>
  </si>
  <si>
    <t>neoprene o-ring AS203 SKA-S095</t>
  </si>
  <si>
    <t>3.01.300</t>
  </si>
  <si>
    <t>fluorocarbon o-ring AS203</t>
  </si>
  <si>
    <t>3.01.302</t>
  </si>
  <si>
    <t>= 3.01.129</t>
  </si>
  <si>
    <t>3.01.303</t>
  </si>
  <si>
    <t>fluorocarbon o-ring AS005</t>
  </si>
  <si>
    <t>3.01.305</t>
  </si>
  <si>
    <t>fluorocarbon o-ring AS210</t>
  </si>
  <si>
    <t>3.01.307</t>
  </si>
  <si>
    <t>fluorocarbon o-ring AS129</t>
  </si>
  <si>
    <t>3.01.310</t>
  </si>
  <si>
    <t>fluorocarbon o-ring AS139</t>
  </si>
  <si>
    <t>3.01.312</t>
  </si>
  <si>
    <t>fluorocarbon o-ring AS217</t>
  </si>
  <si>
    <t>3.01.316</t>
  </si>
  <si>
    <t>fluorocarbon o-ring AS215</t>
  </si>
  <si>
    <t>2.05.022</t>
  </si>
  <si>
    <t>filterholder</t>
  </si>
  <si>
    <t>2.05.023</t>
  </si>
  <si>
    <t>body F-113</t>
  </si>
  <si>
    <t>2.05.024</t>
  </si>
  <si>
    <t>cover F-113</t>
  </si>
  <si>
    <t>parofluor o-ring AS009</t>
  </si>
  <si>
    <t>3.01.322</t>
  </si>
  <si>
    <t>parofluor o-ring AS010</t>
  </si>
  <si>
    <t>3.01.324</t>
  </si>
  <si>
    <t>parofluor o-ring AS012</t>
  </si>
  <si>
    <t>3.01.325</t>
  </si>
  <si>
    <t>parofluor o-ring AS013</t>
  </si>
  <si>
    <t>3.01.327</t>
  </si>
  <si>
    <t>parofluor o-ring AS015</t>
  </si>
  <si>
    <t>parofluor o-ring AS016</t>
  </si>
  <si>
    <t>3.01.329</t>
  </si>
  <si>
    <t>parofluor o-ring AS017</t>
  </si>
  <si>
    <t>3.01.330</t>
  </si>
  <si>
    <t>parofluor o-ring AS018</t>
  </si>
  <si>
    <t>3.01.331</t>
  </si>
  <si>
    <t>parofluor o-ring AS108</t>
  </si>
  <si>
    <t>3.01.332</t>
  </si>
  <si>
    <t>parofluor o-ring AS115</t>
  </si>
  <si>
    <t>3.01.333</t>
  </si>
  <si>
    <t>parofluor o-ring AS118</t>
  </si>
  <si>
    <t>3.01.334</t>
  </si>
  <si>
    <t>parofluor o-ring AS120</t>
  </si>
  <si>
    <t>parofluor o-ring AS121</t>
  </si>
  <si>
    <t>3.01.336</t>
  </si>
  <si>
    <t>parofluor o-ring AS126</t>
  </si>
  <si>
    <t>3.01.337</t>
  </si>
  <si>
    <t>parofluor o-ring AS127</t>
  </si>
  <si>
    <t>adaptor set NO 1/2 x 1/2</t>
  </si>
  <si>
    <t>5.06.008</t>
  </si>
  <si>
    <t>5.06.009</t>
  </si>
  <si>
    <t>5.06.010</t>
  </si>
  <si>
    <t>5.06.011</t>
  </si>
  <si>
    <t>5.06.012</t>
  </si>
  <si>
    <t>adaptor set 1/8 x 1/8</t>
  </si>
  <si>
    <t>5.06.013</t>
  </si>
  <si>
    <t>5.06.014</t>
  </si>
  <si>
    <t>5.06.015</t>
  </si>
  <si>
    <t>5.06.016</t>
  </si>
  <si>
    <t>5.06.017</t>
  </si>
  <si>
    <t>adaptor set monel 1/4 x 1/8</t>
  </si>
  <si>
    <t>5.06.018</t>
  </si>
  <si>
    <t>adapter assy COMBI-FLOW</t>
  </si>
  <si>
    <t>5.06.019</t>
  </si>
  <si>
    <t>adaptor set 1 x 1</t>
  </si>
  <si>
    <t>5.07.001</t>
  </si>
  <si>
    <t>valve parts F-001</t>
  </si>
  <si>
    <t>5.07.002</t>
  </si>
  <si>
    <t>valve parts F-002</t>
  </si>
  <si>
    <t>5.07.003</t>
  </si>
  <si>
    <t>valve assy F-001</t>
  </si>
  <si>
    <t>5.07.004</t>
  </si>
  <si>
    <t>3.01.350</t>
  </si>
  <si>
    <t>parofluor o-ring AS328</t>
  </si>
  <si>
    <t>3.01.351</t>
  </si>
  <si>
    <t>parofluor o-ring AS329</t>
  </si>
  <si>
    <t>3.01.352</t>
  </si>
  <si>
    <t>parofluor o-ring AS332</t>
  </si>
  <si>
    <t>3.01.353</t>
  </si>
  <si>
    <t>parofluor o-ring AS333</t>
  </si>
  <si>
    <t>3.01.354</t>
  </si>
  <si>
    <t>parofluor o-ring AS341</t>
  </si>
  <si>
    <t>3.01.355</t>
  </si>
  <si>
    <t>parofluor o-ring AS342</t>
  </si>
  <si>
    <t>3.01.356</t>
  </si>
  <si>
    <t>parofluor o-ring AS347</t>
  </si>
  <si>
    <t>3.01.358</t>
  </si>
  <si>
    <t>parofluor o-ring AS350</t>
  </si>
  <si>
    <t>3.01.359</t>
  </si>
  <si>
    <t>Buna-N o-ring AS043</t>
  </si>
  <si>
    <t>3.01.360</t>
  </si>
  <si>
    <t>kalrez 4079 o-ring AS347</t>
  </si>
  <si>
    <t>kalrez 4079 o-ring AS126</t>
  </si>
  <si>
    <t>kalrez 4079 o-ring AS203</t>
  </si>
  <si>
    <t>3.01.364</t>
  </si>
  <si>
    <t>kalrez 4079 o-ring AS017</t>
  </si>
  <si>
    <t>3.01.365</t>
  </si>
  <si>
    <t>kalrez 4079 o-ring AS134</t>
  </si>
  <si>
    <t>3.01.367</t>
  </si>
  <si>
    <t>parofluor o-ring AS136</t>
  </si>
  <si>
    <t>3.01.369</t>
  </si>
  <si>
    <t>kalrez 4079 o-ring AS136</t>
  </si>
  <si>
    <t>3.01.372</t>
  </si>
  <si>
    <t>kalrez 4079 o-ring AS004</t>
  </si>
  <si>
    <t>3.01.373</t>
  </si>
  <si>
    <t>kalrez 4079 o-ring AS014</t>
  </si>
  <si>
    <t>3.01.378</t>
  </si>
  <si>
    <t>kalrez 4079 o-ring AS029</t>
  </si>
  <si>
    <t>3.01.384</t>
  </si>
  <si>
    <t>Chosil o-ring AS115</t>
  </si>
  <si>
    <t>3.01.389</t>
  </si>
  <si>
    <t>kalrez 4079 o-ring AS206</t>
  </si>
  <si>
    <t>3.01.399</t>
  </si>
  <si>
    <t>viton o-ring d3.5x1 80°Sh grn</t>
  </si>
  <si>
    <t>3.01.408</t>
  </si>
  <si>
    <t>kalrez 4079 o-ring AS035</t>
  </si>
  <si>
    <t>3.01.409</t>
  </si>
  <si>
    <t>kalrez 4079 o-ring AS132</t>
  </si>
  <si>
    <t>3.01.410</t>
  </si>
  <si>
    <t>kalrez 4079 o-ring AS139</t>
  </si>
  <si>
    <t>3.01.413</t>
  </si>
  <si>
    <t>kalrez 4079 o-ring AS215</t>
  </si>
  <si>
    <t>3.01.414</t>
  </si>
  <si>
    <t>kalrez 4079 o-ring AS217</t>
  </si>
  <si>
    <t>3.01.416</t>
  </si>
  <si>
    <t>NBR o-ring 15x1 black</t>
  </si>
  <si>
    <t>3.01.417</t>
  </si>
  <si>
    <t>kalrez 4079 o-ring AS329</t>
  </si>
  <si>
    <t>3.01.418</t>
  </si>
  <si>
    <t>kalrez 4079 o-ring AS108</t>
  </si>
  <si>
    <t>3.01.423</t>
  </si>
  <si>
    <t>kalrez 4079 o-ring AS111</t>
  </si>
  <si>
    <t>3.01.427</t>
  </si>
  <si>
    <t>NBR quadring AS044</t>
  </si>
  <si>
    <t>3.01.711</t>
  </si>
  <si>
    <t>viton o-ring AS004 90°Sh black</t>
  </si>
  <si>
    <t>3.01.788</t>
  </si>
  <si>
    <t>= 3.01.778</t>
  </si>
  <si>
    <t>3.02.001</t>
  </si>
  <si>
    <t>viton gasket d4x1.8</t>
  </si>
  <si>
    <t>3.02.002</t>
  </si>
  <si>
    <t>= 3.02.031</t>
  </si>
  <si>
    <t>3.02.004</t>
  </si>
  <si>
    <t>PTFE gasket d4x1.8</t>
  </si>
  <si>
    <t>3.02.005</t>
  </si>
  <si>
    <t>valve assy 002C valve</t>
  </si>
  <si>
    <t>5.07.040</t>
  </si>
  <si>
    <t>valve assy 002CI valve</t>
  </si>
  <si>
    <t>5.07.041</t>
  </si>
  <si>
    <t>valve assy 002CX valve</t>
  </si>
  <si>
    <t>5.07.042</t>
  </si>
  <si>
    <t>valve assy 002D valve</t>
  </si>
  <si>
    <t>5.07.043</t>
  </si>
  <si>
    <t>valve assy 002DI valve</t>
  </si>
  <si>
    <t>5.07.044</t>
  </si>
  <si>
    <t>valve assy 002DX valve</t>
  </si>
  <si>
    <t>5.07.045</t>
  </si>
  <si>
    <t>valve assy 033C valve</t>
  </si>
  <si>
    <t>5.07.046</t>
  </si>
  <si>
    <t>valve assy 033CI valve</t>
  </si>
  <si>
    <t>5.07.047</t>
  </si>
  <si>
    <t>valve assy 033CX valve</t>
  </si>
  <si>
    <t>5.07.048</t>
  </si>
  <si>
    <t>valve assy 003 valve</t>
  </si>
  <si>
    <t>5.07.049</t>
  </si>
  <si>
    <t>box 1300x500x500mm fefco 201</t>
  </si>
  <si>
    <t>9.01.085</t>
  </si>
  <si>
    <t>CD-box with BHT logo</t>
  </si>
  <si>
    <t>9.02.001</t>
  </si>
  <si>
    <t>instruction manual MFM/MFC</t>
  </si>
  <si>
    <t>9.02.002</t>
  </si>
  <si>
    <t>Kv-value F-001/F-002-F-033</t>
  </si>
  <si>
    <t>9.02.003</t>
  </si>
  <si>
    <t>dimensional drawing F-115</t>
  </si>
  <si>
    <t>9.02.004</t>
  </si>
  <si>
    <t>diagram MFC</t>
  </si>
  <si>
    <t>9.02.005</t>
  </si>
  <si>
    <t>calibration curve MFM/MFC</t>
  </si>
  <si>
    <t>9.02.006</t>
  </si>
  <si>
    <t>practical calibration curve</t>
  </si>
  <si>
    <t>9.02.007</t>
  </si>
  <si>
    <t>sensor signal</t>
  </si>
  <si>
    <t>9.02.008</t>
  </si>
  <si>
    <t>step respons MFC</t>
  </si>
  <si>
    <t>9.02.009</t>
  </si>
  <si>
    <t>9.02.010</t>
  </si>
  <si>
    <t>e-curve</t>
  </si>
  <si>
    <t>9.02.011</t>
  </si>
  <si>
    <t>start control function</t>
  </si>
  <si>
    <t>9.02.012</t>
  </si>
  <si>
    <t>mixture of gases</t>
  </si>
  <si>
    <t>9.02.013</t>
  </si>
  <si>
    <t>big consumption plant</t>
  </si>
  <si>
    <t>9.02.014</t>
  </si>
  <si>
    <t>gas chromatograph</t>
  </si>
  <si>
    <t>9.02.015</t>
  </si>
  <si>
    <t>pressure drop adapters</t>
  </si>
  <si>
    <t>9.02.016</t>
  </si>
  <si>
    <t>step respons UA</t>
  </si>
  <si>
    <t>9.02.017</t>
  </si>
  <si>
    <t>soft start</t>
  </si>
  <si>
    <t>9.02.018</t>
  </si>
  <si>
    <t>diagram opened valve</t>
  </si>
  <si>
    <t>9.02.019</t>
  </si>
  <si>
    <t>U/I converter</t>
  </si>
  <si>
    <t>9.02.020</t>
  </si>
  <si>
    <t>diagram 2-channel rear panel</t>
  </si>
  <si>
    <t>9.02.021</t>
  </si>
  <si>
    <t>diagram rear panel</t>
  </si>
  <si>
    <t>9.02.022</t>
  </si>
  <si>
    <t>diagram 4-channel rear panel</t>
  </si>
  <si>
    <t>9.02.023</t>
  </si>
  <si>
    <t>position liquid meter</t>
  </si>
  <si>
    <t>9.02.024</t>
  </si>
  <si>
    <t>Kv-value</t>
  </si>
  <si>
    <t>9.02.025</t>
  </si>
  <si>
    <t>diagram MFC TA</t>
  </si>
  <si>
    <t>9.02.026</t>
  </si>
  <si>
    <t>diagram slow control TA</t>
  </si>
  <si>
    <t>9.02.027</t>
  </si>
  <si>
    <t>diagram soft start TA</t>
  </si>
  <si>
    <t>9.02.028</t>
  </si>
  <si>
    <t>jumper positions TA</t>
  </si>
  <si>
    <t>9.02.029</t>
  </si>
  <si>
    <t>jumper positions Euro</t>
  </si>
  <si>
    <t>9.02.030</t>
  </si>
  <si>
    <t>lay-out Euro</t>
  </si>
  <si>
    <t>9.02.031</t>
  </si>
  <si>
    <t>orifice assy F-033C d1.5</t>
  </si>
  <si>
    <t>5.07.083</t>
  </si>
  <si>
    <t>orifice assy F-033C d1.0</t>
  </si>
  <si>
    <t>5.07.086</t>
  </si>
  <si>
    <t>valve assy F-002C n.o.</t>
  </si>
  <si>
    <t>5.07.089</t>
  </si>
  <si>
    <t>valve assy F-003C-IB Metco</t>
  </si>
  <si>
    <t>5.07.090</t>
  </si>
  <si>
    <t>orifice C</t>
  </si>
  <si>
    <t>5.07.091</t>
  </si>
  <si>
    <t>orifice assy F-033C</t>
  </si>
  <si>
    <t>5.07.092</t>
  </si>
  <si>
    <t>orifice C monel</t>
  </si>
  <si>
    <t>5.07.093</t>
  </si>
  <si>
    <t>5.07.094</t>
  </si>
  <si>
    <t>valve assy F-002D Novellus</t>
  </si>
  <si>
    <t>5.07.096</t>
  </si>
  <si>
    <t>fillerring assy F-230C</t>
  </si>
  <si>
    <t>5.07.097</t>
  </si>
  <si>
    <t>valve assy F-002AC-XB</t>
  </si>
  <si>
    <t>5.07.100</t>
  </si>
  <si>
    <t>selection orificeholder</t>
  </si>
  <si>
    <t>5.07.101</t>
  </si>
  <si>
    <t>selection orifice COMBI-FLOW</t>
  </si>
  <si>
    <t>5.07.102</t>
  </si>
  <si>
    <t>5.07.103</t>
  </si>
  <si>
    <t>C2 module COMBI/LIQUI-FLOW</t>
  </si>
  <si>
    <t>5.07.106</t>
  </si>
  <si>
    <t>fillerring assy F-230C H2</t>
  </si>
  <si>
    <t>5.07.107</t>
  </si>
  <si>
    <t>vary-P valve assy F-033C H2</t>
  </si>
  <si>
    <t>5.07.108</t>
  </si>
  <si>
    <t>W-002</t>
  </si>
  <si>
    <t>5.07.109</t>
  </si>
  <si>
    <t>modular valve assy VM1</t>
  </si>
  <si>
    <t>5.07.110</t>
  </si>
  <si>
    <t>valve assy F-001C n.c.</t>
  </si>
  <si>
    <t>5.07.113</t>
  </si>
  <si>
    <t>modular valve assy VM2</t>
  </si>
  <si>
    <t>5.07.114</t>
  </si>
  <si>
    <t>W-003</t>
  </si>
  <si>
    <t>5.07.120</t>
  </si>
  <si>
    <t>valve assy 1/8" face seal</t>
  </si>
  <si>
    <t>5.07.121</t>
  </si>
  <si>
    <t>valve assy 1/8"UN</t>
  </si>
  <si>
    <t>5.07.122</t>
  </si>
  <si>
    <t>valve assy F-001BC n.c.</t>
  </si>
  <si>
    <t>5.07.127</t>
  </si>
  <si>
    <t>C2 module metal</t>
  </si>
  <si>
    <t>5.07.128</t>
  </si>
  <si>
    <t>M+W valve assy D-4012 n.c.</t>
  </si>
  <si>
    <t>5.07.131</t>
  </si>
  <si>
    <t>3.03.020</t>
  </si>
  <si>
    <t>3.03.021</t>
  </si>
  <si>
    <t>= 3.03.029</t>
  </si>
  <si>
    <t>3.03.041</t>
  </si>
  <si>
    <t>3.03.042</t>
  </si>
  <si>
    <t>3.03.043</t>
  </si>
  <si>
    <t>upper part case capillary</t>
  </si>
  <si>
    <t>3.03.045</t>
  </si>
  <si>
    <t>distance part liquid</t>
  </si>
  <si>
    <t>3.03.046</t>
  </si>
  <si>
    <t>filler part DVM</t>
  </si>
  <si>
    <t>3.03.048</t>
  </si>
  <si>
    <t>lower part C-cap. low pressure</t>
  </si>
  <si>
    <t>3.03.049</t>
  </si>
  <si>
    <t>lower part D-cap. low pressure</t>
  </si>
  <si>
    <t>3.03.050</t>
  </si>
  <si>
    <t>polyurethane foam</t>
  </si>
  <si>
    <t>3.03.051</t>
  </si>
  <si>
    <t>thermal insulation for capill.</t>
  </si>
  <si>
    <t>3.03.053</t>
  </si>
  <si>
    <t>upper part case liquid capill.</t>
  </si>
  <si>
    <t>2.05.200</t>
  </si>
  <si>
    <t>case MFM Industrial</t>
  </si>
  <si>
    <t>2.05.201</t>
  </si>
  <si>
    <t>center ring F-105A 40mm DIN</t>
  </si>
  <si>
    <t>2.05.202</t>
  </si>
  <si>
    <t>3.03.054</t>
  </si>
  <si>
    <t>insulation for liquid capill.</t>
  </si>
  <si>
    <t>3.03.055</t>
  </si>
  <si>
    <t>Rockwool insulation for capill</t>
  </si>
  <si>
    <t>3.03.056</t>
  </si>
  <si>
    <t>coil former LA/LB</t>
  </si>
  <si>
    <t>3.03.057</t>
  </si>
  <si>
    <t>3.03.058</t>
  </si>
  <si>
    <t>lower part case American MFC</t>
  </si>
  <si>
    <t>3.03.059</t>
  </si>
  <si>
    <t>center tube coil LC</t>
  </si>
  <si>
    <t>3.03.060</t>
  </si>
  <si>
    <t>distance part F-232C-LA/LB</t>
  </si>
  <si>
    <t>3.03.061</t>
  </si>
  <si>
    <t>distance part F-232C</t>
  </si>
  <si>
    <t>3.03.062</t>
  </si>
  <si>
    <t>Ertalyte distance part liquid</t>
  </si>
  <si>
    <t>3.03.063</t>
  </si>
  <si>
    <t>DVM screen</t>
  </si>
  <si>
    <t>3.03.065</t>
  </si>
  <si>
    <t>DVM window type 2 (%)</t>
  </si>
  <si>
    <t>3.03.066</t>
  </si>
  <si>
    <t>DVM window type 1</t>
  </si>
  <si>
    <t>3.03.067</t>
  </si>
  <si>
    <t>Melinex wit 610x0.35mm</t>
  </si>
  <si>
    <t>3.03.068</t>
  </si>
  <si>
    <t>Kel-F plug</t>
  </si>
  <si>
    <t>3.03.069</t>
  </si>
  <si>
    <t>case DVM</t>
  </si>
  <si>
    <t>3.03.070</t>
  </si>
  <si>
    <t>= 3.03.051</t>
  </si>
  <si>
    <t>3.03.071</t>
  </si>
  <si>
    <t>coil former LG/LH/LI</t>
  </si>
  <si>
    <t>3.03.072</t>
  </si>
  <si>
    <t>coil former LD/LE/LF</t>
  </si>
  <si>
    <t>3.03.074</t>
  </si>
  <si>
    <t>=1.24.026</t>
  </si>
  <si>
    <t>3.03.075</t>
  </si>
  <si>
    <t>cover filter</t>
  </si>
  <si>
    <t>3.03.080</t>
  </si>
  <si>
    <t>3.03.101</t>
  </si>
  <si>
    <t>silencer 1/4" black</t>
  </si>
  <si>
    <t>3.03.106</t>
  </si>
  <si>
    <t>piston tubecal3 d11mm</t>
  </si>
  <si>
    <t>3.03.107</t>
  </si>
  <si>
    <t>piston tubecal3 d75mm</t>
  </si>
  <si>
    <t>3.03.108</t>
  </si>
  <si>
    <t>piston tubecal3 d150mm</t>
  </si>
  <si>
    <t>3.03.109</t>
  </si>
  <si>
    <t>eurocard locking</t>
  </si>
  <si>
    <t>3.03.110</t>
  </si>
  <si>
    <t>3.03.111</t>
  </si>
  <si>
    <t>Kel-F guide bush F-004C</t>
  </si>
  <si>
    <t>3.03.116</t>
  </si>
  <si>
    <t>= 3.03.078</t>
  </si>
  <si>
    <t>3.03.117</t>
  </si>
  <si>
    <t>lower tube holder d75mm</t>
  </si>
  <si>
    <t>3.03.118</t>
  </si>
  <si>
    <t>orifice F-115B d17mm</t>
  </si>
  <si>
    <t>2.05.233</t>
  </si>
  <si>
    <t>orifice F-115B d25mm</t>
  </si>
  <si>
    <t>2.05.234</t>
  </si>
  <si>
    <t>orifice F-115D d25mm</t>
  </si>
  <si>
    <t>2.05.235</t>
  </si>
  <si>
    <t>orifice F-115D d38mm</t>
  </si>
  <si>
    <t>2.05.236</t>
  </si>
  <si>
    <t>orifice F-115D d60mm</t>
  </si>
  <si>
    <t>2.05.237</t>
  </si>
  <si>
    <t>body F-133A</t>
  </si>
  <si>
    <t>2.05.238</t>
  </si>
  <si>
    <t>2.05.239</t>
  </si>
  <si>
    <t>center ring F-105A ANSI150</t>
  </si>
  <si>
    <t>2.05.240</t>
  </si>
  <si>
    <t>center ring F-105B ANSI150</t>
  </si>
  <si>
    <t>2.05.241</t>
  </si>
  <si>
    <t>center ring F-105C ANSI150</t>
  </si>
  <si>
    <t>2.05.242</t>
  </si>
  <si>
    <t>center ring F-105C ANSI300</t>
  </si>
  <si>
    <t>2.05.243</t>
  </si>
  <si>
    <t>center ring F-105D ANSI300</t>
  </si>
  <si>
    <t>2.05.244</t>
  </si>
  <si>
    <t>pin F-033</t>
  </si>
  <si>
    <t>2.05.245</t>
  </si>
  <si>
    <t>piston F-033</t>
  </si>
  <si>
    <t>2.05.246</t>
  </si>
  <si>
    <t>pressing ring F-033</t>
  </si>
  <si>
    <t>2.05.247</t>
  </si>
  <si>
    <t>cover F-112 Metco</t>
  </si>
  <si>
    <t>2.05.248</t>
  </si>
  <si>
    <t>turn off adaptor G 1/2"</t>
  </si>
  <si>
    <t>2.05.249</t>
  </si>
  <si>
    <t>2.05.250</t>
  </si>
  <si>
    <t>sleeve F-002 n.o.</t>
  </si>
  <si>
    <t>2.05.251</t>
  </si>
  <si>
    <t>case F-002 n.o.</t>
  </si>
  <si>
    <t>2.05.252</t>
  </si>
  <si>
    <t>pressing ring F-002 n.o.</t>
  </si>
  <si>
    <t>2.05.253</t>
  </si>
  <si>
    <t>plunger F-003 viton</t>
  </si>
  <si>
    <t>2.05.254</t>
  </si>
  <si>
    <t>solder nipple with conus</t>
  </si>
  <si>
    <t>2.05.255</t>
  </si>
  <si>
    <t>2.05.256</t>
  </si>
  <si>
    <t>2.05.257</t>
  </si>
  <si>
    <t>body F-810</t>
  </si>
  <si>
    <t>2.05.258</t>
  </si>
  <si>
    <t>2.05.259</t>
  </si>
  <si>
    <t>2.05.260</t>
  </si>
  <si>
    <t>cover F-810/F-910</t>
  </si>
  <si>
    <t>2.05.261</t>
  </si>
  <si>
    <t>capillaryholder liquid low</t>
  </si>
  <si>
    <t>2.05.262</t>
  </si>
  <si>
    <t>tap case liquid</t>
  </si>
  <si>
    <t>2.05.263</t>
  </si>
  <si>
    <t>nut tap liquid</t>
  </si>
  <si>
    <t>2.05.264</t>
  </si>
  <si>
    <t>spindle tap liquid</t>
  </si>
  <si>
    <t>2.05.265</t>
  </si>
  <si>
    <t>= 3.02.019</t>
  </si>
  <si>
    <t>2.05.267</t>
  </si>
  <si>
    <t>3.04.006</t>
  </si>
  <si>
    <t>sticker L,M,H,5,10,P</t>
  </si>
  <si>
    <t>3.04.007</t>
  </si>
  <si>
    <t>sticker for cable end</t>
  </si>
  <si>
    <t>3.04.008</t>
  </si>
  <si>
    <t>sticker for E-5000 German text</t>
  </si>
  <si>
    <t>3.04.009</t>
  </si>
  <si>
    <t>sticker for E-5000</t>
  </si>
  <si>
    <t>3.04.010</t>
  </si>
  <si>
    <t>sticker for rear panel E-5000</t>
  </si>
  <si>
    <t>3.04.011</t>
  </si>
  <si>
    <t>model sticker mounting plate</t>
  </si>
  <si>
    <t>3.04.012</t>
  </si>
  <si>
    <t>sticker 3-pos. toggle switch</t>
  </si>
  <si>
    <t>3.04.013</t>
  </si>
  <si>
    <t>model sticker MFM/MFC/PM/PC</t>
  </si>
  <si>
    <t>3.04.014</t>
  </si>
  <si>
    <t>sticker flow direction</t>
  </si>
  <si>
    <t>3.04.015</t>
  </si>
  <si>
    <t>sticker 0-20mA</t>
  </si>
  <si>
    <t>3.04.016</t>
  </si>
  <si>
    <t>sticker 4-20mA</t>
  </si>
  <si>
    <t>3.04.017</t>
  </si>
  <si>
    <t>sticker F-100/F-200 series</t>
  </si>
  <si>
    <t>3.04.018</t>
  </si>
  <si>
    <t>sticker P-500/P-600/P-700</t>
  </si>
  <si>
    <t>3.04.019</t>
  </si>
  <si>
    <t>sticker fragile</t>
  </si>
  <si>
    <t>3.04.020</t>
  </si>
  <si>
    <t>adres sticker</t>
  </si>
  <si>
    <t>3.04.021</t>
  </si>
  <si>
    <t>sticker capillary</t>
  </si>
  <si>
    <t>3.04.022</t>
  </si>
  <si>
    <t>sticker rear panel E-5000</t>
  </si>
  <si>
    <t>3.04.023</t>
  </si>
  <si>
    <t>sticker 12-pos. turn switch</t>
  </si>
  <si>
    <t>3.04.024</t>
  </si>
  <si>
    <t>registrationplate Ex-proof</t>
  </si>
  <si>
    <t>3.04.025</t>
  </si>
  <si>
    <t>etching symbol flow direction</t>
  </si>
  <si>
    <t>3.04.026</t>
  </si>
  <si>
    <t>Scotch foil 400x250mm RAL7035</t>
  </si>
  <si>
    <t>3.04.027</t>
  </si>
  <si>
    <t>= 9.22.072</t>
  </si>
  <si>
    <t>3.04.028</t>
  </si>
  <si>
    <t>= 9.22.081</t>
  </si>
  <si>
    <t>3.04.029</t>
  </si>
  <si>
    <t>Avery software disc label</t>
  </si>
  <si>
    <t>3.04.033</t>
  </si>
  <si>
    <t>Scotch foil B7 RAL7035</t>
  </si>
  <si>
    <t>3.04.035</t>
  </si>
  <si>
    <t>= 9.22.083</t>
  </si>
  <si>
    <t>3.04.036</t>
  </si>
  <si>
    <t>etching symb.flow direct.P-602</t>
  </si>
  <si>
    <t>3.04.037</t>
  </si>
  <si>
    <t>etching symbol delta-P P-506</t>
  </si>
  <si>
    <t>3.05.001</t>
  </si>
  <si>
    <t>Apra panel case 12HP 446-102</t>
  </si>
  <si>
    <t>3.05.002</t>
  </si>
  <si>
    <t>Apra mounting clamp 440-001</t>
  </si>
  <si>
    <t>3.05.003</t>
  </si>
  <si>
    <t>Apra panel case 16HP 446-152</t>
  </si>
  <si>
    <t>3.05.004</t>
  </si>
  <si>
    <t>Apra panel case 26HP 446-052</t>
  </si>
  <si>
    <t>3.05.005</t>
  </si>
  <si>
    <t>case BSF-001E/002E</t>
  </si>
  <si>
    <t>3.05.006</t>
  </si>
  <si>
    <t>Apra panel case 16HP Ni-coated</t>
  </si>
  <si>
    <t>4.01.001</t>
  </si>
  <si>
    <t>pcb sensor</t>
  </si>
  <si>
    <t>4.01.002</t>
  </si>
  <si>
    <t>4.01.003</t>
  </si>
  <si>
    <t>pcb MFC American</t>
  </si>
  <si>
    <t>4.01.004</t>
  </si>
  <si>
    <t>4.01.006</t>
  </si>
  <si>
    <t>pcb pre-amplifier UEG-case</t>
  </si>
  <si>
    <t>4.01.007</t>
  </si>
  <si>
    <t>4.01.008</t>
  </si>
  <si>
    <t>pcb rear panel</t>
  </si>
  <si>
    <t>4.01.009</t>
  </si>
  <si>
    <t>4.01.010</t>
  </si>
  <si>
    <t>4.01.011</t>
  </si>
  <si>
    <t>4.01.012</t>
  </si>
  <si>
    <t>4.01.013</t>
  </si>
  <si>
    <t>pcb T-module single channel</t>
  </si>
  <si>
    <t>4.01.014</t>
  </si>
  <si>
    <t>pcb T-module dual channel</t>
  </si>
  <si>
    <t>4.01.015</t>
  </si>
  <si>
    <t>pcb S-board 4 x conversion</t>
  </si>
  <si>
    <t>4.01.016</t>
  </si>
  <si>
    <t>pcb S-board 4 x summation</t>
  </si>
  <si>
    <t>4.01.017</t>
  </si>
  <si>
    <t>4.01.018</t>
  </si>
  <si>
    <t>motherboard nr.4</t>
  </si>
  <si>
    <t>4.01.019</t>
  </si>
  <si>
    <t>4.01.020</t>
  </si>
  <si>
    <t>pcb rear panel E-5000 current</t>
  </si>
  <si>
    <t>4.01.021</t>
  </si>
  <si>
    <t>valve splitter</t>
  </si>
  <si>
    <t>4.01.022</t>
  </si>
  <si>
    <t>pcb MFC Euro 5V LH</t>
  </si>
  <si>
    <t>4.01.023</t>
  </si>
  <si>
    <t>pcb MFC Euro 10V LH</t>
  </si>
  <si>
    <t>4.01.024</t>
  </si>
  <si>
    <t>pcb MFC Euro 5V</t>
  </si>
  <si>
    <t>4.01.025</t>
  </si>
  <si>
    <t>pcb MFC Euro 10V</t>
  </si>
  <si>
    <t>4.01.026</t>
  </si>
  <si>
    <t>pcb rear panel E-5511/5512-EA</t>
  </si>
  <si>
    <t>4.01.027</t>
  </si>
  <si>
    <t>pcb rear panel E-5513-EA</t>
  </si>
  <si>
    <t>4.01.028</t>
  </si>
  <si>
    <t>2.05.339</t>
  </si>
  <si>
    <t>cap filter G1/8"male</t>
  </si>
  <si>
    <t>2.05.340</t>
  </si>
  <si>
    <t>cap filter G1/4"male</t>
  </si>
  <si>
    <t>2.05.341</t>
  </si>
  <si>
    <t>cap filter G1/8"female</t>
  </si>
  <si>
    <t>2.05.342</t>
  </si>
  <si>
    <t>cap filter G1/4"female</t>
  </si>
  <si>
    <t>2.05.343</t>
  </si>
  <si>
    <t>body F-111D</t>
  </si>
  <si>
    <t>2.05.344</t>
  </si>
  <si>
    <t>2.05.345</t>
  </si>
  <si>
    <t>body F-201C</t>
  </si>
  <si>
    <t>2.05.348</t>
  </si>
  <si>
    <t>cover plate F-001 black</t>
  </si>
  <si>
    <t>2.05.349</t>
  </si>
  <si>
    <t>upper part sleeve F-001 D-type</t>
  </si>
  <si>
    <t>2.05.350</t>
  </si>
  <si>
    <t>upper part sleeve F-001 C-type</t>
  </si>
  <si>
    <t>2.05.351</t>
  </si>
  <si>
    <t>2.05.352</t>
  </si>
  <si>
    <t>plungerholder F-001</t>
  </si>
  <si>
    <t>2.05.355</t>
  </si>
  <si>
    <t>5.13.147</t>
  </si>
  <si>
    <t>flowassy F-111AP</t>
  </si>
  <si>
    <t>5.13.148</t>
  </si>
  <si>
    <t>flowassy F-112AP</t>
  </si>
  <si>
    <t>5.13.149</t>
  </si>
  <si>
    <t>flowassy F-113AP</t>
  </si>
  <si>
    <t>5.13.150</t>
  </si>
  <si>
    <t>flowassy F-201AP</t>
  </si>
  <si>
    <t>5.13.151</t>
  </si>
  <si>
    <t>flowassy F-202AP</t>
  </si>
  <si>
    <t>5.13.152</t>
  </si>
  <si>
    <t>flowassy F-203AP</t>
  </si>
  <si>
    <t>5.13.153</t>
  </si>
  <si>
    <t>flowassy F-201CP</t>
  </si>
  <si>
    <t>5.13.154</t>
  </si>
  <si>
    <t>flowassy F-200CP</t>
  </si>
  <si>
    <t>5.13.155</t>
  </si>
  <si>
    <t>flowassy F-110CP</t>
  </si>
  <si>
    <t>5.13.156</t>
  </si>
  <si>
    <t>flowassy F-111BP</t>
  </si>
  <si>
    <t>6.01.001</t>
  </si>
  <si>
    <t>case Euro</t>
  </si>
  <si>
    <t>6.01.002</t>
  </si>
  <si>
    <t>6.01.003</t>
  </si>
  <si>
    <t>case American</t>
  </si>
  <si>
    <t>6.01.004</t>
  </si>
  <si>
    <t>6.01.005</t>
  </si>
  <si>
    <t>case Euro metallised</t>
  </si>
  <si>
    <t>6.01.006</t>
  </si>
  <si>
    <t>6.01.007</t>
  </si>
  <si>
    <t>case American metallised</t>
  </si>
  <si>
    <t>6.01.008</t>
  </si>
  <si>
    <t>6.01.009</t>
  </si>
  <si>
    <t>case capillary</t>
  </si>
  <si>
    <t>7.01.001</t>
  </si>
  <si>
    <t>Valve F000/001</t>
  </si>
  <si>
    <t>7.01.002</t>
  </si>
  <si>
    <t>Senso F110/111/120/121/130/131</t>
  </si>
  <si>
    <t>7.01.003</t>
  </si>
  <si>
    <t>Sensor + Valve F200/201</t>
  </si>
  <si>
    <t>7.01.004</t>
  </si>
  <si>
    <t>Sensor 200 BAR F112/122</t>
  </si>
  <si>
    <t>7.01.005</t>
  </si>
  <si>
    <t>Valve F002/021/022</t>
  </si>
  <si>
    <t>7.01.006</t>
  </si>
  <si>
    <t>Sensor + Valve F202</t>
  </si>
  <si>
    <t>7.01.007</t>
  </si>
  <si>
    <t>Flowsensor 0-500 mln/min F113</t>
  </si>
  <si>
    <t>7.01.008</t>
  </si>
  <si>
    <t>Body F114</t>
  </si>
  <si>
    <t>7.01.009</t>
  </si>
  <si>
    <t>F-221</t>
  </si>
  <si>
    <t>7.01.010</t>
  </si>
  <si>
    <t>F-202A</t>
  </si>
  <si>
    <t>7.01.011</t>
  </si>
  <si>
    <t>Pressure sensor P501</t>
  </si>
  <si>
    <t>7.01.012</t>
  </si>
  <si>
    <t>Pressure sensor + Valve P601</t>
  </si>
  <si>
    <t>7.01.013</t>
  </si>
  <si>
    <t>Pressure sensor + Valve P701</t>
  </si>
  <si>
    <t>7.01.014</t>
  </si>
  <si>
    <t>pcb motherboard single module</t>
  </si>
  <si>
    <t>4.01.068</t>
  </si>
  <si>
    <t>4.01.069</t>
  </si>
  <si>
    <t>pcb MFC Euro n.o. 5V LH</t>
  </si>
  <si>
    <t>4.01.070</t>
  </si>
  <si>
    <t>pcb MFC Euro n.o. 10V LH</t>
  </si>
  <si>
    <t>4.01.071</t>
  </si>
  <si>
    <t>4.01.072</t>
  </si>
  <si>
    <t>pcb MFC liquid</t>
  </si>
  <si>
    <t>4.01.073</t>
  </si>
  <si>
    <t>4.01.074</t>
  </si>
  <si>
    <t>4.01.075</t>
  </si>
  <si>
    <t>pcb MFC liquid 5V</t>
  </si>
  <si>
    <t>4.01.076</t>
  </si>
  <si>
    <t>pcb MFC liquid 10V</t>
  </si>
  <si>
    <t>4.01.078</t>
  </si>
  <si>
    <t>4.01.079</t>
  </si>
  <si>
    <t>4.01.080</t>
  </si>
  <si>
    <t>pcb MFC Euro 5V C-type</t>
  </si>
  <si>
    <t>4.01.081</t>
  </si>
  <si>
    <t>4.01.082</t>
  </si>
  <si>
    <t>pcb MFC Euro 5V D-type</t>
  </si>
  <si>
    <t>4.01.083</t>
  </si>
  <si>
    <t>pcb pressure 5V</t>
  </si>
  <si>
    <t>4.01.084</t>
  </si>
  <si>
    <t>4.01.085</t>
  </si>
  <si>
    <t>4.01.086</t>
  </si>
  <si>
    <t>4.01.087</t>
  </si>
  <si>
    <t>4.01.088</t>
  </si>
  <si>
    <t>4.01.089</t>
  </si>
  <si>
    <t>4.01.090</t>
  </si>
  <si>
    <t>4.01.091</t>
  </si>
  <si>
    <t>pcb MFC Euro Metco</t>
  </si>
  <si>
    <t>4.01.092</t>
  </si>
  <si>
    <t>4.01.093</t>
  </si>
  <si>
    <t>pcb MFC Euro 5V n.o.</t>
  </si>
  <si>
    <t>4.01.094</t>
  </si>
  <si>
    <t>4.01.095</t>
  </si>
  <si>
    <t>4.01.096</t>
  </si>
  <si>
    <t>4.01.097</t>
  </si>
  <si>
    <t>pcb MFC Euro 10V n.o.</t>
  </si>
  <si>
    <t>4.01.098</t>
  </si>
  <si>
    <t>4.01.099</t>
  </si>
  <si>
    <t>4.01.100</t>
  </si>
  <si>
    <t>4.01.101</t>
  </si>
  <si>
    <t>4.01.102</t>
  </si>
  <si>
    <t>4.01.103</t>
  </si>
  <si>
    <t>4.01.104</t>
  </si>
  <si>
    <t>4.01.105</t>
  </si>
  <si>
    <t>4.01.106</t>
  </si>
  <si>
    <t>4.01.107</t>
  </si>
  <si>
    <t>4.01.108</t>
  </si>
  <si>
    <t>pcb MFC American 5V n.o.</t>
  </si>
  <si>
    <t>4.01.109</t>
  </si>
  <si>
    <t>4.01.110</t>
  </si>
  <si>
    <t>4.01.111</t>
  </si>
  <si>
    <t>4.01.112</t>
  </si>
  <si>
    <t>pcb MFC American 10V n.o.</t>
  </si>
  <si>
    <t>4.01.113</t>
  </si>
  <si>
    <t>4.01.114</t>
  </si>
  <si>
    <t>4.01.115</t>
  </si>
  <si>
    <t>4.01.116</t>
  </si>
  <si>
    <t>pcb pressure 10V</t>
  </si>
  <si>
    <t>4.01.117</t>
  </si>
  <si>
    <t>4.01.118</t>
  </si>
  <si>
    <t>4.01.119</t>
  </si>
  <si>
    <t>pcb pressure 10V Metco</t>
  </si>
  <si>
    <t>4.01.120</t>
  </si>
  <si>
    <t>4.01.121</t>
  </si>
  <si>
    <t>4.01.122</t>
  </si>
  <si>
    <t>4.01.123</t>
  </si>
  <si>
    <t>4.01.124</t>
  </si>
  <si>
    <t>4.01.125</t>
  </si>
  <si>
    <t>4.01.126</t>
  </si>
  <si>
    <t>4.01.127</t>
  </si>
  <si>
    <t>pcb motherboard burn-in module</t>
  </si>
  <si>
    <t>4.01.128</t>
  </si>
  <si>
    <t>4.01.129</t>
  </si>
  <si>
    <t>pcb rear panel E-5000 voltage</t>
  </si>
  <si>
    <t>4.01.130</t>
  </si>
  <si>
    <t>4.01.131</t>
  </si>
  <si>
    <t>pcb MFM Ex-proof</t>
  </si>
  <si>
    <t>4.01.132</t>
  </si>
  <si>
    <t>4.01.133</t>
  </si>
  <si>
    <t>pcb MFM Euro 5V C-type</t>
  </si>
  <si>
    <t>4.01.134</t>
  </si>
  <si>
    <t>4.01.135</t>
  </si>
  <si>
    <t>pcb MFM Euro 5V D-type</t>
  </si>
  <si>
    <t>4.01.136</t>
  </si>
  <si>
    <t>pcb MFM Euro 10V C-type</t>
  </si>
  <si>
    <t>4.01.137</t>
  </si>
  <si>
    <t>pcb MFM Euro 10V D-type</t>
  </si>
  <si>
    <t>4.01.138</t>
  </si>
  <si>
    <t>4.01.139</t>
  </si>
  <si>
    <t>pcb rear panel calibration set</t>
  </si>
  <si>
    <t>4.01.140</t>
  </si>
  <si>
    <t>pcb MFC Industrial 5V C-type</t>
  </si>
  <si>
    <t>4.01.141</t>
  </si>
  <si>
    <t>4.01.142</t>
  </si>
  <si>
    <t>4.01.143</t>
  </si>
  <si>
    <t>pcb MFM Industrial 5V C-type</t>
  </si>
  <si>
    <t>4.01.144</t>
  </si>
  <si>
    <t>pcb rear panel E-5500 voltage</t>
  </si>
  <si>
    <t>4.01.145</t>
  </si>
  <si>
    <t>pcb rear panel E-5500 American</t>
  </si>
  <si>
    <t>4.01.146</t>
  </si>
  <si>
    <t>pcb rear panel E-5500 current</t>
  </si>
  <si>
    <t>4.01.147</t>
  </si>
  <si>
    <t>pcb rear panel E-5513 voltage</t>
  </si>
  <si>
    <t>4.01.148</t>
  </si>
  <si>
    <t>4.01.157</t>
  </si>
  <si>
    <t>pcb MFM Ex-proof type X100</t>
  </si>
  <si>
    <t>4.01.158</t>
  </si>
  <si>
    <t>pcb Ex-proof sensor</t>
  </si>
  <si>
    <t>4.01.159</t>
  </si>
  <si>
    <t>pcb digital voltmeter</t>
  </si>
  <si>
    <t>4.01.160</t>
  </si>
  <si>
    <t>pcb MFC Euro ADC</t>
  </si>
  <si>
    <t>4.01.161</t>
  </si>
  <si>
    <t>4.01.162</t>
  </si>
  <si>
    <t>pcb MFC Euro 10V C-type</t>
  </si>
  <si>
    <t>4.01.163</t>
  </si>
  <si>
    <t>4.01.164</t>
  </si>
  <si>
    <t>pcb MFC Euro 10V D-type</t>
  </si>
  <si>
    <t>4.01.165</t>
  </si>
  <si>
    <t>4.01.166</t>
  </si>
  <si>
    <t>4.01.167</t>
  </si>
  <si>
    <t>4.01.168</t>
  </si>
  <si>
    <t>pcb single channel current</t>
  </si>
  <si>
    <t>4.01.169</t>
  </si>
  <si>
    <t>4.01.170</t>
  </si>
  <si>
    <t>4.01.171</t>
  </si>
  <si>
    <t>pcb liquid sensor</t>
  </si>
  <si>
    <t>4.01.172</t>
  </si>
  <si>
    <t>pcb rear panel E-5513-FC/FD</t>
  </si>
  <si>
    <t>4.01.173</t>
  </si>
  <si>
    <t>pcb dual channel BASF</t>
  </si>
  <si>
    <t>4.01.174</t>
  </si>
  <si>
    <t>4.01.175</t>
  </si>
  <si>
    <t>pcb Lascar Digital voltmeter</t>
  </si>
  <si>
    <t>4.01.176</t>
  </si>
  <si>
    <t>4.01.177</t>
  </si>
  <si>
    <t>4.01.178</t>
  </si>
  <si>
    <t>pcb T99/1-module</t>
  </si>
  <si>
    <t>4.01.179</t>
  </si>
  <si>
    <t>pcb T99/2-module</t>
  </si>
  <si>
    <t>4.01.180</t>
  </si>
  <si>
    <t>4.01.181</t>
  </si>
  <si>
    <t>pcb C-capillary</t>
  </si>
  <si>
    <t>4.01.182</t>
  </si>
  <si>
    <t>pcb D-capillary</t>
  </si>
  <si>
    <t>4.01.183</t>
  </si>
  <si>
    <t>4.01.184</t>
  </si>
  <si>
    <t>4.01.185</t>
  </si>
  <si>
    <t>pcb C10-module 24V</t>
  </si>
  <si>
    <t>4.01.186</t>
  </si>
  <si>
    <t>pcb C10-module 15V</t>
  </si>
  <si>
    <t>4.01.187</t>
  </si>
  <si>
    <t>pcb S6-board 24V</t>
  </si>
  <si>
    <t>4.01.188</t>
  </si>
  <si>
    <t>pcb S6-board 15V</t>
  </si>
  <si>
    <t>4.01.189</t>
  </si>
  <si>
    <t>pcb static pcb-tester</t>
  </si>
  <si>
    <t>4.01.190</t>
  </si>
  <si>
    <t>pcb active pcb-tester</t>
  </si>
  <si>
    <t>4.01.191</t>
  </si>
  <si>
    <t>pcb MFM/MFC COMBI-FLOW</t>
  </si>
  <si>
    <t>4.01.192</t>
  </si>
  <si>
    <t>7.01.153</t>
  </si>
  <si>
    <t>Vary-P 5ml aan nadrukzijde</t>
  </si>
  <si>
    <t>7.01.154</t>
  </si>
  <si>
    <t>F-201T</t>
  </si>
  <si>
    <t>7.01.155</t>
  </si>
  <si>
    <t>F-230C</t>
  </si>
  <si>
    <t>7.01.156</t>
  </si>
  <si>
    <t>F-231C</t>
  </si>
  <si>
    <t>7.01.157</t>
  </si>
  <si>
    <t>F-230R</t>
  </si>
  <si>
    <t>7.01.158</t>
  </si>
  <si>
    <t>F-232C</t>
  </si>
  <si>
    <t>7.01.159</t>
  </si>
  <si>
    <t>F-231R</t>
  </si>
  <si>
    <t>7.01.160</t>
  </si>
  <si>
    <t>F-630C</t>
  </si>
  <si>
    <t>7.01.161</t>
  </si>
  <si>
    <t>F-731C</t>
  </si>
  <si>
    <t>7.01.162</t>
  </si>
  <si>
    <t>7.01.163</t>
  </si>
  <si>
    <t>F-105A Breitfuss</t>
  </si>
  <si>
    <t>7.01.164</t>
  </si>
  <si>
    <t>F-201 n.o.</t>
  </si>
  <si>
    <t>7.01.165</t>
  </si>
  <si>
    <t>F-702 n.o.</t>
  </si>
  <si>
    <t>7.01.166</t>
  </si>
  <si>
    <t>F-132 XZ</t>
  </si>
  <si>
    <t>7.01.167</t>
  </si>
  <si>
    <t>Flowmeter Plug-In</t>
  </si>
  <si>
    <t>7.01.168</t>
  </si>
  <si>
    <t>Valve Plug-In</t>
  </si>
  <si>
    <t>7.01.169</t>
  </si>
  <si>
    <t>7.01.170</t>
  </si>
  <si>
    <t>7.01.171</t>
  </si>
  <si>
    <t>F-003G LF</t>
  </si>
  <si>
    <t>7.01.172</t>
  </si>
  <si>
    <t>F-113C</t>
  </si>
  <si>
    <t>7.01.173</t>
  </si>
  <si>
    <t>F-203C/213C</t>
  </si>
  <si>
    <t>7.01.175</t>
  </si>
  <si>
    <t>F-203C LF</t>
  </si>
  <si>
    <t>7.01.176</t>
  </si>
  <si>
    <t>F-003C-LI/F-013C-LI n.c.</t>
  </si>
  <si>
    <t>7.01.177</t>
  </si>
  <si>
    <t>manual E-7000</t>
  </si>
  <si>
    <t>9.02.532</t>
  </si>
  <si>
    <t>=9.22.060</t>
  </si>
  <si>
    <t>9.02.533</t>
  </si>
  <si>
    <t>manual WFM MFM English</t>
  </si>
  <si>
    <t>9.02.534</t>
  </si>
  <si>
    <t>=9.17.001</t>
  </si>
  <si>
    <t>9.02.535</t>
  </si>
  <si>
    <t>7.01.193</t>
  </si>
  <si>
    <t>F-002C/F-012C/F-022C/F-032C-XB</t>
  </si>
  <si>
    <t>7.01.194</t>
  </si>
  <si>
    <t>F-033C IA</t>
  </si>
  <si>
    <t>7.01.197</t>
  </si>
  <si>
    <t>F-033C-XB n.c.</t>
  </si>
  <si>
    <t>7.01.199</t>
  </si>
  <si>
    <t>F-003C-XB/F-013C-XB n.c.</t>
  </si>
  <si>
    <t>7.01.200</t>
  </si>
  <si>
    <t>7.01.201</t>
  </si>
  <si>
    <t>7.01.202</t>
  </si>
  <si>
    <t>F-202C</t>
  </si>
  <si>
    <t>7.01.203</t>
  </si>
  <si>
    <t>F-132C</t>
  </si>
  <si>
    <t>7.01.204</t>
  </si>
  <si>
    <t>7.01.217</t>
  </si>
  <si>
    <t>F-106AX</t>
  </si>
  <si>
    <t>7.01.218</t>
  </si>
  <si>
    <t>F-106BX</t>
  </si>
  <si>
    <t>7.01.219</t>
  </si>
  <si>
    <t>F-106CX</t>
  </si>
  <si>
    <t>7.01.220</t>
  </si>
  <si>
    <t>F-106DX</t>
  </si>
  <si>
    <t>7.01.221</t>
  </si>
  <si>
    <t>F-107AX DIN</t>
  </si>
  <si>
    <t>7.01.222</t>
  </si>
  <si>
    <t>F-107BX DIN</t>
  </si>
  <si>
    <t>7.01.223</t>
  </si>
  <si>
    <t>F-107CX DIN</t>
  </si>
  <si>
    <t>7.01.224</t>
  </si>
  <si>
    <t>F-107DX DIN</t>
  </si>
  <si>
    <t>7.01.225</t>
  </si>
  <si>
    <t>F-107AX ANSI</t>
  </si>
  <si>
    <t>7.01.226</t>
  </si>
  <si>
    <t>F-107BX ANSI</t>
  </si>
  <si>
    <t>7.01.227</t>
  </si>
  <si>
    <t>F-107CX ANSI</t>
  </si>
  <si>
    <t>7.01.228</t>
  </si>
  <si>
    <t>F-107DX ANSI</t>
  </si>
  <si>
    <t>7.01.229</t>
  </si>
  <si>
    <t>E-6000 Keyb/DSP Module</t>
  </si>
  <si>
    <t>7.01.230</t>
  </si>
  <si>
    <t>7.01.231</t>
  </si>
  <si>
    <t>F-130X</t>
  </si>
  <si>
    <t>7.01.232</t>
  </si>
  <si>
    <t>F-131X</t>
  </si>
  <si>
    <t>7.01.233</t>
  </si>
  <si>
    <t>7.01.234</t>
  </si>
  <si>
    <t>7.01.235</t>
  </si>
  <si>
    <t>7.01.236</t>
  </si>
  <si>
    <t>7.01.237</t>
  </si>
  <si>
    <t>F-203CM</t>
  </si>
  <si>
    <t>7.01.238</t>
  </si>
  <si>
    <t>F-001C/F-011C with controller</t>
  </si>
  <si>
    <t>7.01.239</t>
  </si>
  <si>
    <t>F-033C with controller</t>
  </si>
  <si>
    <t>7.01.240</t>
  </si>
  <si>
    <t>F-003C/F-013C with controller</t>
  </si>
  <si>
    <t>7.01.245</t>
  </si>
  <si>
    <t>F-117AX DIN</t>
  </si>
  <si>
    <t>7.01.246</t>
  </si>
  <si>
    <t>F-117BX DIN</t>
  </si>
  <si>
    <t>7.01.247</t>
  </si>
  <si>
    <t>F-117CX DIN</t>
  </si>
  <si>
    <t>7.01.248</t>
  </si>
  <si>
    <t>F-117DX DIN</t>
  </si>
  <si>
    <t>7.01.249</t>
  </si>
  <si>
    <t>F-132I BASF</t>
  </si>
  <si>
    <t>7.01.256</t>
  </si>
  <si>
    <t>F-100D F/G Type</t>
  </si>
  <si>
    <t>7.01.257</t>
  </si>
  <si>
    <t>= 7.01.209</t>
  </si>
  <si>
    <t>7.01.258</t>
  </si>
  <si>
    <t>= 7.01.111</t>
  </si>
  <si>
    <t>7.01.259</t>
  </si>
  <si>
    <t>F-200D n.o.</t>
  </si>
  <si>
    <t>7.01.260</t>
  </si>
  <si>
    <t>F-201D n.o.</t>
  </si>
  <si>
    <t>7.01.261</t>
  </si>
  <si>
    <t>9.02.366</t>
  </si>
  <si>
    <t>leaflet polynomal calibration</t>
  </si>
  <si>
    <t>9.02.367</t>
  </si>
  <si>
    <t>sheet thermal MFM/MFC</t>
  </si>
  <si>
    <t>9.02.369</t>
  </si>
  <si>
    <t>leaflet F-004C</t>
  </si>
  <si>
    <t>9.02.370</t>
  </si>
  <si>
    <t>test document F-003BC</t>
  </si>
  <si>
    <t>9.02.371</t>
  </si>
  <si>
    <t>advertising innovation</t>
  </si>
  <si>
    <t>9.02.372</t>
  </si>
  <si>
    <t>=9.22.002</t>
  </si>
  <si>
    <t>9.02.373</t>
  </si>
  <si>
    <t>sheet fuel injection</t>
  </si>
  <si>
    <t>9.02.374</t>
  </si>
  <si>
    <t>manual KWU</t>
  </si>
  <si>
    <t>9.02.375</t>
  </si>
  <si>
    <t>9.02.376</t>
  </si>
  <si>
    <t>9.02.377</t>
  </si>
  <si>
    <t>9.02.378</t>
  </si>
  <si>
    <t>9.02.379</t>
  </si>
  <si>
    <t>document MFM/MFC Euro English</t>
  </si>
  <si>
    <t>9.02.380</t>
  </si>
  <si>
    <t>manual FIS-001P English</t>
  </si>
  <si>
    <t>9.02.381</t>
  </si>
  <si>
    <t>manual FIS-001F English</t>
  </si>
  <si>
    <t>9.02.382</t>
  </si>
  <si>
    <t>manual FIS-003P/FIS-004P Eng.</t>
  </si>
  <si>
    <t>9.02.383</t>
  </si>
  <si>
    <t>leaflet E-7000 English</t>
  </si>
  <si>
    <t>9.02.384</t>
  </si>
  <si>
    <t>ABB paper for SE430 ZB616-100</t>
  </si>
  <si>
    <t>9.02.385</t>
  </si>
  <si>
    <t>ABB paper for SE124 ZB597</t>
  </si>
  <si>
    <t>9.02.386</t>
  </si>
  <si>
    <t>document EC decl. E-7000 Eng.</t>
  </si>
  <si>
    <t>9.02.387</t>
  </si>
  <si>
    <t>document EC decl.F-100/200 Eng</t>
  </si>
  <si>
    <t>9.02.388</t>
  </si>
  <si>
    <t>document EC decl. E-7000 Ger.</t>
  </si>
  <si>
    <t>9.02.389</t>
  </si>
  <si>
    <t>document EC decl.F-100/200 Ger</t>
  </si>
  <si>
    <t>9.02.390</t>
  </si>
  <si>
    <t>document EX-FLOW head German</t>
  </si>
  <si>
    <t>9.02.391</t>
  </si>
  <si>
    <t>appendix DMFM/DMFC English</t>
  </si>
  <si>
    <t>9.02.392</t>
  </si>
  <si>
    <t>appendix FLOW-BUS English</t>
  </si>
  <si>
    <t>9.02.393</t>
  </si>
  <si>
    <t>document COMBI-FLOW English</t>
  </si>
  <si>
    <t>9.02.394</t>
  </si>
  <si>
    <t>=9.22.067</t>
  </si>
  <si>
    <t>9.02.395</t>
  </si>
  <si>
    <t>document MFM/MFC Industr. Eng.</t>
  </si>
  <si>
    <t>9.02.396</t>
  </si>
  <si>
    <t>7.01.283</t>
  </si>
  <si>
    <t>= 7.01.243</t>
  </si>
  <si>
    <t>7.01.284</t>
  </si>
  <si>
    <t>= 7.01.244</t>
  </si>
  <si>
    <t>7.01.285</t>
  </si>
  <si>
    <t>= 7.01.146</t>
  </si>
  <si>
    <t>7.01.286</t>
  </si>
  <si>
    <t>= 7.01.097</t>
  </si>
  <si>
    <t>7.01.287</t>
  </si>
  <si>
    <t>7.01.288</t>
  </si>
  <si>
    <t>= 7.01.099</t>
  </si>
  <si>
    <t>7.01.289</t>
  </si>
  <si>
    <t>= 7.01.122</t>
  </si>
  <si>
    <t>7.01.290</t>
  </si>
  <si>
    <t>= 7.01.172</t>
  </si>
  <si>
    <t>7.01.291</t>
  </si>
  <si>
    <t>= 7.01.102</t>
  </si>
  <si>
    <t>7.01.292</t>
  </si>
  <si>
    <t>= 7.01.255</t>
  </si>
  <si>
    <t>7.01.293</t>
  </si>
  <si>
    <t>= 7.01.184</t>
  </si>
  <si>
    <t>7.01.294</t>
  </si>
  <si>
    <t>= 7.01.181</t>
  </si>
  <si>
    <t>7.01.295</t>
  </si>
  <si>
    <t>= 7.01.179</t>
  </si>
  <si>
    <t>7.01.296</t>
  </si>
  <si>
    <t>= 7.01.147</t>
  </si>
  <si>
    <t>7.01.297</t>
  </si>
  <si>
    <t>= 7.01.082</t>
  </si>
  <si>
    <t>7.01.298</t>
  </si>
  <si>
    <t>= 7.01.109</t>
  </si>
  <si>
    <t>7.01.299</t>
  </si>
  <si>
    <t>7.01.300</t>
  </si>
  <si>
    <t>= 7.01.173</t>
  </si>
  <si>
    <t>7.01.301</t>
  </si>
  <si>
    <t>= 7.01.155</t>
  </si>
  <si>
    <t>7.01.302</t>
  </si>
  <si>
    <t>= 7.01.156</t>
  </si>
  <si>
    <t>7.01.303</t>
  </si>
  <si>
    <t>= 7.01.158</t>
  </si>
  <si>
    <t>7.01.304</t>
  </si>
  <si>
    <t>= 7.01.120</t>
  </si>
  <si>
    <t>7.01.305</t>
  </si>
  <si>
    <t>= 7.01.083</t>
  </si>
  <si>
    <t>7.01.306</t>
  </si>
  <si>
    <t>= 7.01.183</t>
  </si>
  <si>
    <t>7.01.307</t>
  </si>
  <si>
    <t>F-101I F-type</t>
  </si>
  <si>
    <t>7.01.308</t>
  </si>
  <si>
    <t>F-102I F-type</t>
  </si>
  <si>
    <t>7.01.309</t>
  </si>
  <si>
    <t>= 7.01.093</t>
  </si>
  <si>
    <t>7.01.310</t>
  </si>
  <si>
    <t>F-122I\132I</t>
  </si>
  <si>
    <t>7.01.311</t>
  </si>
  <si>
    <t>7.01.312</t>
  </si>
  <si>
    <t>7.01.313</t>
  </si>
  <si>
    <t>= 7.01.096</t>
  </si>
  <si>
    <t>7.01.314</t>
  </si>
  <si>
    <t>= 7.01.088</t>
  </si>
  <si>
    <t>7.01.315</t>
  </si>
  <si>
    <t>= 7.01.089</t>
  </si>
  <si>
    <t>pcb bridge MBC Gala</t>
  </si>
  <si>
    <t>4.01.389</t>
  </si>
  <si>
    <t>pcb Euro MBC-I current 2 wind.</t>
  </si>
  <si>
    <t>4.01.399</t>
  </si>
  <si>
    <t>4.01.401</t>
  </si>
  <si>
    <t>pcb frontend press sens scc100</t>
  </si>
  <si>
    <t>4.01.408</t>
  </si>
  <si>
    <t>4.01.441</t>
  </si>
  <si>
    <t>pcb main Micro DMFC/DEPC 0-10V</t>
  </si>
  <si>
    <t>4.01.478</t>
  </si>
  <si>
    <t>pcb CTA MBC-II gala-70S U</t>
  </si>
  <si>
    <t>4.01.482</t>
  </si>
  <si>
    <t>pcb CTA MBC-II gala-70S I</t>
  </si>
  <si>
    <t>4.02.001</t>
  </si>
  <si>
    <t>capillary 60mm</t>
  </si>
  <si>
    <t>4.02.002</t>
  </si>
  <si>
    <t>capillary 100mm</t>
  </si>
  <si>
    <t>4.02.003</t>
  </si>
  <si>
    <t>capillary 0.9x0.8x60mm 150bar</t>
  </si>
  <si>
    <t>4.02.004</t>
  </si>
  <si>
    <t>4.02.005</t>
  </si>
  <si>
    <t>capillary 1.2x0.8x60mm 400bar</t>
  </si>
  <si>
    <t>4.02.006</t>
  </si>
  <si>
    <t>4.02.007</t>
  </si>
  <si>
    <t>capillary 0.3x0.2x85mm</t>
  </si>
  <si>
    <t>4.02.008</t>
  </si>
  <si>
    <t>capillary 1.0x0.8x60mm 300bar</t>
  </si>
  <si>
    <t>4.02.009</t>
  </si>
  <si>
    <t>4.02.010</t>
  </si>
  <si>
    <t>capillary 0.3x0.2x60mm 400bar</t>
  </si>
  <si>
    <t>4.02.011</t>
  </si>
  <si>
    <t>4.02.012</t>
  </si>
  <si>
    <t>4.02.013</t>
  </si>
  <si>
    <t>4.02.014</t>
  </si>
  <si>
    <t>4.02.015</t>
  </si>
  <si>
    <t>4.02.016</t>
  </si>
  <si>
    <t>capillary 0.8x0.25mm Ex-proof</t>
  </si>
  <si>
    <t>4.02.017</t>
  </si>
  <si>
    <t>plungerholder COMBI-FLOW n.o.</t>
  </si>
  <si>
    <t>2.05.783</t>
  </si>
  <si>
    <t>capillary case COMBI-FLOW</t>
  </si>
  <si>
    <t>2.05.786</t>
  </si>
  <si>
    <t>reducer tape Ex-proof</t>
  </si>
  <si>
    <t>2.05.787</t>
  </si>
  <si>
    <t>nut reducer tape Ex-proof</t>
  </si>
  <si>
    <t>2.05.788</t>
  </si>
  <si>
    <t>pressing ring Ex-proof</t>
  </si>
  <si>
    <t>2.05.789</t>
  </si>
  <si>
    <t>capillary case Ex-proof</t>
  </si>
  <si>
    <t>2.05.790</t>
  </si>
  <si>
    <t>2.05.791</t>
  </si>
  <si>
    <t>adapter 1/4"face sealx1/4"BSPP</t>
  </si>
  <si>
    <t>2.05.792</t>
  </si>
  <si>
    <t>adapter 1/4"face sealx1/8"BSPP</t>
  </si>
  <si>
    <t>2.05.799</t>
  </si>
  <si>
    <t>dummy pressure sensor</t>
  </si>
  <si>
    <t>2.05.800</t>
  </si>
  <si>
    <t>pressing ring F-033C d1.0mm</t>
  </si>
  <si>
    <t>2.05.807</t>
  </si>
  <si>
    <t>2.05.808</t>
  </si>
  <si>
    <t>2.05.809</t>
  </si>
  <si>
    <t>2.05.810</t>
  </si>
  <si>
    <t>body F-202C</t>
  </si>
  <si>
    <t>2.05.811</t>
  </si>
  <si>
    <t>2.05.823</t>
  </si>
  <si>
    <t>bypass body F-106/F-107</t>
  </si>
  <si>
    <t>2.05.824</t>
  </si>
  <si>
    <t>Ex-proof bypass body F-106/107</t>
  </si>
  <si>
    <t>2.05.825</t>
  </si>
  <si>
    <t>2.05.830</t>
  </si>
  <si>
    <t>clip piece F-106A/F-107A</t>
  </si>
  <si>
    <t>2.05.835</t>
  </si>
  <si>
    <t>reducer plate F-106/F-107</t>
  </si>
  <si>
    <t>2.05.847</t>
  </si>
  <si>
    <t>center ring F-106</t>
  </si>
  <si>
    <t>2.05.848</t>
  </si>
  <si>
    <t>body F-131X</t>
  </si>
  <si>
    <t>2.05.849</t>
  </si>
  <si>
    <t>body F-130X</t>
  </si>
  <si>
    <t>2.05.851</t>
  </si>
  <si>
    <t>insert F-932 0.2ml/min Teos</t>
  </si>
  <si>
    <t>2.05.852</t>
  </si>
  <si>
    <t>insert F-932 0.5ml/min Teos</t>
  </si>
  <si>
    <t>2.05.853</t>
  </si>
  <si>
    <t>4.04.008</t>
  </si>
  <si>
    <t>Flow meter/controller III old</t>
  </si>
  <si>
    <t>4.04.009</t>
  </si>
  <si>
    <t>USA MFC</t>
  </si>
  <si>
    <t>4.04.010</t>
  </si>
  <si>
    <t>BHT MFC III</t>
  </si>
  <si>
    <t>4.04.011</t>
  </si>
  <si>
    <t>Connection Diagram</t>
  </si>
  <si>
    <t>4.04.012</t>
  </si>
  <si>
    <t>4.04.013</t>
  </si>
  <si>
    <t>Alarm circuit</t>
  </si>
  <si>
    <t>4.04.014</t>
  </si>
  <si>
    <t>Diagram EXPROOF Flowmeter</t>
  </si>
  <si>
    <t>4.04.015</t>
  </si>
  <si>
    <t>plunger F-001 PF-2001-75</t>
  </si>
  <si>
    <t>2.05.855</t>
  </si>
  <si>
    <t>2.05.865</t>
  </si>
  <si>
    <t>2.05.868</t>
  </si>
  <si>
    <t>cover plate tap</t>
  </si>
  <si>
    <t>2.05.869</t>
  </si>
  <si>
    <t>body liquid Novellus</t>
  </si>
  <si>
    <t>2.05.870</t>
  </si>
  <si>
    <t>cover liquid Novellus</t>
  </si>
  <si>
    <t>2.05.871</t>
  </si>
  <si>
    <t>2.05.872</t>
  </si>
  <si>
    <t>body F-113CM</t>
  </si>
  <si>
    <t>2.05.873</t>
  </si>
  <si>
    <t>body F-003CM</t>
  </si>
  <si>
    <t>2.05.874</t>
  </si>
  <si>
    <t>cover F-003CM</t>
  </si>
  <si>
    <t>2.05.875</t>
  </si>
  <si>
    <t>welding 1 body COMBI-FLOW</t>
  </si>
  <si>
    <t>2.05.876</t>
  </si>
  <si>
    <t>welding 2 bodies COMBI-FLOW</t>
  </si>
  <si>
    <t>2.05.877</t>
  </si>
  <si>
    <t>welding 3 bodies COMBI-FLOW</t>
  </si>
  <si>
    <t>2.05.878</t>
  </si>
  <si>
    <t>welding 3 bodies combi+1 Nupro</t>
  </si>
  <si>
    <t>2.05.879</t>
  </si>
  <si>
    <t>welding 2 bodies combi+1 Nupro</t>
  </si>
  <si>
    <t>2.05.884</t>
  </si>
  <si>
    <t>body F-132C BASF</t>
  </si>
  <si>
    <t>2.05.888</t>
  </si>
  <si>
    <t>2.05.890</t>
  </si>
  <si>
    <t>2.05.898</t>
  </si>
  <si>
    <t>nut 3/4"OD with hole</t>
  </si>
  <si>
    <t>2.05.901</t>
  </si>
  <si>
    <t>solder silver sensor Combi</t>
  </si>
  <si>
    <t>2.05.902</t>
  </si>
  <si>
    <t>low volume endplate COMBI-FLOW</t>
  </si>
  <si>
    <t>2.05.904</t>
  </si>
  <si>
    <t>element holder COMBI-FLOW</t>
  </si>
  <si>
    <t>2.05.905</t>
  </si>
  <si>
    <t>insert F-834/F-934 d7.2mm</t>
  </si>
  <si>
    <t>2.05.906</t>
  </si>
  <si>
    <t>insert F-834/F-934 d9.0mm</t>
  </si>
  <si>
    <t>2.05.907</t>
  </si>
  <si>
    <t>insert F-834/F-934 d9.8mm</t>
  </si>
  <si>
    <t>2.05.908</t>
  </si>
  <si>
    <t>insert F-834/F-934 d10.8mm</t>
  </si>
  <si>
    <t>2.05.909</t>
  </si>
  <si>
    <t>insert F-834/F-934 d11.8mm</t>
  </si>
  <si>
    <t>2.05.910</t>
  </si>
  <si>
    <t>insert F-834/F-934 d12.4mm</t>
  </si>
  <si>
    <t>2.05.911</t>
  </si>
  <si>
    <t>insert F-834/F-934 d12.6mm</t>
  </si>
  <si>
    <t>2.05.912</t>
  </si>
  <si>
    <t>insert F-834/F-934 d13.0mm</t>
  </si>
  <si>
    <t>2.05.913</t>
  </si>
  <si>
    <t>= 2.05.975</t>
  </si>
  <si>
    <t>2.05.914</t>
  </si>
  <si>
    <t>body Nupro valve</t>
  </si>
  <si>
    <t>2.05.915</t>
  </si>
  <si>
    <t>2.05.916</t>
  </si>
  <si>
    <t>2.05.919</t>
  </si>
  <si>
    <t>bypass head F-106/F-107</t>
  </si>
  <si>
    <t>2.05.920</t>
  </si>
  <si>
    <t>nut tap F-106/F-107</t>
  </si>
  <si>
    <t>2.05.921</t>
  </si>
  <si>
    <t>insert F-106/F-107</t>
  </si>
  <si>
    <t>2.05.922</t>
  </si>
  <si>
    <t>spindle F-106/F-107</t>
  </si>
  <si>
    <t>2.05.923</t>
  </si>
  <si>
    <t>Ex-proof bypass head F-106/107</t>
  </si>
  <si>
    <t>2.05.928</t>
  </si>
  <si>
    <t>2.05.929</t>
  </si>
  <si>
    <t>2.05.930</t>
  </si>
  <si>
    <t>2.05.931</t>
  </si>
  <si>
    <t>4.04.053</t>
  </si>
  <si>
    <t>Con diagram printconnectorside</t>
  </si>
  <si>
    <t>4.04.054</t>
  </si>
  <si>
    <t>Conn diagram Flowmetercontrol</t>
  </si>
  <si>
    <t>4.04.055</t>
  </si>
  <si>
    <t>Pressure Controller</t>
  </si>
  <si>
    <t>4.04.056</t>
  </si>
  <si>
    <t>4.04.057</t>
  </si>
  <si>
    <t>Conn diagram pcb 1.11.004</t>
  </si>
  <si>
    <t>4.04.058</t>
  </si>
  <si>
    <t>Conn diagram Min/Max alarm pcb</t>
  </si>
  <si>
    <t>4.04.059</t>
  </si>
  <si>
    <t>F-121MX/F-131MX</t>
  </si>
  <si>
    <t>7.01.579</t>
  </si>
  <si>
    <t>F-122MX/F-132MX</t>
  </si>
  <si>
    <t>7.01.580</t>
  </si>
  <si>
    <t>F-123MX/F-133MX</t>
  </si>
  <si>
    <t>7.01.581</t>
  </si>
  <si>
    <t>F-230MX</t>
  </si>
  <si>
    <t>7.01.582</t>
  </si>
  <si>
    <t>F-231MX</t>
  </si>
  <si>
    <t>7.01.583</t>
  </si>
  <si>
    <t>F-232MX</t>
  </si>
  <si>
    <t>7.01.584</t>
  </si>
  <si>
    <t>F-126AX/F-136AX</t>
  </si>
  <si>
    <t>7.01.585</t>
  </si>
  <si>
    <t>F-126BX/F-136BX</t>
  </si>
  <si>
    <t>7.01.586</t>
  </si>
  <si>
    <t>F-141MX</t>
  </si>
  <si>
    <t>7.01.587</t>
  </si>
  <si>
    <t>F-142MX</t>
  </si>
  <si>
    <t>7.01.588</t>
  </si>
  <si>
    <t>F-143MX</t>
  </si>
  <si>
    <t>7.01.589</t>
  </si>
  <si>
    <t>F-240MX</t>
  </si>
  <si>
    <t>7.01.590</t>
  </si>
  <si>
    <t>F-241MX</t>
  </si>
  <si>
    <t>7.01.591</t>
  </si>
  <si>
    <t>F-242MX</t>
  </si>
  <si>
    <t>7.01.596</t>
  </si>
  <si>
    <t>F-200D/F-210D DMFC</t>
  </si>
  <si>
    <t>7.01.607</t>
  </si>
  <si>
    <t>SAM-001F</t>
  </si>
  <si>
    <t>7.01.608</t>
  </si>
  <si>
    <t>sensor module FM0</t>
  </si>
  <si>
    <t>7.01.609</t>
  </si>
  <si>
    <t>WFM 061 6mm</t>
  </si>
  <si>
    <t>7.01.610</t>
  </si>
  <si>
    <t>WFM 061 8mm</t>
  </si>
  <si>
    <t>7.01.611</t>
  </si>
  <si>
    <t>WFM 061 12mm</t>
  </si>
  <si>
    <t>7.01.615</t>
  </si>
  <si>
    <t>UHP low flow digital</t>
  </si>
  <si>
    <t>7.01.616</t>
  </si>
  <si>
    <t>UHP medium flow digital</t>
  </si>
  <si>
    <t>7.01.617</t>
  </si>
  <si>
    <t>UHP high flow digital</t>
  </si>
  <si>
    <t>7.01.618</t>
  </si>
  <si>
    <t>M+W WFM 051</t>
  </si>
  <si>
    <t>7.01.619</t>
  </si>
  <si>
    <t>M+W D-6250-AL+display</t>
  </si>
  <si>
    <t>7.01.620</t>
  </si>
  <si>
    <t>M+W D-6270-AL+display</t>
  </si>
  <si>
    <t>7.01.621</t>
  </si>
  <si>
    <t>M+W D-6230-AL+display</t>
  </si>
  <si>
    <t>7.01.622</t>
  </si>
  <si>
    <t>OEM sensor C &lt;12ln/min  (MIC)</t>
  </si>
  <si>
    <t>7.01.624</t>
  </si>
  <si>
    <t>OEM sensor D-module &lt;10mln/min</t>
  </si>
  <si>
    <t>7.01.625</t>
  </si>
  <si>
    <t>OEM Pressure with Kellersensor</t>
  </si>
  <si>
    <t>7.01.626</t>
  </si>
  <si>
    <t>M+W D-6250-SS</t>
  </si>
  <si>
    <t>7.01.627</t>
  </si>
  <si>
    <t>M+W D-6250-SS+display</t>
  </si>
  <si>
    <t>7.01.628</t>
  </si>
  <si>
    <t>M+W D-6270-SS+display</t>
  </si>
  <si>
    <t>7.01.629</t>
  </si>
  <si>
    <t>M+W D-6270-SS</t>
  </si>
  <si>
    <t>7.01.630</t>
  </si>
  <si>
    <t>M+W D-6230-SS+display</t>
  </si>
  <si>
    <t>7.01.631</t>
  </si>
  <si>
    <t>M+W D-6230-SS</t>
  </si>
  <si>
    <t>7.01.633</t>
  </si>
  <si>
    <t>M+W D-6210-SS</t>
  </si>
  <si>
    <t>7.01.634</t>
  </si>
  <si>
    <t>M+W D-6210-AL+display</t>
  </si>
  <si>
    <t>7.01.635</t>
  </si>
  <si>
    <t>M+W D-6210-SS+display</t>
  </si>
  <si>
    <t>7.01.641</t>
  </si>
  <si>
    <t>F-200C stripped version</t>
  </si>
  <si>
    <t>7.01.642</t>
  </si>
  <si>
    <t>F-200D stripped version</t>
  </si>
  <si>
    <t>7.01.649</t>
  </si>
  <si>
    <t>M+W D-5111-SS</t>
  </si>
  <si>
    <t>7.01.650</t>
  </si>
  <si>
    <t>M+W D-5111-AL+display</t>
  </si>
  <si>
    <t>7.01.651</t>
  </si>
  <si>
    <t>M+W D-5111-SS+display</t>
  </si>
  <si>
    <t>7.01.653</t>
  </si>
  <si>
    <t>M+W D-5110-SS</t>
  </si>
  <si>
    <t>7.01.654</t>
  </si>
  <si>
    <t>M+W D-5110-AL+display</t>
  </si>
  <si>
    <t>7.01.655</t>
  </si>
  <si>
    <t>M+W D-5110-SS+display</t>
  </si>
  <si>
    <t>7.01.657</t>
  </si>
  <si>
    <t>M+W D-5121-SS</t>
  </si>
  <si>
    <t>EMC treatment backcover L2</t>
  </si>
  <si>
    <t>7.07.196</t>
  </si>
  <si>
    <t>EMC treatment backcover L1</t>
  </si>
  <si>
    <t>7.07.197</t>
  </si>
  <si>
    <t>case Euro with coating AlCuW</t>
  </si>
  <si>
    <t>7.07.198</t>
  </si>
  <si>
    <t>winding heater W-300</t>
  </si>
  <si>
    <t>7.07.199</t>
  </si>
  <si>
    <t>tube energetic flow device</t>
  </si>
  <si>
    <t>7.07.200</t>
  </si>
  <si>
    <t>welding BUGW</t>
  </si>
  <si>
    <t>7.07.201</t>
  </si>
  <si>
    <t>assembly plunger F-001</t>
  </si>
  <si>
    <t>7.07.206</t>
  </si>
  <si>
    <t>winding F-004AC coil 24V</t>
  </si>
  <si>
    <t>7.07.207</t>
  </si>
  <si>
    <t>assy coil F-004BC 24V</t>
  </si>
  <si>
    <t>7.07.217</t>
  </si>
  <si>
    <t>assy power supply BRO-11</t>
  </si>
  <si>
    <t>7.07.221</t>
  </si>
  <si>
    <t>assy power supply BRO-12</t>
  </si>
  <si>
    <t>7.07.222</t>
  </si>
  <si>
    <t>update BHT readout panel mount</t>
  </si>
  <si>
    <t>7.07.223</t>
  </si>
  <si>
    <t>pcb handterminal</t>
  </si>
  <si>
    <t>7.07.226</t>
  </si>
  <si>
    <t>turn-off adapter 1/2"VCRx1/4"</t>
  </si>
  <si>
    <t>7.07.231</t>
  </si>
  <si>
    <t>assy LIQUI-FLOW convertor</t>
  </si>
  <si>
    <t>7.07.232</t>
  </si>
  <si>
    <t>modification DMFC housing</t>
  </si>
  <si>
    <t>7.07.234</t>
  </si>
  <si>
    <t>modification E-5762 module</t>
  </si>
  <si>
    <t>7.07.236</t>
  </si>
  <si>
    <t>assy power supply BRO-17</t>
  </si>
  <si>
    <t>M+W D-6231-AL+V/F convertor</t>
  </si>
  <si>
    <t>7.01.688</t>
  </si>
  <si>
    <t>M+W D-6231-SS+V/F convertor</t>
  </si>
  <si>
    <t>7.01.689</t>
  </si>
  <si>
    <t>M+W D-6270-AL+V/F convertor</t>
  </si>
  <si>
    <t>7.01.690</t>
  </si>
  <si>
    <t>M+W D-6270-SS+V/F convertor</t>
  </si>
  <si>
    <t>7.01.692</t>
  </si>
  <si>
    <t>M+W D-5110-AL+V/F convertor</t>
  </si>
  <si>
    <t>7.01.693</t>
  </si>
  <si>
    <t>M+W D-5110-SS+V/F convertor</t>
  </si>
  <si>
    <t>7.01.694</t>
  </si>
  <si>
    <t>M+W D-5111-AL+V/F convertor</t>
  </si>
  <si>
    <t>7.01.695</t>
  </si>
  <si>
    <t>M+W D-5111-SS+V/F convertor</t>
  </si>
  <si>
    <t>7.01.696</t>
  </si>
  <si>
    <t>M+W D-5121-AL+V/F convertor</t>
  </si>
  <si>
    <t>7.01.697</t>
  </si>
  <si>
    <t>M+W D-5121-SS+V/F convertor</t>
  </si>
  <si>
    <t>7.01.699</t>
  </si>
  <si>
    <t>W-303</t>
  </si>
  <si>
    <t>7.01.700</t>
  </si>
  <si>
    <t>BCH-001F Busch manual</t>
  </si>
  <si>
    <t>7.01.702</t>
  </si>
  <si>
    <t>BCH-002F Busch automatic</t>
  </si>
  <si>
    <t>7.01.703</t>
  </si>
  <si>
    <t>PL-002 high flow</t>
  </si>
  <si>
    <t>7.01.704</t>
  </si>
  <si>
    <t>TST-001</t>
  </si>
  <si>
    <t>7.01.705</t>
  </si>
  <si>
    <t>TST-002</t>
  </si>
  <si>
    <t>7.01.706</t>
  </si>
  <si>
    <t>flow module TST-004F1</t>
  </si>
  <si>
    <t>7.01.707</t>
  </si>
  <si>
    <t>valve module TST-037V</t>
  </si>
  <si>
    <t>7.01.708</t>
  </si>
  <si>
    <t>pressure module TST-010P</t>
  </si>
  <si>
    <t>7.01.712</t>
  </si>
  <si>
    <t>LEY-501M</t>
  </si>
  <si>
    <t>7.01.718</t>
  </si>
  <si>
    <t>FRE-001F/P</t>
  </si>
  <si>
    <t>7.01.720</t>
  </si>
  <si>
    <t>sensor module SKN-002F</t>
  </si>
  <si>
    <t>7.01.721</t>
  </si>
  <si>
    <t>DML-200F</t>
  </si>
  <si>
    <t>7.01.723</t>
  </si>
  <si>
    <t>redundant flowmeter</t>
  </si>
  <si>
    <t>7.01.729</t>
  </si>
  <si>
    <t>CORI-FLOW M53</t>
  </si>
  <si>
    <t>7.01.730</t>
  </si>
  <si>
    <t>CORI-FLOW M54</t>
  </si>
  <si>
    <t>7.01.731</t>
  </si>
  <si>
    <t>CORI-FLOW M55</t>
  </si>
  <si>
    <t>7.01.732</t>
  </si>
  <si>
    <t>body F-004AC CORI-FLOW</t>
  </si>
  <si>
    <t>7.01.733</t>
  </si>
  <si>
    <t>ATA-001FP</t>
  </si>
  <si>
    <t>7.01.734</t>
  </si>
  <si>
    <t>valve module TST-150V</t>
  </si>
  <si>
    <t>7.01.735</t>
  </si>
  <si>
    <t>BR-001</t>
  </si>
  <si>
    <t>7.01.736</t>
  </si>
  <si>
    <t>BR-002</t>
  </si>
  <si>
    <t>7.01.737</t>
  </si>
  <si>
    <t>BR-003</t>
  </si>
  <si>
    <t>7.01.738</t>
  </si>
  <si>
    <t>BR-004</t>
  </si>
  <si>
    <t>7.01.739</t>
  </si>
  <si>
    <t>CORI-FLOW M52</t>
  </si>
  <si>
    <t>7.01.742</t>
  </si>
  <si>
    <t>OZO-001F</t>
  </si>
  <si>
    <t>7.01.743</t>
  </si>
  <si>
    <t>assy high temp. body</t>
  </si>
  <si>
    <t>7.01.778</t>
  </si>
  <si>
    <t>7.01.794</t>
  </si>
  <si>
    <t>APP-012 toggle valve assy</t>
  </si>
  <si>
    <t>7.01.795</t>
  </si>
  <si>
    <t>APP module outlet adapter</t>
  </si>
  <si>
    <t>7.01.796</t>
  </si>
  <si>
    <t>APP module inlet adapter</t>
  </si>
  <si>
    <t>7.01.797</t>
  </si>
  <si>
    <t>APP module mix body</t>
  </si>
  <si>
    <t>7.01.798</t>
  </si>
  <si>
    <t>APP inlet body</t>
  </si>
  <si>
    <t>7.01.799</t>
  </si>
  <si>
    <t>APP-200 module</t>
  </si>
  <si>
    <t>7.01.800</t>
  </si>
  <si>
    <t>APP-001 module base body</t>
  </si>
  <si>
    <t>7.01.801</t>
  </si>
  <si>
    <t>APP-003 module base body valve</t>
  </si>
  <si>
    <t>7.01.802</t>
  </si>
  <si>
    <t>APP-004 El. shut-off</t>
  </si>
  <si>
    <t>7.01.819</t>
  </si>
  <si>
    <t>L13 with distance part</t>
  </si>
  <si>
    <t>7.01.820</t>
  </si>
  <si>
    <t>L13V02 with distance part</t>
  </si>
  <si>
    <t>7.01.821</t>
  </si>
  <si>
    <t>L23 with distance part</t>
  </si>
  <si>
    <t>7.01.822</t>
  </si>
  <si>
    <t>L23V02 with distance part</t>
  </si>
  <si>
    <t>7.01.828</t>
  </si>
  <si>
    <t>MIC-104F</t>
  </si>
  <si>
    <t>7.01.838</t>
  </si>
  <si>
    <t>APP-module 8J</t>
  </si>
  <si>
    <t>7.01.855</t>
  </si>
  <si>
    <t>ATA-001A</t>
  </si>
  <si>
    <t>7.01.856</t>
  </si>
  <si>
    <t>L01 1/16"</t>
  </si>
  <si>
    <t>7.01.857</t>
  </si>
  <si>
    <t>L01V02 1/16"</t>
  </si>
  <si>
    <t>7.01.859</t>
  </si>
  <si>
    <t>APP-module 102107289</t>
  </si>
  <si>
    <t>7.01.861</t>
  </si>
  <si>
    <t>F-100CW</t>
  </si>
  <si>
    <t>7.01.862</t>
  </si>
  <si>
    <t>F-100DW</t>
  </si>
  <si>
    <t>7.01.863</t>
  </si>
  <si>
    <t>F-200CW</t>
  </si>
  <si>
    <t>7.01.864</t>
  </si>
  <si>
    <t>F-200DW</t>
  </si>
  <si>
    <t>7.01.865</t>
  </si>
  <si>
    <t>F-111CW</t>
  </si>
  <si>
    <t>7.01.866</t>
  </si>
  <si>
    <t>F-101DW</t>
  </si>
  <si>
    <t>7.01.867</t>
  </si>
  <si>
    <t>F-101EW</t>
  </si>
  <si>
    <t>7.01.868</t>
  </si>
  <si>
    <t>F-201CW</t>
  </si>
  <si>
    <t>7.01.869</t>
  </si>
  <si>
    <t>F-201DW</t>
  </si>
  <si>
    <t>7.01.870</t>
  </si>
  <si>
    <t>F-201EW</t>
  </si>
  <si>
    <t>7.01.871</t>
  </si>
  <si>
    <t>F-111AW</t>
  </si>
  <si>
    <t>7.01.872</t>
  </si>
  <si>
    <t>F-201AW</t>
  </si>
  <si>
    <t>7.01.876</t>
  </si>
  <si>
    <t>Flow meter/controller n.o.</t>
  </si>
  <si>
    <t>4.04.214</t>
  </si>
  <si>
    <t>Service module</t>
  </si>
  <si>
    <t>4.04.215</t>
  </si>
  <si>
    <t>LIQUI-FLOW controller SMD</t>
  </si>
  <si>
    <t>4.04.216</t>
  </si>
  <si>
    <t>P53 module</t>
  </si>
  <si>
    <t>4.04.217</t>
  </si>
  <si>
    <t>Testadaptor pcb</t>
  </si>
  <si>
    <t>4.04.218</t>
  </si>
  <si>
    <t>Jumper positions MFM/MFC SMD</t>
  </si>
  <si>
    <t>4.04.219</t>
  </si>
  <si>
    <t>Output signal response</t>
  </si>
  <si>
    <t>4.04.220</t>
  </si>
  <si>
    <t>4.04.221</t>
  </si>
  <si>
    <t>Jumper pos pcb press contr SMA</t>
  </si>
  <si>
    <t>4.04.222</t>
  </si>
  <si>
    <t>Jumper pos UA flowcontrol SMA</t>
  </si>
  <si>
    <t>4.04.223</t>
  </si>
  <si>
    <t>Jumper pos LIQUI-FLOW control</t>
  </si>
  <si>
    <t>4.04.224</t>
  </si>
  <si>
    <t>4.04.225</t>
  </si>
  <si>
    <t>Jumper pos SMA pcb</t>
  </si>
  <si>
    <t>4.04.226</t>
  </si>
  <si>
    <t>4.04.227</t>
  </si>
  <si>
    <t>4.04.228</t>
  </si>
  <si>
    <t>Servo module</t>
  </si>
  <si>
    <t>4.04.229</t>
  </si>
  <si>
    <t>PC board tester</t>
  </si>
  <si>
    <t>4.04.230</t>
  </si>
  <si>
    <t>Burn in module</t>
  </si>
  <si>
    <t>4.04.231</t>
  </si>
  <si>
    <t>motherboard burn in module</t>
  </si>
  <si>
    <t>4.04.232</t>
  </si>
  <si>
    <t>Rear panel U Module system</t>
  </si>
  <si>
    <t>4.04.233</t>
  </si>
  <si>
    <t>Rear panel I module system</t>
  </si>
  <si>
    <t>4.04.234</t>
  </si>
  <si>
    <t>I/U U/I converter S6 board</t>
  </si>
  <si>
    <t>4.04.235</t>
  </si>
  <si>
    <t>EX proof</t>
  </si>
  <si>
    <t>4.04.236</t>
  </si>
  <si>
    <t>C10 SMA</t>
  </si>
  <si>
    <t>4.04.237</t>
  </si>
  <si>
    <t>MFM Euro SMA single supply</t>
  </si>
  <si>
    <t>4.04.238</t>
  </si>
  <si>
    <t>EX proof F105</t>
  </si>
  <si>
    <t>4.04.239</t>
  </si>
  <si>
    <t>Jumper pos MFM Euro SMA single</t>
  </si>
  <si>
    <t>4.04.240</t>
  </si>
  <si>
    <t>SET-002FP</t>
  </si>
  <si>
    <t>7.01.978</t>
  </si>
  <si>
    <t>SET-003FP</t>
  </si>
  <si>
    <t>7.01.979</t>
  </si>
  <si>
    <t>SET-004F</t>
  </si>
  <si>
    <t>7.01.987</t>
  </si>
  <si>
    <t>FES-002F/P</t>
  </si>
  <si>
    <t>7.01.990</t>
  </si>
  <si>
    <t>W-101B</t>
  </si>
  <si>
    <t>7.01.991</t>
  </si>
  <si>
    <t>W-102B</t>
  </si>
  <si>
    <t>7.01.992</t>
  </si>
  <si>
    <t>W-202B</t>
  </si>
  <si>
    <t>7.01.993</t>
  </si>
  <si>
    <t>FES-001F/P</t>
  </si>
  <si>
    <t>7.01.998</t>
  </si>
  <si>
    <t>SET-005FP</t>
  </si>
  <si>
    <t>7.02.001</t>
  </si>
  <si>
    <t>Novellus liq flow meter</t>
  </si>
  <si>
    <t>7.02.002</t>
  </si>
  <si>
    <t>Conn diagram DVM 1.08.007/008</t>
  </si>
  <si>
    <t>4.04.241</t>
  </si>
  <si>
    <t>BOSCH module</t>
  </si>
  <si>
    <t>4.04.242</t>
  </si>
  <si>
    <t>MFC Industrial M and R</t>
  </si>
  <si>
    <t>4.04.243</t>
  </si>
  <si>
    <t>MFC Industrial count</t>
  </si>
  <si>
    <t>4.04.244</t>
  </si>
  <si>
    <t>MFC Industrial readout</t>
  </si>
  <si>
    <t>4.04.245</t>
  </si>
  <si>
    <t>MFM00ndustrial SMA</t>
  </si>
  <si>
    <t>4.04.246</t>
  </si>
  <si>
    <t>Rear panel E5500 4 ch U</t>
  </si>
  <si>
    <t>4.04.247</t>
  </si>
  <si>
    <t>Rear panel E5500 4 ch U/TA</t>
  </si>
  <si>
    <t>4.04.248</t>
  </si>
  <si>
    <t>Rear panel E5500 4 ch I</t>
  </si>
  <si>
    <t>4.04.249</t>
  </si>
  <si>
    <t>EX digitable X100</t>
  </si>
  <si>
    <t>4.04.250</t>
  </si>
  <si>
    <t>DVM BHT II low cost</t>
  </si>
  <si>
    <t>4.04.251</t>
  </si>
  <si>
    <t>Jumper pos P507PM</t>
  </si>
  <si>
    <t>4.04.252</t>
  </si>
  <si>
    <t>Jumper pos MFM Industrial</t>
  </si>
  <si>
    <t>4.04.253</t>
  </si>
  <si>
    <t>Jumper pos MFC Indust counter</t>
  </si>
  <si>
    <t>4.04.254</t>
  </si>
  <si>
    <t>Jumper pos MFC Industrial</t>
  </si>
  <si>
    <t>4.04.255</t>
  </si>
  <si>
    <t>MFC Euro II</t>
  </si>
  <si>
    <t>4.04.256</t>
  </si>
  <si>
    <t>V21 module</t>
  </si>
  <si>
    <t>4.04.257</t>
  </si>
  <si>
    <t>V10 module</t>
  </si>
  <si>
    <t>4.04.258</t>
  </si>
  <si>
    <t>S99 module</t>
  </si>
  <si>
    <t>4.04.259</t>
  </si>
  <si>
    <t>Single channel III AC-version</t>
  </si>
  <si>
    <t>4.04.260</t>
  </si>
  <si>
    <t>Jumper pos single channel</t>
  </si>
  <si>
    <t>4.04.261</t>
  </si>
  <si>
    <t>I module</t>
  </si>
  <si>
    <t>4.04.262</t>
  </si>
  <si>
    <t>P module II</t>
  </si>
  <si>
    <t>4.04.263</t>
  </si>
  <si>
    <t>Jumper pos P module II</t>
  </si>
  <si>
    <t>4.04.264</t>
  </si>
  <si>
    <t>Rear panel E5500 U/I version</t>
  </si>
  <si>
    <t>4.04.265</t>
  </si>
  <si>
    <t>BASF 2 channel</t>
  </si>
  <si>
    <t>4.04.266</t>
  </si>
  <si>
    <t>U module</t>
  </si>
  <si>
    <t>4.04.267</t>
  </si>
  <si>
    <t>DPM 400 LASCAR DVM pcb</t>
  </si>
  <si>
    <t>7.03.025</t>
  </si>
  <si>
    <t>cable coil LC 10cm</t>
  </si>
  <si>
    <t>7.03.026</t>
  </si>
  <si>
    <t>cable coil LC RFI 10cm</t>
  </si>
  <si>
    <t>cable Industr. MFM D-male</t>
  </si>
  <si>
    <t>7.03.028</t>
  </si>
  <si>
    <t>cable Industr. MFM loose</t>
  </si>
  <si>
    <t>7.03.029</t>
  </si>
  <si>
    <t>cable MFC loose ends 3m</t>
  </si>
  <si>
    <t>7.03.030</t>
  </si>
  <si>
    <t>interconnection cable valves</t>
  </si>
  <si>
    <t>7.03.031</t>
  </si>
  <si>
    <t>KWU D99</t>
  </si>
  <si>
    <t>4.04.270</t>
  </si>
  <si>
    <t>KWU T99-1</t>
  </si>
  <si>
    <t>4.04.271</t>
  </si>
  <si>
    <t>Jumper pos KWU T99-1</t>
  </si>
  <si>
    <t>4.04.272</t>
  </si>
  <si>
    <t>KWU T99-2</t>
  </si>
  <si>
    <t>4.04.273</t>
  </si>
  <si>
    <t>KWU MB 19"</t>
  </si>
  <si>
    <t>4.04.274</t>
  </si>
  <si>
    <t>Static pcb tester</t>
  </si>
  <si>
    <t>4.04.275</t>
  </si>
  <si>
    <t>Active pcb tester</t>
  </si>
  <si>
    <t>4.04.276</t>
  </si>
  <si>
    <t>Jumper pos MFM Euro ADC</t>
  </si>
  <si>
    <t>4.04.277</t>
  </si>
  <si>
    <t>4.04.278</t>
  </si>
  <si>
    <t>Jumper pos C10 module 24V</t>
  </si>
  <si>
    <t>4.04.279</t>
  </si>
  <si>
    <t>Jumper pos C10 module E5000</t>
  </si>
  <si>
    <t>4.04.280</t>
  </si>
  <si>
    <t>S6 module</t>
  </si>
  <si>
    <t>4.04.281</t>
  </si>
  <si>
    <t>Jumper pos S6 SMA II EX proof</t>
  </si>
  <si>
    <t>4.04.282</t>
  </si>
  <si>
    <t>Jumper pos S6 E5000</t>
  </si>
  <si>
    <t>4.04.283</t>
  </si>
  <si>
    <t>Measuring part of COMBI-FLOW</t>
  </si>
  <si>
    <t>4.04.284</t>
  </si>
  <si>
    <t>Controller part of COMBI-FLOW</t>
  </si>
  <si>
    <t>4.04.285</t>
  </si>
  <si>
    <t>rear panel single channel modu</t>
  </si>
  <si>
    <t>4.04.286</t>
  </si>
  <si>
    <t>cable coil LA loose 3m</t>
  </si>
  <si>
    <t>7.03.050</t>
  </si>
  <si>
    <t>cable coil LA 9-pin D-male 3m</t>
  </si>
  <si>
    <t>7.03.051</t>
  </si>
  <si>
    <t>cable coil LB loose 3m</t>
  </si>
  <si>
    <t>7.03.052</t>
  </si>
  <si>
    <t>cable coil LB 9-pin D-male 3m</t>
  </si>
  <si>
    <t>7.03.053</t>
  </si>
  <si>
    <t>cable coil LC loose 3m</t>
  </si>
  <si>
    <t>7.03.054</t>
  </si>
  <si>
    <t>cable coil LC 9-pin D-male 3m</t>
  </si>
  <si>
    <t>7.03.059</t>
  </si>
  <si>
    <t>cable MFM loose RFI 3m</t>
  </si>
  <si>
    <t>7.03.060</t>
  </si>
  <si>
    <t>cable Ind.H D-male RFI 3m</t>
  </si>
  <si>
    <t>7.03.061</t>
  </si>
  <si>
    <t>cable nd.F/G D-male RFI 3m</t>
  </si>
  <si>
    <t>7.03.062</t>
  </si>
  <si>
    <t>cable Ind.F/G loose RFI 3m</t>
  </si>
  <si>
    <t>7.03.064</t>
  </si>
  <si>
    <t>cable Euro F/G 15pin D-male 3m</t>
  </si>
  <si>
    <t>7.03.065</t>
  </si>
  <si>
    <t>7.03.066</t>
  </si>
  <si>
    <t>cable valve D-male 3m</t>
  </si>
  <si>
    <t>7.03.067</t>
  </si>
  <si>
    <t>cable Industr. MFC D-male 3m</t>
  </si>
  <si>
    <t>7.03.068</t>
  </si>
  <si>
    <t>cable Industr. MFC loose 3m</t>
  </si>
  <si>
    <t>7.03.069</t>
  </si>
  <si>
    <t>cable Euro MFC D-male 5m</t>
  </si>
  <si>
    <t>7.03.070</t>
  </si>
  <si>
    <t>cable Euro MFC D-male 7m</t>
  </si>
  <si>
    <t>7.03.071</t>
  </si>
  <si>
    <t>cable Euro MFC D-male 10m</t>
  </si>
  <si>
    <t>7.03.072</t>
  </si>
  <si>
    <t>cable Euro MFC loose 5m</t>
  </si>
  <si>
    <t>7.03.073</t>
  </si>
  <si>
    <t>cable Euro F/G loose 7m</t>
  </si>
  <si>
    <t>7.03.074</t>
  </si>
  <si>
    <t>cable Euro F/G loose 10m</t>
  </si>
  <si>
    <t>7.03.075</t>
  </si>
  <si>
    <t>cable Euro F/G loose RFI 5m</t>
  </si>
  <si>
    <t>7.03.076</t>
  </si>
  <si>
    <t>cable Euro F/G loose RFI 7m</t>
  </si>
  <si>
    <t>7.03.077</t>
  </si>
  <si>
    <t>cable Euro F/G loose RFI 10m</t>
  </si>
  <si>
    <t>7.03.078</t>
  </si>
  <si>
    <t>cable MFC loose ends RFI 5m</t>
  </si>
  <si>
    <t>7.03.079</t>
  </si>
  <si>
    <t>cable MFC loose ends RFI 7m</t>
  </si>
  <si>
    <t>7.03.080</t>
  </si>
  <si>
    <t>cable MFC loose ends RFI 10m</t>
  </si>
  <si>
    <t>7.03.081</t>
  </si>
  <si>
    <t>cable Euro F/G D-male RFI 5m</t>
  </si>
  <si>
    <t>7.03.082</t>
  </si>
  <si>
    <t>cable Euro F/G D-male RFI 7m</t>
  </si>
  <si>
    <t>7.03.083</t>
  </si>
  <si>
    <t>cable Euro F/G D-male RFI 10m</t>
  </si>
  <si>
    <t>7.03.084</t>
  </si>
  <si>
    <t>cable Ind.H D-male 5m</t>
  </si>
  <si>
    <t>7.03.085</t>
  </si>
  <si>
    <t>cable Ind.H D-male 7m</t>
  </si>
  <si>
    <t>7.03.086</t>
  </si>
  <si>
    <t>cable Ind.H D-male 10m</t>
  </si>
  <si>
    <t>7.03.087</t>
  </si>
  <si>
    <t>cable Ind.H loose 5m</t>
  </si>
  <si>
    <t>7.03.088</t>
  </si>
  <si>
    <t>cable Ind.H loose 7m</t>
  </si>
  <si>
    <t>7.03.089</t>
  </si>
  <si>
    <t>cable Ind.H loose 10m</t>
  </si>
  <si>
    <t>7.03.090</t>
  </si>
  <si>
    <t>cable MFC loose ends 5m</t>
  </si>
  <si>
    <t>7.03.091</t>
  </si>
  <si>
    <t>cable MFC loose ends 7m</t>
  </si>
  <si>
    <t>7.03.092</t>
  </si>
  <si>
    <t>cable MFC loose ends 10m</t>
  </si>
  <si>
    <t>7.03.093</t>
  </si>
  <si>
    <t>cable Am. loose 5m</t>
  </si>
  <si>
    <t>7.03.094</t>
  </si>
  <si>
    <t>cable Am. loose 7m</t>
  </si>
  <si>
    <t>7.03.095</t>
  </si>
  <si>
    <t>cable Am. loose 10m</t>
  </si>
  <si>
    <t>7.03.096</t>
  </si>
  <si>
    <t>cable Am. D-male 5m</t>
  </si>
  <si>
    <t>7.03.097</t>
  </si>
  <si>
    <t>cable Am. D-male 7m</t>
  </si>
  <si>
    <t>7.03.098</t>
  </si>
  <si>
    <t>cable Am. D-male 10m</t>
  </si>
  <si>
    <t>7.03.099</t>
  </si>
  <si>
    <t>cable MFC D-male 5m</t>
  </si>
  <si>
    <t>7.03.100</t>
  </si>
  <si>
    <t>cable MFC D-male 7m</t>
  </si>
  <si>
    <t>7.03.101</t>
  </si>
  <si>
    <t>cable MFC D-male 10m</t>
  </si>
  <si>
    <t>7.03.102</t>
  </si>
  <si>
    <t>cable Euro H D-male 5m</t>
  </si>
  <si>
    <t>7.03.103</t>
  </si>
  <si>
    <t>cable Euro H D-male 7m</t>
  </si>
  <si>
    <t>7.03.104</t>
  </si>
  <si>
    <t>Servo controller C31</t>
  </si>
  <si>
    <t>4.04.337</t>
  </si>
  <si>
    <t>Alarm module SMA</t>
  </si>
  <si>
    <t>4.04.338</t>
  </si>
  <si>
    <t>Jumper pos alarm module SMA</t>
  </si>
  <si>
    <t>4.04.339</t>
  </si>
  <si>
    <t>MFM Industrial SMA II</t>
  </si>
  <si>
    <t>4.04.340</t>
  </si>
  <si>
    <t>MFM Euro SMA II</t>
  </si>
  <si>
    <t>4.04.341</t>
  </si>
  <si>
    <t>Jumper pos MFM Ind SMA II</t>
  </si>
  <si>
    <t>4.04.342</t>
  </si>
  <si>
    <t>Jumper pos MFM Euro SMA II</t>
  </si>
  <si>
    <t>4.04.343</t>
  </si>
  <si>
    <t>Measuring part of MFC UA</t>
  </si>
  <si>
    <t>4.04.344</t>
  </si>
  <si>
    <t>Jumper pos MFC UA</t>
  </si>
  <si>
    <t>4.04.345</t>
  </si>
  <si>
    <t>Jumper pos A module SMA</t>
  </si>
  <si>
    <t>4.04.346</t>
  </si>
  <si>
    <t>MFM Euro II Burn case</t>
  </si>
  <si>
    <t>4.04.347</t>
  </si>
  <si>
    <t>MFC Industrial SMA II</t>
  </si>
  <si>
    <t>4.04.348</t>
  </si>
  <si>
    <t>Jumper pos MFC Ind SMA II</t>
  </si>
  <si>
    <t>4.04.349</t>
  </si>
  <si>
    <t>Tester MFC/MFM SMT II pcb</t>
  </si>
  <si>
    <t>4.04.350</t>
  </si>
  <si>
    <t>Digital controller</t>
  </si>
  <si>
    <t>4.04.351</t>
  </si>
  <si>
    <t>Jumper pos digital controller</t>
  </si>
  <si>
    <t>4.04.352</t>
  </si>
  <si>
    <t>ID Safetyboard CALSYS3</t>
  </si>
  <si>
    <t>4.04.353</t>
  </si>
  <si>
    <t>Sensor pcb TUBECAL3</t>
  </si>
  <si>
    <t>4.04.354</t>
  </si>
  <si>
    <t>Rear panel controller CALSYS3</t>
  </si>
  <si>
    <t>4.04.355</t>
  </si>
  <si>
    <t>2.11.014</t>
  </si>
  <si>
    <t>rear panel E-5515/5516/5517</t>
  </si>
  <si>
    <t>2.11.015</t>
  </si>
  <si>
    <t>Schroff Compac 2U-42HP-262D</t>
  </si>
  <si>
    <t>tube connection panel B</t>
  </si>
  <si>
    <t>4.05.006</t>
  </si>
  <si>
    <t>connection motherboard</t>
  </si>
  <si>
    <t>4.05.007</t>
  </si>
  <si>
    <t>connection motherboard nr.1</t>
  </si>
  <si>
    <t>4.05.008</t>
  </si>
  <si>
    <t>connection motherboard nr.3</t>
  </si>
  <si>
    <t>4.05.009</t>
  </si>
  <si>
    <t>connection motherboard single</t>
  </si>
  <si>
    <t>4.05.010</t>
  </si>
  <si>
    <t>connection TA-connector</t>
  </si>
  <si>
    <t>4.05.011</t>
  </si>
  <si>
    <t>connection motherboard nr.4</t>
  </si>
  <si>
    <t>4.05.012</t>
  </si>
  <si>
    <t>4.06.001</t>
  </si>
  <si>
    <t>conn.diagram MFC-EA</t>
  </si>
  <si>
    <t>4.06.002</t>
  </si>
  <si>
    <t>conn.diagram MFC-EB</t>
  </si>
  <si>
    <t>4.06.003</t>
  </si>
  <si>
    <t>4.06.004</t>
  </si>
  <si>
    <t>4.06.005</t>
  </si>
  <si>
    <t>conn.diagram MFC-EC</t>
  </si>
  <si>
    <t>4.06.006</t>
  </si>
  <si>
    <t>conn.diagram MFC-ED</t>
  </si>
  <si>
    <t>4.06.007</t>
  </si>
  <si>
    <t>4.06.008</t>
  </si>
  <si>
    <t>cable Ex-proof H loose 5m</t>
  </si>
  <si>
    <t>7.03.165</t>
  </si>
  <si>
    <t>cable Ex-proof H loose 7m</t>
  </si>
  <si>
    <t>7.03.166</t>
  </si>
  <si>
    <t>cable Ex-proof H loose 10m</t>
  </si>
  <si>
    <t>7.03.167</t>
  </si>
  <si>
    <t>cable coil Relimate 20cm</t>
  </si>
  <si>
    <t>7.03.168</t>
  </si>
  <si>
    <t>7.03.169</t>
  </si>
  <si>
    <t>7.03.170</t>
  </si>
  <si>
    <t>coil assy LD/LE/LF</t>
  </si>
  <si>
    <t>7.03.171</t>
  </si>
  <si>
    <t>coil assy LG/LH/LI</t>
  </si>
  <si>
    <t>7.03.173</t>
  </si>
  <si>
    <t>cable valve Ex-proof loose 5m</t>
  </si>
  <si>
    <t>7.03.174</t>
  </si>
  <si>
    <t>4.06.028</t>
  </si>
  <si>
    <t>4.06.029</t>
  </si>
  <si>
    <t>4.06.030</t>
  </si>
  <si>
    <t>4.06.031</t>
  </si>
  <si>
    <t>4.06.032</t>
  </si>
  <si>
    <t>4.06.033</t>
  </si>
  <si>
    <t>4.06.034</t>
  </si>
  <si>
    <t>4.06.035</t>
  </si>
  <si>
    <t>4.06.036</t>
  </si>
  <si>
    <t>4.06.037</t>
  </si>
  <si>
    <t>4.06.038</t>
  </si>
  <si>
    <t>4.06.039</t>
  </si>
  <si>
    <t>4.06.040</t>
  </si>
  <si>
    <t>4.06.041</t>
  </si>
  <si>
    <t>conn.diagram MFM-TA</t>
  </si>
  <si>
    <t>4.06.042</t>
  </si>
  <si>
    <t>conn.diagram MFC-TA</t>
  </si>
  <si>
    <t>4.06.043</t>
  </si>
  <si>
    <t>4.06.044</t>
  </si>
  <si>
    <t>4.06.045</t>
  </si>
  <si>
    <t>4.06.046</t>
  </si>
  <si>
    <t>4.06.047</t>
  </si>
  <si>
    <t>4.06.048</t>
  </si>
  <si>
    <t>4.06.049</t>
  </si>
  <si>
    <t>4.06.050</t>
  </si>
  <si>
    <t>4.06.051</t>
  </si>
  <si>
    <t>4.06.052</t>
  </si>
  <si>
    <t>4.06.053</t>
  </si>
  <si>
    <t>4.06.054</t>
  </si>
  <si>
    <t>4.06.055</t>
  </si>
  <si>
    <t>4.06.056</t>
  </si>
  <si>
    <t>conn.diagram MFM-UA</t>
  </si>
  <si>
    <t>4.06.057</t>
  </si>
  <si>
    <t>conn.diagram MFM-UB</t>
  </si>
  <si>
    <t>4.06.058</t>
  </si>
  <si>
    <t>conn.diagram MFM-UC</t>
  </si>
  <si>
    <t>4.06.059</t>
  </si>
  <si>
    <t>conn.diagram MFM-UD</t>
  </si>
  <si>
    <t>4.06.060</t>
  </si>
  <si>
    <t>conn.diagram MFC-UA</t>
  </si>
  <si>
    <t>4.06.061</t>
  </si>
  <si>
    <t>conn.diagram MFC-UB</t>
  </si>
  <si>
    <t>4.06.062</t>
  </si>
  <si>
    <t>conn.diagram MFC-UC</t>
  </si>
  <si>
    <t>4.06.063</t>
  </si>
  <si>
    <t>conn.diagram MFC-UD</t>
  </si>
  <si>
    <t>4.06.064</t>
  </si>
  <si>
    <t>4.06.065</t>
  </si>
  <si>
    <t>4.06.066</t>
  </si>
  <si>
    <t>4.06.067</t>
  </si>
  <si>
    <t>4.06.068</t>
  </si>
  <si>
    <t>conn.diagram cable C-64</t>
  </si>
  <si>
    <t>4.06.069</t>
  </si>
  <si>
    <t>conn.diagram tube/frame calibr</t>
  </si>
  <si>
    <t>4.06.070</t>
  </si>
  <si>
    <t>4.06.071</t>
  </si>
  <si>
    <t>4.06.072</t>
  </si>
  <si>
    <t>4.06.073</t>
  </si>
  <si>
    <t>4.06.074</t>
  </si>
  <si>
    <t>4.06.075</t>
  </si>
  <si>
    <t>4.06.076</t>
  </si>
  <si>
    <t>4.06.077</t>
  </si>
  <si>
    <t>4.06.078</t>
  </si>
  <si>
    <t>4.06.079</t>
  </si>
  <si>
    <t>4.06.080</t>
  </si>
  <si>
    <t>4.06.081</t>
  </si>
  <si>
    <t>4.06.082</t>
  </si>
  <si>
    <t>conn.diagram F-105 + heater</t>
  </si>
  <si>
    <t>4.06.083</t>
  </si>
  <si>
    <t>conn.diagram MFM Ex-proof</t>
  </si>
  <si>
    <t>4.06.084</t>
  </si>
  <si>
    <t>conn.diagram MFM-FA Industrial</t>
  </si>
  <si>
    <t>4.06.085</t>
  </si>
  <si>
    <t>conn.diagram MFM-FB Industrial</t>
  </si>
  <si>
    <t>4.06.086</t>
  </si>
  <si>
    <t>cable assy FLOW-BUS+supply 1m</t>
  </si>
  <si>
    <t>7.03.210</t>
  </si>
  <si>
    <t>coil assy F-004AC</t>
  </si>
  <si>
    <t>7.03.211</t>
  </si>
  <si>
    <t>cable assy Silflex</t>
  </si>
  <si>
    <t>7.03.212</t>
  </si>
  <si>
    <t>cable assy 10p.header/9p.D fem</t>
  </si>
  <si>
    <t>7.03.213</t>
  </si>
  <si>
    <t>coil assy VM1 60 Ohm Methode</t>
  </si>
  <si>
    <t>7.03.214</t>
  </si>
  <si>
    <t>cable coil Data-mate 36cm</t>
  </si>
  <si>
    <t>7.03.215</t>
  </si>
  <si>
    <t>cable coil Methode 20cm</t>
  </si>
  <si>
    <t>7.03.216</t>
  </si>
  <si>
    <t>cable coil Methode 30cm</t>
  </si>
  <si>
    <t>7.03.217</t>
  </si>
  <si>
    <t>7.03.221</t>
  </si>
  <si>
    <t>coil assy VM1 89 Ohm Methode</t>
  </si>
  <si>
    <t>7.03.222</t>
  </si>
  <si>
    <t>coil assy Fisons</t>
  </si>
  <si>
    <t>7.03.223</t>
  </si>
  <si>
    <t>coil assy VM2 60 Ohm Methode</t>
  </si>
  <si>
    <t>7.03.224</t>
  </si>
  <si>
    <t>coil assy VM4</t>
  </si>
  <si>
    <t>7.03.225</t>
  </si>
  <si>
    <t>FLOW-BUS instrument cable</t>
  </si>
  <si>
    <t>9.18.013</t>
  </si>
  <si>
    <t>9.18.014</t>
  </si>
  <si>
    <t>9.18.019</t>
  </si>
  <si>
    <t>9.18.024</t>
  </si>
  <si>
    <t>9.18.025</t>
  </si>
  <si>
    <t>9.18.026</t>
  </si>
  <si>
    <t>9.18.030</t>
  </si>
  <si>
    <t>9.18.033</t>
  </si>
  <si>
    <t>9.18.035</t>
  </si>
  <si>
    <t>9.18.036</t>
  </si>
  <si>
    <t>9.18.038</t>
  </si>
  <si>
    <t>9.18.047</t>
  </si>
  <si>
    <t>9.19.002</t>
  </si>
  <si>
    <t>9.19.003</t>
  </si>
  <si>
    <t>9.19.005</t>
  </si>
  <si>
    <t>9.19.006</t>
  </si>
  <si>
    <t>9.19.007</t>
  </si>
  <si>
    <t>9.19.008</t>
  </si>
  <si>
    <t>9.19.013</t>
  </si>
  <si>
    <t>9.19.014</t>
  </si>
  <si>
    <t>9.19.015</t>
  </si>
  <si>
    <t>9.19.016</t>
  </si>
  <si>
    <t>9.19.037</t>
  </si>
  <si>
    <t>9.19.038</t>
  </si>
  <si>
    <t>service info APP</t>
  </si>
  <si>
    <t>9.19.039</t>
  </si>
  <si>
    <t>manual addin LIQUI-FLOW 919022</t>
  </si>
  <si>
    <t>9.19.040</t>
  </si>
  <si>
    <t>9.19.041</t>
  </si>
  <si>
    <t>9.20.005</t>
  </si>
  <si>
    <t>9.20.006</t>
  </si>
  <si>
    <t>9.20.009</t>
  </si>
  <si>
    <t>9.20.010</t>
  </si>
  <si>
    <t>9.20.011</t>
  </si>
  <si>
    <t>9.20.012</t>
  </si>
  <si>
    <t>9.20.013</t>
  </si>
  <si>
    <t>9.20.014</t>
  </si>
  <si>
    <t>9.20.019</t>
  </si>
  <si>
    <t>9.20.024</t>
  </si>
  <si>
    <t>9.20.025</t>
  </si>
  <si>
    <t>9.20.026</t>
  </si>
  <si>
    <t>hookup M+W WFM-0511 (F)</t>
  </si>
  <si>
    <t>9.20.030</t>
  </si>
  <si>
    <t>9.20.033</t>
  </si>
  <si>
    <t>9.20.035</t>
  </si>
  <si>
    <t>9.20.036</t>
  </si>
  <si>
    <t>9.20.038</t>
  </si>
  <si>
    <t>9.20.047</t>
  </si>
  <si>
    <t>9.21.002</t>
  </si>
  <si>
    <t>9.21.003</t>
  </si>
  <si>
    <t>9.21.005</t>
  </si>
  <si>
    <t>9.21.006</t>
  </si>
  <si>
    <t>9.21.007</t>
  </si>
  <si>
    <t>9.21.008</t>
  </si>
  <si>
    <t>9.21.013</t>
  </si>
  <si>
    <t>9.21.014</t>
  </si>
  <si>
    <t>9.21.015</t>
  </si>
  <si>
    <t>9.21.016</t>
  </si>
  <si>
    <t>9.21.037</t>
  </si>
  <si>
    <t>9.21.038</t>
  </si>
  <si>
    <t>9.21.039</t>
  </si>
  <si>
    <t>9.21.040</t>
  </si>
  <si>
    <t>9.21.041</t>
  </si>
  <si>
    <t>9.22.005</t>
  </si>
  <si>
    <t>Herma 4875 back label for file</t>
  </si>
  <si>
    <t>9.22.007</t>
  </si>
  <si>
    <t>Herma 2410 label 20X50mm white</t>
  </si>
  <si>
    <t>9.22.013</t>
  </si>
  <si>
    <t>Alzicht label 65mm white</t>
  </si>
  <si>
    <t>9.22.014</t>
  </si>
  <si>
    <t>Brady label 33.02x24.13mm</t>
  </si>
  <si>
    <t>9.22.022</t>
  </si>
  <si>
    <t>label "0-20mA sourcing"</t>
  </si>
  <si>
    <t>9.22.024</t>
  </si>
  <si>
    <t>Brady label "inventaris"</t>
  </si>
  <si>
    <t>9.22.025</t>
  </si>
  <si>
    <t>distributor label DWN</t>
  </si>
  <si>
    <t>9.22.028</t>
  </si>
  <si>
    <t>distributor label Oval Techno</t>
  </si>
  <si>
    <t>9.22.030</t>
  </si>
  <si>
    <t>distributor label Kytölä OY</t>
  </si>
  <si>
    <t>9.22.031</t>
  </si>
  <si>
    <t>distributor label Porter</t>
  </si>
  <si>
    <t>9.22.037</t>
  </si>
  <si>
    <t>distributor label Krohne</t>
  </si>
  <si>
    <t>coil assy V01 LE 15V 23cm</t>
  </si>
  <si>
    <t>7.03.305</t>
  </si>
  <si>
    <t>coil assy V01 LE 24V 23cm</t>
  </si>
  <si>
    <t>7.03.306</t>
  </si>
  <si>
    <t>coil assy V01 LF 15V 23cm</t>
  </si>
  <si>
    <t>7.03.307</t>
  </si>
  <si>
    <t>coil assy V01 LF 24V 23cm</t>
  </si>
  <si>
    <t>7.03.308</t>
  </si>
  <si>
    <t>cable coil Data-mate 53cm</t>
  </si>
  <si>
    <t>7.03.311</t>
  </si>
  <si>
    <t>cable valve Ind. controller</t>
  </si>
  <si>
    <t>7.03.312</t>
  </si>
  <si>
    <t>cable coil F-004BC to labhouse</t>
  </si>
  <si>
    <t>7.03.316</t>
  </si>
  <si>
    <t>coil assy F-004BC 15V</t>
  </si>
  <si>
    <t>7.03.331</t>
  </si>
  <si>
    <t>coil assy F-004AC 15V IP65</t>
  </si>
  <si>
    <t>7.03.337</t>
  </si>
  <si>
    <t>cable assy sensor + valve in</t>
  </si>
  <si>
    <t>7.03.341</t>
  </si>
  <si>
    <t>cable coil 2x9pin D-conn. digi</t>
  </si>
  <si>
    <t>7.03.345</t>
  </si>
  <si>
    <t>cable valve D-male/female DMFC</t>
  </si>
  <si>
    <t>7.03.346</t>
  </si>
  <si>
    <t>coil assy IT 15V</t>
  </si>
  <si>
    <t>7.03.349</t>
  </si>
  <si>
    <t>cable RS232 DB9 fem to DB9 fem</t>
  </si>
  <si>
    <t>7.03.356</t>
  </si>
  <si>
    <t>cable valve T-part 8DIN</t>
  </si>
  <si>
    <t>7.03.375</t>
  </si>
  <si>
    <t>coil assy MV 15V</t>
  </si>
  <si>
    <t>7.03.377</t>
  </si>
  <si>
    <t>cable DB9male/M12fem PROFIBUS</t>
  </si>
  <si>
    <t>7.03.378</t>
  </si>
  <si>
    <t>cable M12male/DB9fem PROFIBUS</t>
  </si>
  <si>
    <t>7.03.388</t>
  </si>
  <si>
    <t>FLOW-BUS M12 cable 0.3m</t>
  </si>
  <si>
    <t>7.03.389</t>
  </si>
  <si>
    <t>FLOW-BUS M12 cable 3m</t>
  </si>
  <si>
    <t>7.03.413</t>
  </si>
  <si>
    <t>grounding cable E-6000</t>
  </si>
  <si>
    <t>4.07.039</t>
  </si>
  <si>
    <t>interconn.cable motherboard</t>
  </si>
  <si>
    <t>4.07.040</t>
  </si>
  <si>
    <t>LCD backlight cable</t>
  </si>
  <si>
    <t>4.07.041</t>
  </si>
  <si>
    <t>cable micro valve</t>
  </si>
  <si>
    <t>4.07.042</t>
  </si>
  <si>
    <t>equipment wire X40/X42</t>
  </si>
  <si>
    <t>4.07.043</t>
  </si>
  <si>
    <t>equipment wire X50/X51/X52/X53</t>
  </si>
  <si>
    <t>4.07.044</t>
  </si>
  <si>
    <t>grounding wire COMBI-FLOW</t>
  </si>
  <si>
    <t>4.07.046</t>
  </si>
  <si>
    <t>connection pcb L2</t>
  </si>
  <si>
    <t>4.07.047</t>
  </si>
  <si>
    <t>connection pcb L1</t>
  </si>
  <si>
    <t>4.07.048</t>
  </si>
  <si>
    <t>interconnection cable Fisons</t>
  </si>
  <si>
    <t>4.07.052</t>
  </si>
  <si>
    <t>cable mains link E-7000</t>
  </si>
  <si>
    <t>4.07.053</t>
  </si>
  <si>
    <t>= 4.07.021</t>
  </si>
  <si>
    <t>4.07.054</t>
  </si>
  <si>
    <t>mains entry Bro-11</t>
  </si>
  <si>
    <t>4.07.055</t>
  </si>
  <si>
    <t>Expl view flowcontr F202</t>
  </si>
  <si>
    <t>7.04.009</t>
  </si>
  <si>
    <t>heatsink</t>
  </si>
  <si>
    <t>2.15.158</t>
  </si>
  <si>
    <t>mains entry E-7000</t>
  </si>
  <si>
    <t>4.07.056</t>
  </si>
  <si>
    <t>mains interconnection E-7000</t>
  </si>
  <si>
    <t>4.07.057</t>
  </si>
  <si>
    <t>output cable Bro-11/12/13</t>
  </si>
  <si>
    <t>4.07.065</t>
  </si>
  <si>
    <t>mains interconn. E-7000 BRO-12</t>
  </si>
  <si>
    <t>4.07.066</t>
  </si>
  <si>
    <t>mains interconn. E-7000 BRO-13</t>
  </si>
  <si>
    <t>4.07.069</t>
  </si>
  <si>
    <t>cable supply blue E-7001</t>
  </si>
  <si>
    <t>4.07.070</t>
  </si>
  <si>
    <t>cable supply red E-7001</t>
  </si>
  <si>
    <t>4.07.071</t>
  </si>
  <si>
    <t>cable low volt E-7000-RS232/FB</t>
  </si>
  <si>
    <t>4.07.077</t>
  </si>
  <si>
    <t>4.07.078</t>
  </si>
  <si>
    <t>earthing wire panel mount case</t>
  </si>
  <si>
    <t>4.07.080</t>
  </si>
  <si>
    <t>cable powerregulator handterm</t>
  </si>
  <si>
    <t>4.07.085</t>
  </si>
  <si>
    <t>output cable BRO-17</t>
  </si>
  <si>
    <t>4.07.088</t>
  </si>
  <si>
    <t>L20 cable assy subD connector</t>
  </si>
  <si>
    <t>4.07.089</t>
  </si>
  <si>
    <t>L20 cable assy DIN connector</t>
  </si>
  <si>
    <t>4.07.090</t>
  </si>
  <si>
    <t>DeviceNet interconn. cable</t>
  </si>
  <si>
    <t>4.07.092</t>
  </si>
  <si>
    <t>cable assy IP65 lab case</t>
  </si>
  <si>
    <t>4.07.096</t>
  </si>
  <si>
    <t>cable assy E-7000-05/06</t>
  </si>
  <si>
    <t>4.07.106</t>
  </si>
  <si>
    <t>cable 8DIN male to RHM sensor</t>
  </si>
  <si>
    <t>4.07.108</t>
  </si>
  <si>
    <t>cable 8DIN male to 8DIN male</t>
  </si>
  <si>
    <t>4.07.125</t>
  </si>
  <si>
    <t>cable evaporator module 35</t>
  </si>
  <si>
    <t>4.07.150</t>
  </si>
  <si>
    <t>cable BAL00xB IQ+</t>
  </si>
  <si>
    <t>4.07.151</t>
  </si>
  <si>
    <t>actuator assy BAL00xB</t>
  </si>
  <si>
    <t>4.08.001</t>
  </si>
  <si>
    <t>D10 module</t>
  </si>
  <si>
    <t>4.08.002</t>
  </si>
  <si>
    <t>D20 module</t>
  </si>
  <si>
    <t>4.08.003</t>
  </si>
  <si>
    <t>D50 module</t>
  </si>
  <si>
    <t>4.08.004</t>
  </si>
  <si>
    <t>B07 module</t>
  </si>
  <si>
    <t>4.08.005</t>
  </si>
  <si>
    <t>P10 module</t>
  </si>
  <si>
    <t>4.08.006</t>
  </si>
  <si>
    <t>P20 module</t>
  </si>
  <si>
    <t>4.08.007</t>
  </si>
  <si>
    <t>A00 module</t>
  </si>
  <si>
    <t>4.08.008</t>
  </si>
  <si>
    <t>A10 module</t>
  </si>
  <si>
    <t>adjustable spray tube W-003</t>
  </si>
  <si>
    <t>2.15.206</t>
  </si>
  <si>
    <t>body BUGW</t>
  </si>
  <si>
    <t>2.15.207</t>
  </si>
  <si>
    <t>cover BUGW</t>
  </si>
  <si>
    <t>2.15.208</t>
  </si>
  <si>
    <t>insert BUGW</t>
  </si>
  <si>
    <t>2.15.209</t>
  </si>
  <si>
    <t>clip BUGW</t>
  </si>
  <si>
    <t>2.15.211</t>
  </si>
  <si>
    <t>body F-139MI max. 700 bar</t>
  </si>
  <si>
    <t>2.15.212</t>
  </si>
  <si>
    <t>cover F-139MI max. 700 bar</t>
  </si>
  <si>
    <t>2.15.214</t>
  </si>
  <si>
    <t>body case Metco</t>
  </si>
  <si>
    <t>2.15.220</t>
  </si>
  <si>
    <t>case W-300 power supply</t>
  </si>
  <si>
    <t>2.15.221</t>
  </si>
  <si>
    <t>tube inside W-300 heater</t>
  </si>
  <si>
    <t>2.15.222</t>
  </si>
  <si>
    <t>base plate 14TE for FM3/FM4</t>
  </si>
  <si>
    <t>2.15.223</t>
  </si>
  <si>
    <t>base plate 14TE for FM1/FM2</t>
  </si>
  <si>
    <t>2.15.225</t>
  </si>
  <si>
    <t>case lowerpart F-004AC TST</t>
  </si>
  <si>
    <t>2.15.226</t>
  </si>
  <si>
    <t>cover plate F-001AC TST</t>
  </si>
  <si>
    <t>2.15.227</t>
  </si>
  <si>
    <t>lowerpart F-001AC TST</t>
  </si>
  <si>
    <t>2.15.228</t>
  </si>
  <si>
    <t>body flowmodule TST</t>
  </si>
  <si>
    <t>2.15.231</t>
  </si>
  <si>
    <t>2.15.232</t>
  </si>
  <si>
    <t>2.15.233</t>
  </si>
  <si>
    <t>2.15.234</t>
  </si>
  <si>
    <t>bracket modular valve</t>
  </si>
  <si>
    <t>2.15.243</t>
  </si>
  <si>
    <t>distance part high pressure</t>
  </si>
  <si>
    <t>2.15.245</t>
  </si>
  <si>
    <t>body F-042 fitt AE-HP-250</t>
  </si>
  <si>
    <t>2.15.246</t>
  </si>
  <si>
    <t>cover F-042 fitt AE-HP-250</t>
  </si>
  <si>
    <t>2.15.247</t>
  </si>
  <si>
    <t>body F-142MI fitt AE-HP-250</t>
  </si>
  <si>
    <t>2.15.248</t>
  </si>
  <si>
    <t>cover F-142MI fitt AE-HP-250</t>
  </si>
  <si>
    <t>2.15.249</t>
  </si>
  <si>
    <t>body F-143MI Nova Swiss M30x2</t>
  </si>
  <si>
    <t>2.15.250</t>
  </si>
  <si>
    <t>cover F-143MI Nova Swiss M30x2</t>
  </si>
  <si>
    <t>2.15.251</t>
  </si>
  <si>
    <t>body F-123M/F-133M</t>
  </si>
  <si>
    <t>2.15.252</t>
  </si>
  <si>
    <t>AE-HP-250</t>
  </si>
  <si>
    <t>2.15.253</t>
  </si>
  <si>
    <t>Nova Swiss M30x2</t>
  </si>
  <si>
    <t>2.15.254</t>
  </si>
  <si>
    <t>4.08.062</t>
  </si>
  <si>
    <t>D25 module</t>
  </si>
  <si>
    <t>4.08.063</t>
  </si>
  <si>
    <t>D26 module</t>
  </si>
  <si>
    <t>4.08.064</t>
  </si>
  <si>
    <t>D51 module</t>
  </si>
  <si>
    <t>4.08.065</t>
  </si>
  <si>
    <t>D54 module</t>
  </si>
  <si>
    <t>4.08.066</t>
  </si>
  <si>
    <t>D55 module</t>
  </si>
  <si>
    <t>4.08.067</t>
  </si>
  <si>
    <t>D56 module</t>
  </si>
  <si>
    <t>4.08.068</t>
  </si>
  <si>
    <t>D61 module</t>
  </si>
  <si>
    <t>4.08.069</t>
  </si>
  <si>
    <t>D64 module</t>
  </si>
  <si>
    <t>4.08.070</t>
  </si>
  <si>
    <t>4.08.071</t>
  </si>
  <si>
    <t>D66 module</t>
  </si>
  <si>
    <t>4.08.072</t>
  </si>
  <si>
    <t>A11 module</t>
  </si>
  <si>
    <t>4.08.073</t>
  </si>
  <si>
    <t>A21 module</t>
  </si>
  <si>
    <t>4.08.074</t>
  </si>
  <si>
    <t>C00 module</t>
  </si>
  <si>
    <t>4.08.075</t>
  </si>
  <si>
    <t>C20 module</t>
  </si>
  <si>
    <t>4.08.076</t>
  </si>
  <si>
    <t>C40 module</t>
  </si>
  <si>
    <t>4.08.077</t>
  </si>
  <si>
    <t>C41 module</t>
  </si>
  <si>
    <t>4.08.078</t>
  </si>
  <si>
    <t>B02 module</t>
  </si>
  <si>
    <t>4.08.079</t>
  </si>
  <si>
    <t>4.08.080</t>
  </si>
  <si>
    <t>D62 module</t>
  </si>
  <si>
    <t>4.08.081</t>
  </si>
  <si>
    <t>D63 module</t>
  </si>
  <si>
    <t>4.08.082</t>
  </si>
  <si>
    <t>4.08.083</t>
  </si>
  <si>
    <t>B03 module</t>
  </si>
  <si>
    <t>4.08.084</t>
  </si>
  <si>
    <t>X11 module</t>
  </si>
  <si>
    <t>4.08.085</t>
  </si>
  <si>
    <t>X12 module</t>
  </si>
  <si>
    <t>4.08.086</t>
  </si>
  <si>
    <t>pcb X13-module</t>
  </si>
  <si>
    <t>4.08.087</t>
  </si>
  <si>
    <t>X14 module</t>
  </si>
  <si>
    <t>4.08.088</t>
  </si>
  <si>
    <t>X21 module</t>
  </si>
  <si>
    <t>4.08.089</t>
  </si>
  <si>
    <t>X22 module</t>
  </si>
  <si>
    <t>4.08.090</t>
  </si>
  <si>
    <t>X23 module</t>
  </si>
  <si>
    <t>4.08.091</t>
  </si>
  <si>
    <t>X24 module</t>
  </si>
  <si>
    <t>4.08.092</t>
  </si>
  <si>
    <t>B04 module</t>
  </si>
  <si>
    <t>4.08.093</t>
  </si>
  <si>
    <t>4.08.094</t>
  </si>
  <si>
    <t>4.08.095</t>
  </si>
  <si>
    <t>4.08.096</t>
  </si>
  <si>
    <t>4.08.097</t>
  </si>
  <si>
    <t>4.08.098</t>
  </si>
  <si>
    <t>pcb-test module</t>
  </si>
  <si>
    <t>4.08.099</t>
  </si>
  <si>
    <t>X32 module</t>
  </si>
  <si>
    <t>4.08.100</t>
  </si>
  <si>
    <t>pcb X31-module</t>
  </si>
  <si>
    <t>4.08.101</t>
  </si>
  <si>
    <t>pcb X33-module</t>
  </si>
  <si>
    <t>4.08.102</t>
  </si>
  <si>
    <t>R/C module</t>
  </si>
  <si>
    <t>4.08.103</t>
  </si>
  <si>
    <t>T/A module</t>
  </si>
  <si>
    <t>4.08.104</t>
  </si>
  <si>
    <t>4.08.105</t>
  </si>
  <si>
    <t>AD/DA module</t>
  </si>
  <si>
    <t>4.08.106</t>
  </si>
  <si>
    <t>HOST module</t>
  </si>
  <si>
    <t>4.08.107</t>
  </si>
  <si>
    <t>C30 module</t>
  </si>
  <si>
    <t>4.08.108</t>
  </si>
  <si>
    <t>C32 module</t>
  </si>
  <si>
    <t>4.08.109</t>
  </si>
  <si>
    <t>C33 module</t>
  </si>
  <si>
    <t>4.08.110</t>
  </si>
  <si>
    <t>B05 module</t>
  </si>
  <si>
    <t>4.08.111</t>
  </si>
  <si>
    <t>B06 module</t>
  </si>
  <si>
    <t>4.08.112</t>
  </si>
  <si>
    <t>pcb X11-module 0-5V</t>
  </si>
  <si>
    <t>4.08.113</t>
  </si>
  <si>
    <t>pcb X21-module 1 zenerbarrier</t>
  </si>
  <si>
    <t>4.08.114</t>
  </si>
  <si>
    <t>pcb X22-module 2 zenerbarriers</t>
  </si>
  <si>
    <t>4.08.115</t>
  </si>
  <si>
    <t>pcb X23-module 3 zenerbarriers</t>
  </si>
  <si>
    <t>4.08.116</t>
  </si>
  <si>
    <t>pcb X24-module 4 zenerbarriers</t>
  </si>
  <si>
    <t>4.08.117</t>
  </si>
  <si>
    <t>pcb X32-module</t>
  </si>
  <si>
    <t>4.08.118</t>
  </si>
  <si>
    <t>B21 module RAL7035</t>
  </si>
  <si>
    <t>4.08.119</t>
  </si>
  <si>
    <t>pcb XT-card for IBM ISA-bus</t>
  </si>
  <si>
    <t>4.08.120</t>
  </si>
  <si>
    <t>headmounting transmitter 50°C</t>
  </si>
  <si>
    <t>4.08.121</t>
  </si>
  <si>
    <t>4.08.122</t>
  </si>
  <si>
    <t>electr.assy E-5642 A/B-type</t>
  </si>
  <si>
    <t>4.08.123</t>
  </si>
  <si>
    <t>electr.assy E-5642 C/D-type</t>
  </si>
  <si>
    <t>4.08.124</t>
  </si>
  <si>
    <t>el.assy E-5612/5622/5632 A/B</t>
  </si>
  <si>
    <t>4.08.125</t>
  </si>
  <si>
    <t>el.assy E-5612/5622/5632 C/D</t>
  </si>
  <si>
    <t>4.08.126</t>
  </si>
  <si>
    <t>rear panel assy E-5600</t>
  </si>
  <si>
    <t>4.08.127</t>
  </si>
  <si>
    <t>electr.assy E-5641 A/B-type</t>
  </si>
  <si>
    <t>4.08.128</t>
  </si>
  <si>
    <t>electr.assy E-5641 C/D-type</t>
  </si>
  <si>
    <t>4.08.129</t>
  </si>
  <si>
    <t>el.assy E-5611/5621/5631 A/B</t>
  </si>
  <si>
    <t>4.08.130</t>
  </si>
  <si>
    <t>el.assy E-5611/5621/5631 C/D</t>
  </si>
  <si>
    <t>orifice modular valve d0.5mm</t>
  </si>
  <si>
    <t>2.15.375</t>
  </si>
  <si>
    <t>orifice modular valve d0.7mm</t>
  </si>
  <si>
    <t>2.15.376</t>
  </si>
  <si>
    <t>orifice modular valve d1.0mm</t>
  </si>
  <si>
    <t>2.15.379</t>
  </si>
  <si>
    <t>= 2.05.358</t>
  </si>
  <si>
    <t>2.15.380</t>
  </si>
  <si>
    <t>= 2.05.359</t>
  </si>
  <si>
    <t>2.15.381</t>
  </si>
  <si>
    <t>= 2.05.360</t>
  </si>
  <si>
    <t>2.15.384</t>
  </si>
  <si>
    <t>case VM1 valve plane</t>
  </si>
  <si>
    <t>2.15.385</t>
  </si>
  <si>
    <t>M+W body D-6270-AL</t>
  </si>
  <si>
    <t>2.15.388</t>
  </si>
  <si>
    <t>M+W flow device WFM 062-32</t>
  </si>
  <si>
    <t>F/V converter module ATM1713</t>
  </si>
  <si>
    <t>4.08.132</t>
  </si>
  <si>
    <t>ext. input module calsys3</t>
  </si>
  <si>
    <t>4.08.142</t>
  </si>
  <si>
    <t>electr.assy power supply W-300</t>
  </si>
  <si>
    <t>4.08.144</t>
  </si>
  <si>
    <t>module rear E-7000-04</t>
  </si>
  <si>
    <t>dim draw COMBIFLOW contr valve</t>
  </si>
  <si>
    <t>7.05.130</t>
  </si>
  <si>
    <t>7.05.132</t>
  </si>
  <si>
    <t>dim draw F107X ANSI and DIN</t>
  </si>
  <si>
    <t>7.05.133</t>
  </si>
  <si>
    <t>7.05.134</t>
  </si>
  <si>
    <t>dim draw F106EX WAFER</t>
  </si>
  <si>
    <t>7.05.135</t>
  </si>
  <si>
    <t>dim draw F130X</t>
  </si>
  <si>
    <t>7.05.136</t>
  </si>
  <si>
    <t>dim draw F131X</t>
  </si>
  <si>
    <t>7.05.137</t>
  </si>
  <si>
    <t>dim draw F002/130 X</t>
  </si>
  <si>
    <t>7.05.138</t>
  </si>
  <si>
    <t>dim draw F002/131 X</t>
  </si>
  <si>
    <t>7.05.139</t>
  </si>
  <si>
    <t>dim draw F033/131 X</t>
  </si>
  <si>
    <t>7.05.140</t>
  </si>
  <si>
    <t>dim draw F033/132 X</t>
  </si>
  <si>
    <t>7.05.141</t>
  </si>
  <si>
    <t>dim draw F002/132 X</t>
  </si>
  <si>
    <t>7.05.142</t>
  </si>
  <si>
    <t>dim draw F003/132 X</t>
  </si>
  <si>
    <t>7.05.143</t>
  </si>
  <si>
    <t>dim draw F003/133 X</t>
  </si>
  <si>
    <t>7.05.144</t>
  </si>
  <si>
    <t>dim draw F033/133 X</t>
  </si>
  <si>
    <t>7.05.145</t>
  </si>
  <si>
    <t>dim draw F002D Liquid LA</t>
  </si>
  <si>
    <t>7.05.146</t>
  </si>
  <si>
    <t>dim draw F002D Liquid IB</t>
  </si>
  <si>
    <t>7.05.149</t>
  </si>
  <si>
    <t>dim draw Novellus Liquid contr</t>
  </si>
  <si>
    <t>7.05.150</t>
  </si>
  <si>
    <t>dim draw F203CM METCO</t>
  </si>
  <si>
    <t>7.05.151</t>
  </si>
  <si>
    <t>dim draw F002/113 I</t>
  </si>
  <si>
    <t>7.05.153</t>
  </si>
  <si>
    <t>dim draw F117X DIN 100BAR</t>
  </si>
  <si>
    <t>7.05.154</t>
  </si>
  <si>
    <t>dim draw F132I BASF</t>
  </si>
  <si>
    <t>7.05.156</t>
  </si>
  <si>
    <t>dim draw COMBIFLOW shutoff Val</t>
  </si>
  <si>
    <t>7.05.160</t>
  </si>
  <si>
    <t>dim draw F002/012/022/032 C XC</t>
  </si>
  <si>
    <t>7.05.161</t>
  </si>
  <si>
    <t>dim draw F003/013 C XC</t>
  </si>
  <si>
    <t>7.05.162</t>
  </si>
  <si>
    <t>dim draw F033C XC</t>
  </si>
  <si>
    <t>7.05.163</t>
  </si>
  <si>
    <t>dim draw P507X</t>
  </si>
  <si>
    <t>7.05.165</t>
  </si>
  <si>
    <t>dim draw F202CM METCO</t>
  </si>
  <si>
    <t>7.05.166</t>
  </si>
  <si>
    <t>dim draw P602CM METCO</t>
  </si>
  <si>
    <t>7.05.167</t>
  </si>
  <si>
    <t>dim draw F834I</t>
  </si>
  <si>
    <t>7.05.168</t>
  </si>
  <si>
    <t>dim draw F832I</t>
  </si>
  <si>
    <t>7.05.169</t>
  </si>
  <si>
    <t>dim draw P507X Philips Type</t>
  </si>
  <si>
    <t>7.05.171</t>
  </si>
  <si>
    <t>dim draw F201 Carlo Erba</t>
  </si>
  <si>
    <t>partlist E-5514-ED</t>
  </si>
  <si>
    <t>4.09.020</t>
  </si>
  <si>
    <t>partlist E-5514-TA</t>
  </si>
  <si>
    <t>4.09.021</t>
  </si>
  <si>
    <t>4.09.022</t>
  </si>
  <si>
    <t>partlist calibration unit</t>
  </si>
  <si>
    <t>4.09.023</t>
  </si>
  <si>
    <t>partlist E-5500</t>
  </si>
  <si>
    <t>4.09.024</t>
  </si>
  <si>
    <t>partlist X40 panel</t>
  </si>
  <si>
    <t>4.09.025</t>
  </si>
  <si>
    <t>partlist X41 panel</t>
  </si>
  <si>
    <t>4.09.026</t>
  </si>
  <si>
    <t>partlist X42 panel</t>
  </si>
  <si>
    <t>4.09.027</t>
  </si>
  <si>
    <t>partlist X43 panel</t>
  </si>
  <si>
    <t>4.09.028</t>
  </si>
  <si>
    <t>partlist X50 panel</t>
  </si>
  <si>
    <t>4.09.029</t>
  </si>
  <si>
    <t>partlist X51 panel</t>
  </si>
  <si>
    <t>4.09.030</t>
  </si>
  <si>
    <t>partlist X52 panel</t>
  </si>
  <si>
    <t>4.09.031</t>
  </si>
  <si>
    <t>partlist X53 panel</t>
  </si>
  <si>
    <t>4.09.032</t>
  </si>
  <si>
    <t>4.09.033</t>
  </si>
  <si>
    <t>4.10.003</t>
  </si>
  <si>
    <t>15-pin D-connectorassy male</t>
  </si>
  <si>
    <t>4.10.004</t>
  </si>
  <si>
    <t>9-pin D-conn.assy male blue</t>
  </si>
  <si>
    <t>4.10.005</t>
  </si>
  <si>
    <t>card-edge connectorassy UA</t>
  </si>
  <si>
    <t>4.10.006</t>
  </si>
  <si>
    <t>connector init FLOW-BUS</t>
  </si>
  <si>
    <t>4.11.001</t>
  </si>
  <si>
    <t>partlist mainsentry E-5000</t>
  </si>
  <si>
    <t>4.11.002</t>
  </si>
  <si>
    <t>4.11.003</t>
  </si>
  <si>
    <t>partlist E-5100-EA/EB/TA</t>
  </si>
  <si>
    <t>4.11.004</t>
  </si>
  <si>
    <t>partlist E-5100-EC/ED</t>
  </si>
  <si>
    <t>4.11.005</t>
  </si>
  <si>
    <t>partlist E-5300-EA/EB/TA</t>
  </si>
  <si>
    <t>4.11.006</t>
  </si>
  <si>
    <t>partlist E-5300-EC/ED</t>
  </si>
  <si>
    <t>4.11.007</t>
  </si>
  <si>
    <t>partlist C10-module</t>
  </si>
  <si>
    <t>4.11.008</t>
  </si>
  <si>
    <t>partlist P51-module</t>
  </si>
  <si>
    <t>4.11.009</t>
  </si>
  <si>
    <t>partlist S2-board</t>
  </si>
  <si>
    <t>4.11.010</t>
  </si>
  <si>
    <t>partlist MFC-UA soft start</t>
  </si>
  <si>
    <t>4.11.011</t>
  </si>
  <si>
    <t>partlist MFC-UA</t>
  </si>
  <si>
    <t>4.11.012</t>
  </si>
  <si>
    <t>partlist MFC-UB soft start</t>
  </si>
  <si>
    <t>4.11.013</t>
  </si>
  <si>
    <t>partlist MFC-UB</t>
  </si>
  <si>
    <t>4.11.014</t>
  </si>
  <si>
    <t>partlist P42-module</t>
  </si>
  <si>
    <t>4.11.015</t>
  </si>
  <si>
    <t>partlist S22-board</t>
  </si>
  <si>
    <t>4.11.016</t>
  </si>
  <si>
    <t>partlist temp.pcb calibration</t>
  </si>
  <si>
    <t>4.11.017</t>
  </si>
  <si>
    <t>partlist motherboard calibr.</t>
  </si>
  <si>
    <t>4.11.018</t>
  </si>
  <si>
    <t>partlist rear panel calibr.</t>
  </si>
  <si>
    <t>4.11.019</t>
  </si>
  <si>
    <t>partlist MFM Euro 5V F-114</t>
  </si>
  <si>
    <t>4.11.020</t>
  </si>
  <si>
    <t>partlist MFM Euro 10V F-114</t>
  </si>
  <si>
    <t>4.11.021</t>
  </si>
  <si>
    <t>partlist tube connection</t>
  </si>
  <si>
    <t>4.11.022</t>
  </si>
  <si>
    <t>4.11.023</t>
  </si>
  <si>
    <t>partlist MFC Euro 10V Metco</t>
  </si>
  <si>
    <t>4.11.024</t>
  </si>
  <si>
    <t>partlist EPC Metco</t>
  </si>
  <si>
    <t>4.11.025</t>
  </si>
  <si>
    <t>partlist S1-board summation</t>
  </si>
  <si>
    <t>4.11.026</t>
  </si>
  <si>
    <t>partlist S1-board</t>
  </si>
  <si>
    <t>4.11.027</t>
  </si>
  <si>
    <t>partlist valve adapter</t>
  </si>
  <si>
    <t>4.11.028</t>
  </si>
  <si>
    <t>partlist ext.setpoint adapter</t>
  </si>
  <si>
    <t>4.11.029</t>
  </si>
  <si>
    <t>partlist Industrial heater</t>
  </si>
  <si>
    <t>4.11.030</t>
  </si>
  <si>
    <t>partlist timer calibration set</t>
  </si>
  <si>
    <t>partlist MFC TB 10V F-114</t>
  </si>
  <si>
    <t>4.11.043</t>
  </si>
  <si>
    <t>partlist test adapter</t>
  </si>
  <si>
    <t>4.11.044</t>
  </si>
  <si>
    <t>partlist MFC Euro</t>
  </si>
  <si>
    <t>4.11.045</t>
  </si>
  <si>
    <t>4.11.046</t>
  </si>
  <si>
    <t>4.11.047</t>
  </si>
  <si>
    <t>4.11.048</t>
  </si>
  <si>
    <t>partlist EPC</t>
  </si>
  <si>
    <t>4.11.049</t>
  </si>
  <si>
    <t>partlist MFC UA</t>
  </si>
  <si>
    <t>4.11.050</t>
  </si>
  <si>
    <t>partlist MFM Industrial 5V</t>
  </si>
  <si>
    <t>4.11.051</t>
  </si>
  <si>
    <t>partlist MFM Industrial 10V</t>
  </si>
  <si>
    <t>4.11.052</t>
  </si>
  <si>
    <t>partlist motherboard nr.4</t>
  </si>
  <si>
    <t>4.11.053</t>
  </si>
  <si>
    <t>partlist digital voltmeter</t>
  </si>
  <si>
    <t>4.11.054</t>
  </si>
  <si>
    <t>4.11.055</t>
  </si>
  <si>
    <t>4.11.056</t>
  </si>
  <si>
    <t>4.11.057</t>
  </si>
  <si>
    <t>4.11.058</t>
  </si>
  <si>
    <t>4.11.059</t>
  </si>
  <si>
    <t>4.11.060</t>
  </si>
  <si>
    <t>4.11.061</t>
  </si>
  <si>
    <t>partlist C31-module</t>
  </si>
  <si>
    <t>4.11.062</t>
  </si>
  <si>
    <t>partlist pcb tester</t>
  </si>
  <si>
    <t>4.11.063</t>
  </si>
  <si>
    <t>partlist burn-in module</t>
  </si>
  <si>
    <t>4.11.064</t>
  </si>
  <si>
    <t>partlist motherboard burn-in</t>
  </si>
  <si>
    <t>4.11.065</t>
  </si>
  <si>
    <t>partlist rear panel E-5000</t>
  </si>
  <si>
    <t>4.11.066</t>
  </si>
  <si>
    <t>4.11.067</t>
  </si>
  <si>
    <t>partlist S6-board</t>
  </si>
  <si>
    <t>4.11.068</t>
  </si>
  <si>
    <t>partlist MFM Ex-proof</t>
  </si>
  <si>
    <t>4.11.069</t>
  </si>
  <si>
    <t>4.11.070</t>
  </si>
  <si>
    <t>partlist MFM Euro</t>
  </si>
  <si>
    <t>4.11.071</t>
  </si>
  <si>
    <t>partlist MFM Industrial Ex-pr.</t>
  </si>
  <si>
    <t>4.11.072</t>
  </si>
  <si>
    <t>4.11.073</t>
  </si>
  <si>
    <t>partlist Bosch-module</t>
  </si>
  <si>
    <t>4.11.074</t>
  </si>
  <si>
    <t>4.11.075</t>
  </si>
  <si>
    <t>partlist MFC Industrial</t>
  </si>
  <si>
    <t>4.11.076</t>
  </si>
  <si>
    <t>partlist counter module</t>
  </si>
  <si>
    <t>4.11.077</t>
  </si>
  <si>
    <t>4.11.078</t>
  </si>
  <si>
    <t>partlist MFM Industrial</t>
  </si>
  <si>
    <t>4.11.079</t>
  </si>
  <si>
    <t>partlist rear panel E-5500</t>
  </si>
  <si>
    <t>4.11.080</t>
  </si>
  <si>
    <t>4.11.081</t>
  </si>
  <si>
    <t>4.11.082</t>
  </si>
  <si>
    <t>sales meeting Calsys</t>
  </si>
  <si>
    <t>9.02.444</t>
  </si>
  <si>
    <t>sales meeting</t>
  </si>
  <si>
    <t>9.02.445</t>
  </si>
  <si>
    <t>=9.22.074</t>
  </si>
  <si>
    <t>9.02.447</t>
  </si>
  <si>
    <t>manual E-5700 English</t>
  </si>
  <si>
    <t>9.02.448</t>
  </si>
  <si>
    <t>sheets W.J.</t>
  </si>
  <si>
    <t>9.02.449</t>
  </si>
  <si>
    <t>=9.22.056</t>
  </si>
  <si>
    <t>9.02.450</t>
  </si>
  <si>
    <t>modular MFM/MFC Balzers</t>
  </si>
  <si>
    <t>9.02.451</t>
  </si>
  <si>
    <t>modular MFM/MFC 5V (E)</t>
  </si>
  <si>
    <t>9.02.452</t>
  </si>
  <si>
    <t>modular MFM/MFC 10V (E)</t>
  </si>
  <si>
    <t>9.02.453</t>
  </si>
  <si>
    <t>9.02.456</t>
  </si>
  <si>
    <t>manual RS232/FLOW-BUS conv.Eng</t>
  </si>
  <si>
    <t>9.02.457</t>
  </si>
  <si>
    <t>declar of conformity E-7000 EX</t>
  </si>
  <si>
    <t>9.02.458</t>
  </si>
  <si>
    <t>dimension E5700 14TE table top</t>
  </si>
  <si>
    <t>9.02.459</t>
  </si>
  <si>
    <t>dimension E-5700 16TE panel</t>
  </si>
  <si>
    <t>9.02.460</t>
  </si>
  <si>
    <t>dim draw injector body PL-001</t>
  </si>
  <si>
    <t>7.05.341</t>
  </si>
  <si>
    <t>dim draw L-30C2</t>
  </si>
  <si>
    <t>7.05.342</t>
  </si>
  <si>
    <t>dim draw L30 LIQUI-FLOW</t>
  </si>
  <si>
    <t>7.05.343</t>
  </si>
  <si>
    <t>dim draw L30C2 LIQUI-FLOW</t>
  </si>
  <si>
    <t>7.05.344</t>
  </si>
  <si>
    <t>dim draw W-101</t>
  </si>
  <si>
    <t>7.05.345</t>
  </si>
  <si>
    <t>dim draw BSF-008F</t>
  </si>
  <si>
    <t>7.05.349</t>
  </si>
  <si>
    <t>dim draw F-123M/F-133M</t>
  </si>
  <si>
    <t>7.05.351</t>
  </si>
  <si>
    <t>dim draw F-120MI/F-130MI F-typ</t>
  </si>
  <si>
    <t>7.05.353</t>
  </si>
  <si>
    <t>dim draw F-121MI/F-131MI F-typ</t>
  </si>
  <si>
    <t>7.05.355</t>
  </si>
  <si>
    <t>dim draw F-120MX/F-130MX</t>
  </si>
  <si>
    <t>7.05.356</t>
  </si>
  <si>
    <t>dim draw F-121MX/F-131MX</t>
  </si>
  <si>
    <t>7.05.357</t>
  </si>
  <si>
    <t>dim draw F-122MX/F-132MX</t>
  </si>
  <si>
    <t>7.05.358</t>
  </si>
  <si>
    <t>dim draw F-123MX/F-133MX</t>
  </si>
  <si>
    <t>7.05.359</t>
  </si>
  <si>
    <t>dim draw F-230/F-231/F232 MX</t>
  </si>
  <si>
    <t>7.05.360</t>
  </si>
  <si>
    <t>dim draw F-126AI/F-136AI F-typ</t>
  </si>
  <si>
    <t>7.05.361</t>
  </si>
  <si>
    <t>dim draw F-126BI/F-136BI F-typ</t>
  </si>
  <si>
    <t>7.05.362</t>
  </si>
  <si>
    <t>dim draw F-126AX/F-136AX</t>
  </si>
  <si>
    <t>7.05.363</t>
  </si>
  <si>
    <t>dim draw F-126BX/F-136BX</t>
  </si>
  <si>
    <t>7.05.364</t>
  </si>
  <si>
    <t>dim draw F-141MI F-type</t>
  </si>
  <si>
    <t>7.05.365</t>
  </si>
  <si>
    <t>dim draw F-142MI F-type</t>
  </si>
  <si>
    <t>7.05.366</t>
  </si>
  <si>
    <t>dim draw F-143MI F-type</t>
  </si>
  <si>
    <t>7.05.367</t>
  </si>
  <si>
    <t>dim draw F-141MX</t>
  </si>
  <si>
    <t>7.05.368</t>
  </si>
  <si>
    <t>dim draw F-142MX</t>
  </si>
  <si>
    <t>7.05.369</t>
  </si>
  <si>
    <t>dim draw F-143MX</t>
  </si>
  <si>
    <t>7.05.370</t>
  </si>
  <si>
    <t>dim draw F-240/F-241/F-242 MX</t>
  </si>
  <si>
    <t>7.05.371</t>
  </si>
  <si>
    <t>dim draw P-602C/P-612C DEPC</t>
  </si>
  <si>
    <t>7.05.372</t>
  </si>
  <si>
    <t>dim draw P-702C/P-712C DEPC</t>
  </si>
  <si>
    <t>manual base E-7000 English</t>
  </si>
  <si>
    <t>9.02.473</t>
  </si>
  <si>
    <t>manual E-7000 app. E-7000 Eng.</t>
  </si>
  <si>
    <t>9.02.474</t>
  </si>
  <si>
    <t>manual E-7000 appendix E-7001</t>
  </si>
  <si>
    <t>9.02.475</t>
  </si>
  <si>
    <t>manual E-7000 appendix E-7002</t>
  </si>
  <si>
    <t>9.02.476</t>
  </si>
  <si>
    <t>manual E-7000 appendix EX-FLOW</t>
  </si>
  <si>
    <t>9.02.477</t>
  </si>
  <si>
    <t>manual E-7000 appendix CEM</t>
  </si>
  <si>
    <t>9.02.478</t>
  </si>
  <si>
    <t>=9.22.054</t>
  </si>
  <si>
    <t>9.02.479</t>
  </si>
  <si>
    <t>=9.22.055</t>
  </si>
  <si>
    <t>9.02.480</t>
  </si>
  <si>
    <t>leaflet L3 new</t>
  </si>
  <si>
    <t>9.02.481</t>
  </si>
  <si>
    <t>=9.22.024</t>
  </si>
  <si>
    <t>9.02.482</t>
  </si>
  <si>
    <t>=9.22.066</t>
  </si>
  <si>
    <t>9.02.483</t>
  </si>
  <si>
    <t>manual high temp valve English</t>
  </si>
  <si>
    <t>9.02.484</t>
  </si>
  <si>
    <t>=9.22.075</t>
  </si>
  <si>
    <t>9.02.485</t>
  </si>
  <si>
    <t>manual KWU E-7001 German</t>
  </si>
  <si>
    <t>9.02.486</t>
  </si>
  <si>
    <t>=9.22.008</t>
  </si>
  <si>
    <t>9.02.487</t>
  </si>
  <si>
    <t>=9.22.009</t>
  </si>
  <si>
    <t>9.02.488</t>
  </si>
  <si>
    <t>9.02.489</t>
  </si>
  <si>
    <t>leaflet L3 new English</t>
  </si>
  <si>
    <t>9.02.490</t>
  </si>
  <si>
    <t>leaflet L3 new Italian</t>
  </si>
  <si>
    <t>9.02.491</t>
  </si>
  <si>
    <t>manual KWU EX-FLOW English</t>
  </si>
  <si>
    <t>9.02.492</t>
  </si>
  <si>
    <t>leaflet EL-FLOW digital German</t>
  </si>
  <si>
    <t>9.02.494</t>
  </si>
  <si>
    <t>=9.22.065</t>
  </si>
  <si>
    <t>9.02.495</t>
  </si>
  <si>
    <t>leaflet L3 new French</t>
  </si>
  <si>
    <t>9.02.496</t>
  </si>
  <si>
    <t>manual MFM/MFC EX-FLOW Eng.</t>
  </si>
  <si>
    <t>9.02.497</t>
  </si>
  <si>
    <t>leaflet E-5700 English</t>
  </si>
  <si>
    <t>9.02.498</t>
  </si>
  <si>
    <t>manual mu-Flow English</t>
  </si>
  <si>
    <t>9.02.500</t>
  </si>
  <si>
    <t>leaflet EX-FLOW English</t>
  </si>
  <si>
    <t>9.02.501</t>
  </si>
  <si>
    <t>=9.22.003</t>
  </si>
  <si>
    <t>9.02.502</t>
  </si>
  <si>
    <t>9.02.503</t>
  </si>
  <si>
    <t>manual KWU F4 Flow/alarm Ger.</t>
  </si>
  <si>
    <t>9.02.504</t>
  </si>
  <si>
    <t>=9.22.076</t>
  </si>
  <si>
    <t>9.02.505</t>
  </si>
  <si>
    <t>=9.22.077</t>
  </si>
  <si>
    <t>9.02.506</t>
  </si>
  <si>
    <t>table of contents KWU German</t>
  </si>
  <si>
    <t>9.02.507</t>
  </si>
  <si>
    <t>connection diagram KWU German</t>
  </si>
  <si>
    <t>9.02.510</t>
  </si>
  <si>
    <t>dim draw F-123M/F-133M DMFM</t>
  </si>
  <si>
    <t>7.05.436</t>
  </si>
  <si>
    <t>dim draw LEY-501M</t>
  </si>
  <si>
    <t>7.05.446</t>
  </si>
  <si>
    <t>dim draw redundant flowmeter</t>
  </si>
  <si>
    <t>7.05.448</t>
  </si>
  <si>
    <t>dim draw CCT dual Manifold</t>
  </si>
  <si>
    <t>7.05.454</t>
  </si>
  <si>
    <t>dd F-106Z wafer spec. case</t>
  </si>
  <si>
    <t>7.05.459</t>
  </si>
  <si>
    <t>dim draw ATA-001FP</t>
  </si>
  <si>
    <t>7.05.460</t>
  </si>
  <si>
    <t>dim draw ATA-001A</t>
  </si>
  <si>
    <t>7.05.469</t>
  </si>
  <si>
    <t>dim draw EUR-805F</t>
  </si>
  <si>
    <t>7.05.481</t>
  </si>
  <si>
    <t>dim draw EUR-803F</t>
  </si>
  <si>
    <t>7.05.525</t>
  </si>
  <si>
    <t>dim draw L13 distance part</t>
  </si>
  <si>
    <t>7.05.526</t>
  </si>
  <si>
    <t>dim draw L13V02 distance part</t>
  </si>
  <si>
    <t>7.05.527</t>
  </si>
  <si>
    <t>dim draw L23 distance part</t>
  </si>
  <si>
    <t>7.05.528</t>
  </si>
  <si>
    <t>dim draw L23V02 distance part</t>
  </si>
  <si>
    <t>7.05.529</t>
  </si>
  <si>
    <t>dim draw L01</t>
  </si>
  <si>
    <t>7.05.530</t>
  </si>
  <si>
    <t>dim draw L01V02</t>
  </si>
  <si>
    <t>7.05.557</t>
  </si>
  <si>
    <t>dim draw pump mzr-2521/mzr2921</t>
  </si>
  <si>
    <t>7.05.565</t>
  </si>
  <si>
    <t>dim draw pump mzr-4622</t>
  </si>
  <si>
    <t>7.05.575</t>
  </si>
  <si>
    <t>dim draw L30C5 LIQUI-FLOW</t>
  </si>
  <si>
    <t>7.05.584</t>
  </si>
  <si>
    <t>4.12.007</t>
  </si>
  <si>
    <t>mains entry E-5000 dual</t>
  </si>
  <si>
    <t>4.12.008</t>
  </si>
  <si>
    <t>cable E-5512</t>
  </si>
  <si>
    <t>4.12.009</t>
  </si>
  <si>
    <t>cable E-5513</t>
  </si>
  <si>
    <t>4.12.010</t>
  </si>
  <si>
    <t>cable E-5514</t>
  </si>
  <si>
    <t>4.12.011</t>
  </si>
  <si>
    <t>cable switch/pcb E-5500</t>
  </si>
  <si>
    <t>4.12.012</t>
  </si>
  <si>
    <t>mains entry E-5500</t>
  </si>
  <si>
    <t>4.12.013</t>
  </si>
  <si>
    <t>cable DVM/pcb E-5600</t>
  </si>
  <si>
    <t>4.12.014</t>
  </si>
  <si>
    <t>grounding cable E-5600</t>
  </si>
  <si>
    <t>4.12.015</t>
  </si>
  <si>
    <t>4.12.016</t>
  </si>
  <si>
    <t>blending switch assy</t>
  </si>
  <si>
    <t>4.12.017</t>
  </si>
  <si>
    <t>keyboard assy R/C module</t>
  </si>
  <si>
    <t>4.12.018</t>
  </si>
  <si>
    <t>keyboard assy T/A module</t>
  </si>
  <si>
    <t>4.12.019</t>
  </si>
  <si>
    <t>4.12.020</t>
  </si>
  <si>
    <t>4.12.021</t>
  </si>
  <si>
    <t>pcb-holder 3/4x19" E-6000</t>
  </si>
  <si>
    <t>4.12.022</t>
  </si>
  <si>
    <t>cable E-5115/5315</t>
  </si>
  <si>
    <t>4.12.023</t>
  </si>
  <si>
    <t>mains entry E-5115/5315</t>
  </si>
  <si>
    <t>4.12.024</t>
  </si>
  <si>
    <t>single motherboard A/B</t>
  </si>
  <si>
    <t>4.12.025</t>
  </si>
  <si>
    <t>single motherboard C/D</t>
  </si>
  <si>
    <t>4.12.026</t>
  </si>
  <si>
    <t>dual motherboard A/B</t>
  </si>
  <si>
    <t>4.12.027</t>
  </si>
  <si>
    <t>dual motherboard C/D</t>
  </si>
  <si>
    <t>body F-200CI/DI</t>
  </si>
  <si>
    <t>2.15.952</t>
  </si>
  <si>
    <t>body F-201CI/DI/EI</t>
  </si>
  <si>
    <t>2.15.953</t>
  </si>
  <si>
    <t>body F-201AI</t>
  </si>
  <si>
    <t>2.15.954</t>
  </si>
  <si>
    <t>mounting plate IN-FLOW compact</t>
  </si>
  <si>
    <t>2.15.955</t>
  </si>
  <si>
    <t>body APP vacuum system</t>
  </si>
  <si>
    <t>2.15.960</t>
  </si>
  <si>
    <t>pressure switch body FLOW-SMS</t>
  </si>
  <si>
    <t>2.15.962</t>
  </si>
  <si>
    <t>body SKA-001F</t>
  </si>
  <si>
    <t>2.15.970</t>
  </si>
  <si>
    <t>adapterplate mzr-4622</t>
  </si>
  <si>
    <t>2.15.977</t>
  </si>
  <si>
    <t>body enhanced Clipper</t>
  </si>
  <si>
    <t>2.15.978</t>
  </si>
  <si>
    <t>2.15.980</t>
  </si>
  <si>
    <t>fitting ELM-001F</t>
  </si>
  <si>
    <t>2.15.991</t>
  </si>
  <si>
    <t>flow device holder metal seal</t>
  </si>
  <si>
    <t>2.15.995</t>
  </si>
  <si>
    <t>press.sensor holder metal seal</t>
  </si>
  <si>
    <t>2.15.997</t>
  </si>
  <si>
    <t>sleeve n.c. metal seal</t>
  </si>
  <si>
    <t>2.15.999</t>
  </si>
  <si>
    <t>lowerprt sleeve n.c metal seal</t>
  </si>
  <si>
    <t>2.16.001</t>
  </si>
  <si>
    <t>Schroff plug-in unit 3U-14HP</t>
  </si>
  <si>
    <t>2.16.002</t>
  </si>
  <si>
    <t>Schroff cover plate 14HP</t>
  </si>
  <si>
    <t>2.16.003</t>
  </si>
  <si>
    <t>Schroff side panel 3U-167D</t>
  </si>
  <si>
    <t>2.16.004</t>
  </si>
  <si>
    <t>Schroff rear panel 3U-14HP</t>
  </si>
  <si>
    <t>2.16.005</t>
  </si>
  <si>
    <t>Schroff rear panel 3U-21HP</t>
  </si>
  <si>
    <t>2.16.006</t>
  </si>
  <si>
    <t>Schroff rear panel 3U-28HP</t>
  </si>
  <si>
    <t>2.16.007</t>
  </si>
  <si>
    <t>Schroff plug-in unit 3U-21HP</t>
  </si>
  <si>
    <t>2.16.008</t>
  </si>
  <si>
    <t>Schroff plug-in unit 3U-28HP</t>
  </si>
  <si>
    <t>2.16.009</t>
  </si>
  <si>
    <t>Schroff cover plate 21HP-167D</t>
  </si>
  <si>
    <t>2.16.010</t>
  </si>
  <si>
    <t>DVM cable E-5700</t>
  </si>
  <si>
    <t>4.12.052</t>
  </si>
  <si>
    <t>cable assy supply red E-7001</t>
  </si>
  <si>
    <t>4.12.055</t>
  </si>
  <si>
    <t>M+W pushbutton switch assy</t>
  </si>
  <si>
    <t>4.13.001</t>
  </si>
  <si>
    <t>lay-out pcb timer</t>
  </si>
  <si>
    <t>4.13.002</t>
  </si>
  <si>
    <t>lay-out pcb tube</t>
  </si>
  <si>
    <t>4.13.003</t>
  </si>
  <si>
    <t>lay-out pcb computer</t>
  </si>
  <si>
    <t>4.13.004</t>
  </si>
  <si>
    <t>lay-out pcb switch</t>
  </si>
  <si>
    <t>4.13.005</t>
  </si>
  <si>
    <t>lay-out pcb C10-module</t>
  </si>
  <si>
    <t>4.13.006</t>
  </si>
  <si>
    <t>lay-out pcb rear panel E-5000</t>
  </si>
  <si>
    <t>4.13.007</t>
  </si>
  <si>
    <t>lay-out pcb temperature</t>
  </si>
  <si>
    <t>4.13.008</t>
  </si>
  <si>
    <t>lay-out pcb buffer C-64</t>
  </si>
  <si>
    <t>4.13.009</t>
  </si>
  <si>
    <t>lay-out pcb P42-module</t>
  </si>
  <si>
    <t>4.13.010</t>
  </si>
  <si>
    <t>lay-out pcb P-module</t>
  </si>
  <si>
    <t>2.16.012</t>
  </si>
  <si>
    <t>Compac case assy 3U-84HP-262D</t>
  </si>
  <si>
    <t>2.16.013</t>
  </si>
  <si>
    <t>open frame assy 3U-42HP-271D</t>
  </si>
  <si>
    <t>2.16.014</t>
  </si>
  <si>
    <t>open frame assy 3U-84HP-271D</t>
  </si>
  <si>
    <t>2.16.015</t>
  </si>
  <si>
    <t>open frame assy 3U-84HP-331D</t>
  </si>
  <si>
    <t>2.16.022</t>
  </si>
  <si>
    <t>case E-7600 3U-14HP</t>
  </si>
  <si>
    <t>2.17.002</t>
  </si>
  <si>
    <t>Nupro valve n.c.</t>
  </si>
  <si>
    <t>2.17.009</t>
  </si>
  <si>
    <t>Bürkert microvalve 24Vdc DN2.4</t>
  </si>
  <si>
    <t>2.17.014</t>
  </si>
  <si>
    <t>Intersol 09-331I-01835 EDC</t>
  </si>
  <si>
    <t>2.17.033</t>
  </si>
  <si>
    <t>HNP micro gearpump mzr-2521</t>
  </si>
  <si>
    <t>2.17.034</t>
  </si>
  <si>
    <t>HNP micro gearpump mzr-2921</t>
  </si>
  <si>
    <t>2.17.035</t>
  </si>
  <si>
    <t>HNP micro gearpump mzr-4622</t>
  </si>
  <si>
    <t>2.17.043</t>
  </si>
  <si>
    <t>Asco valve 24Vdc 1.6 EPDM n.o.</t>
  </si>
  <si>
    <t>2.17.049</t>
  </si>
  <si>
    <t>SMC ARM10-06-6 reglr pressure</t>
  </si>
  <si>
    <t>2.17.073</t>
  </si>
  <si>
    <t>Asco valve 24Vdc 2.4 viton nc</t>
  </si>
  <si>
    <t>2.17.090</t>
  </si>
  <si>
    <t>Asco 3/2 valve 24V1.0 viton nc</t>
  </si>
  <si>
    <t>2.18.020</t>
  </si>
  <si>
    <t>KF16 flange with 1/4" inside</t>
  </si>
  <si>
    <t>2.18.075</t>
  </si>
  <si>
    <t>LFE placing tool</t>
  </si>
  <si>
    <t>2.18.083</t>
  </si>
  <si>
    <t>measuring pin plunger/ring</t>
  </si>
  <si>
    <t>2.18.097</t>
  </si>
  <si>
    <t>inlet pipe 1/4"</t>
  </si>
  <si>
    <t>2.18.106</t>
  </si>
  <si>
    <t>stacking ring metal LFE</t>
  </si>
  <si>
    <t>2.18.191</t>
  </si>
  <si>
    <t>calibration tool gauge IQ+</t>
  </si>
  <si>
    <t>2.18.194</t>
  </si>
  <si>
    <t>positioner tool M13</t>
  </si>
  <si>
    <t>2.19.003</t>
  </si>
  <si>
    <t>body F-201AV</t>
  </si>
  <si>
    <t>2.19.004</t>
  </si>
  <si>
    <t>cover F-201AW</t>
  </si>
  <si>
    <t>2.19.014</t>
  </si>
  <si>
    <t>body F-202DV</t>
  </si>
  <si>
    <t>2.19.015</t>
  </si>
  <si>
    <t>cover F-102D</t>
  </si>
  <si>
    <t>2.19.020</t>
  </si>
  <si>
    <t>2.20.003</t>
  </si>
  <si>
    <t>sleeve n.o. metal seal</t>
  </si>
  <si>
    <t>2.20.005</t>
  </si>
  <si>
    <t>lowerprt sleeve n.o metal seal</t>
  </si>
  <si>
    <t>2.20.035</t>
  </si>
  <si>
    <t>capillary housing sandwich 0.3</t>
  </si>
  <si>
    <t>2.20.040</t>
  </si>
  <si>
    <t>body ROX-001F</t>
  </si>
  <si>
    <t>2.20.041</t>
  </si>
  <si>
    <t>4.13.050</t>
  </si>
  <si>
    <t>lay-out pcb MFC Industrial</t>
  </si>
  <si>
    <t>4.13.051</t>
  </si>
  <si>
    <t>lay-out pcb Industrial counter</t>
  </si>
  <si>
    <t>4.13.052</t>
  </si>
  <si>
    <t>4.13.053</t>
  </si>
  <si>
    <t>lay-out pcb MFM Industrial</t>
  </si>
  <si>
    <t>4.13.054</t>
  </si>
  <si>
    <t>lay-out pcb rear panel E-5500</t>
  </si>
  <si>
    <t>4.13.055</t>
  </si>
  <si>
    <t>4.13.056</t>
  </si>
  <si>
    <t>4.13.057</t>
  </si>
  <si>
    <t>4.13.058</t>
  </si>
  <si>
    <t>4.13.059</t>
  </si>
  <si>
    <t>4.13.060</t>
  </si>
  <si>
    <t>4.13.061</t>
  </si>
  <si>
    <t>7.07.063</t>
  </si>
  <si>
    <t>adjusting MFC Industrial count</t>
  </si>
  <si>
    <t>7.07.064</t>
  </si>
  <si>
    <t>Host-node</t>
  </si>
  <si>
    <t>7.07.065</t>
  </si>
  <si>
    <t>R/C module assembly</t>
  </si>
  <si>
    <t>7.07.066</t>
  </si>
  <si>
    <t>T/A module assembly</t>
  </si>
  <si>
    <t>7.07.067</t>
  </si>
  <si>
    <t>single channel III (DC)</t>
  </si>
  <si>
    <t>7.07.069</t>
  </si>
  <si>
    <t>assembly instruction C-10 24V</t>
  </si>
  <si>
    <t>7.07.070</t>
  </si>
  <si>
    <t>VAW P-39 module</t>
  </si>
  <si>
    <t>7.07.071</t>
  </si>
  <si>
    <t>assy instr rearp single chann</t>
  </si>
  <si>
    <t>7.07.072</t>
  </si>
  <si>
    <t>assy optional Resistors EX-PRF</t>
  </si>
  <si>
    <t>7.07.073</t>
  </si>
  <si>
    <t>assembly LD-LI coils</t>
  </si>
  <si>
    <t>7.07.074</t>
  </si>
  <si>
    <t>capillary assembly 5.01.053</t>
  </si>
  <si>
    <t>7.07.075</t>
  </si>
  <si>
    <t>assembly EX-PROOF adapter</t>
  </si>
  <si>
    <t>7.07.076</t>
  </si>
  <si>
    <t>S-6 module 24Vdc for X40-X43</t>
  </si>
  <si>
    <t>7.07.077</t>
  </si>
  <si>
    <t>assy instruction PCboard E6000</t>
  </si>
  <si>
    <t>7.07.078</t>
  </si>
  <si>
    <t>capillary assembly 5.01.012</t>
  </si>
  <si>
    <t>7.07.079</t>
  </si>
  <si>
    <t>capillary assembly 5.01.014</t>
  </si>
  <si>
    <t>7.07.080</t>
  </si>
  <si>
    <t>capillary assembly 5.01.015</t>
  </si>
  <si>
    <t>7.07.081</t>
  </si>
  <si>
    <t>nickel plated coil cover LD-LF</t>
  </si>
  <si>
    <t>7.07.082</t>
  </si>
  <si>
    <t>nickel plated coil cover LG-LI</t>
  </si>
  <si>
    <t>7.07.083</t>
  </si>
  <si>
    <t>sticker single channel module</t>
  </si>
  <si>
    <t>7.07.084</t>
  </si>
  <si>
    <t>capillary assembly 5.01.016</t>
  </si>
  <si>
    <t>7.07.085</t>
  </si>
  <si>
    <t>test and adjusting MFC Euro II</t>
  </si>
  <si>
    <t>7.07.086</t>
  </si>
  <si>
    <t>capillary assembly 5.01.040</t>
  </si>
  <si>
    <t>7.07.087</t>
  </si>
  <si>
    <t>ECP spring</t>
  </si>
  <si>
    <t>7.07.088</t>
  </si>
  <si>
    <t>COMBI-FLOW pressure controller</t>
  </si>
  <si>
    <t>7.07.089</t>
  </si>
  <si>
    <t>Black chrome Euro housing</t>
  </si>
  <si>
    <t>7.07.090</t>
  </si>
  <si>
    <t>plunger with viton</t>
  </si>
  <si>
    <t>7.07.091</t>
  </si>
  <si>
    <t>plunger with EPDM</t>
  </si>
  <si>
    <t>7.07.092</t>
  </si>
  <si>
    <t>plunger with neopreen</t>
  </si>
  <si>
    <t>7.07.093</t>
  </si>
  <si>
    <t>plunger with hypalon</t>
  </si>
  <si>
    <t>7.07.094</t>
  </si>
  <si>
    <t>plunger with parofluor PF2001</t>
  </si>
  <si>
    <t>7.07.095</t>
  </si>
  <si>
    <t>plunger F-002/003 with viton</t>
  </si>
  <si>
    <t>7.07.096</t>
  </si>
  <si>
    <t>plunger F-003AC with Hi-fluor</t>
  </si>
  <si>
    <t>7.07.097</t>
  </si>
  <si>
    <t>black chrome American housing</t>
  </si>
  <si>
    <t>7.07.098</t>
  </si>
  <si>
    <t>capillary assembly 5.01.049</t>
  </si>
  <si>
    <t>7.07.099</t>
  </si>
  <si>
    <t>cartridge HP DJ 6xx black</t>
  </si>
  <si>
    <t>9.09.037</t>
  </si>
  <si>
    <t>cartridge HP DJ 6xx color</t>
  </si>
  <si>
    <t>9.09.041</t>
  </si>
  <si>
    <t>QMS toner cartridge yellow</t>
  </si>
  <si>
    <t>9.09.042</t>
  </si>
  <si>
    <t>QMS toner cartridge magenta</t>
  </si>
  <si>
    <t>9.09.043</t>
  </si>
  <si>
    <t>QMS toner cartridge cyan</t>
  </si>
  <si>
    <t>9.09.044</t>
  </si>
  <si>
    <t>QMS toner cartridge black</t>
  </si>
  <si>
    <t>9.09.045</t>
  </si>
  <si>
    <t>16-bit controller calsys3</t>
  </si>
  <si>
    <t>7.09.068</t>
  </si>
  <si>
    <t>E-7000</t>
  </si>
  <si>
    <t>7.09.069</t>
  </si>
  <si>
    <t>E-7000 plug-in unit</t>
  </si>
  <si>
    <t>7.09.070</t>
  </si>
  <si>
    <t>E-7000 panel mounted</t>
  </si>
  <si>
    <t>7.09.071</t>
  </si>
  <si>
    <t>test equipment pcb MFC Euro/Am</t>
  </si>
  <si>
    <t>7.09.073</t>
  </si>
  <si>
    <t>module E-7000-02</t>
  </si>
  <si>
    <t>7.09.075</t>
  </si>
  <si>
    <t>module E-7000-10</t>
  </si>
  <si>
    <t>7.09.078</t>
  </si>
  <si>
    <t>module E-7000-30/31</t>
  </si>
  <si>
    <t>7.09.082</t>
  </si>
  <si>
    <t>module E-7000-20</t>
  </si>
  <si>
    <t>7.09.083</t>
  </si>
  <si>
    <t>module E-7000-21</t>
  </si>
  <si>
    <t>7.09.084</t>
  </si>
  <si>
    <t>module E-7000-22</t>
  </si>
  <si>
    <t>7.09.093</t>
  </si>
  <si>
    <t>RS232/FLOW-BUS interface 16bit</t>
  </si>
  <si>
    <t>7.09.094</t>
  </si>
  <si>
    <t>module E-7000-40</t>
  </si>
  <si>
    <t>7.09.095</t>
  </si>
  <si>
    <t>7.09.097</t>
  </si>
  <si>
    <t>capillary assembly 5.01.068</t>
  </si>
  <si>
    <t>7.07.129</t>
  </si>
  <si>
    <t>capillary assembly 5.01.069</t>
  </si>
  <si>
    <t>7.07.130</t>
  </si>
  <si>
    <t>drill parallele key 2.01.134</t>
  </si>
  <si>
    <t>7.07.131</t>
  </si>
  <si>
    <t>drill Zamak C-capillary bottom</t>
  </si>
  <si>
    <t>7.07.132</t>
  </si>
  <si>
    <t>drill Zamak D-capillary bottom</t>
  </si>
  <si>
    <t>7.07.133</t>
  </si>
  <si>
    <t>drill 0.3 hole in viton disc</t>
  </si>
  <si>
    <t>7.07.134</t>
  </si>
  <si>
    <t>drill 0.9 hole in viton disc</t>
  </si>
  <si>
    <t>7.07.135</t>
  </si>
  <si>
    <t>drill 0.3 hole in kalrez disc</t>
  </si>
  <si>
    <t>7.07.136</t>
  </si>
  <si>
    <t>drill 0.9 hole in kalrez disc</t>
  </si>
  <si>
    <t>7.07.137</t>
  </si>
  <si>
    <t>drill 0.3 hole in erlan disc</t>
  </si>
  <si>
    <t>7.07.138</t>
  </si>
  <si>
    <t>drill 0.9 hole in erlan disc</t>
  </si>
  <si>
    <t>7.07.139</t>
  </si>
  <si>
    <t>capillary assembly 5.01.070</t>
  </si>
  <si>
    <t>7.07.140</t>
  </si>
  <si>
    <t>adjust distance part 2.01.053</t>
  </si>
  <si>
    <t>7.07.141</t>
  </si>
  <si>
    <t>heater body assembly casting</t>
  </si>
  <si>
    <t>7.07.142</t>
  </si>
  <si>
    <t>winding heater body W100/W200</t>
  </si>
  <si>
    <t>7.07.143</t>
  </si>
  <si>
    <t>assy spirol tube evaporator</t>
  </si>
  <si>
    <t>7.07.144</t>
  </si>
  <si>
    <t>red copper pipe to shorten</t>
  </si>
  <si>
    <t>7.07.145</t>
  </si>
  <si>
    <t>spirol tube for evaporator</t>
  </si>
  <si>
    <t>7.07.146</t>
  </si>
  <si>
    <t>controlling bush for F-004</t>
  </si>
  <si>
    <t>7.07.147</t>
  </si>
  <si>
    <t>plunger F-004C spot welding</t>
  </si>
  <si>
    <t>7.07.148</t>
  </si>
  <si>
    <t>F-004C bellow spot welding</t>
  </si>
  <si>
    <t>7.07.149</t>
  </si>
  <si>
    <t>orifice COMBI-FLOW for evapor</t>
  </si>
  <si>
    <t>7.07.150</t>
  </si>
  <si>
    <t>capillary assembly C two windi</t>
  </si>
  <si>
    <t>7.07.151</t>
  </si>
  <si>
    <t>capillary assembly D two windi</t>
  </si>
  <si>
    <t>7.07.152</t>
  </si>
  <si>
    <t>turn-off support ring</t>
  </si>
  <si>
    <t>7.07.153</t>
  </si>
  <si>
    <t>temp sensor assy evaporator</t>
  </si>
  <si>
    <t>7.07.154</t>
  </si>
  <si>
    <t>drilling Union T 6mm gasmixer</t>
  </si>
  <si>
    <t>7.07.158</t>
  </si>
  <si>
    <t>manufacturing L2 sensor</t>
  </si>
  <si>
    <t>7.07.159</t>
  </si>
  <si>
    <t>manufacturing L2 sensor assy</t>
  </si>
  <si>
    <t>7.07.166</t>
  </si>
  <si>
    <t>plunger with parofluor V3819</t>
  </si>
  <si>
    <t>7.07.170</t>
  </si>
  <si>
    <t>manufacturing L1 sensor</t>
  </si>
  <si>
    <t>7.07.171</t>
  </si>
  <si>
    <t>manufacturing L1 sensor assy</t>
  </si>
  <si>
    <t>7.07.172</t>
  </si>
  <si>
    <t>plunger with kalrez</t>
  </si>
  <si>
    <t>7.07.173</t>
  </si>
  <si>
    <t>capillary assembly 5.01.075</t>
  </si>
  <si>
    <t>7.07.174</t>
  </si>
  <si>
    <t>welding pigtail assy L1</t>
  </si>
  <si>
    <t>7.07.175</t>
  </si>
  <si>
    <t>capillary assembly hasteloy C4</t>
  </si>
  <si>
    <t>7.07.176</t>
  </si>
  <si>
    <t>capillary cover ZAMAK old bott</t>
  </si>
  <si>
    <t>7.07.177</t>
  </si>
  <si>
    <t>interconnection cable liqui-fl</t>
  </si>
  <si>
    <t>7.07.178</t>
  </si>
  <si>
    <t>assembly wires to pcb L1/L2</t>
  </si>
  <si>
    <t>7.07.179</t>
  </si>
  <si>
    <t>capillary assembly 5.01.079</t>
  </si>
  <si>
    <t>7.07.180</t>
  </si>
  <si>
    <t>welding of bellow F-004BC</t>
  </si>
  <si>
    <t>7.07.181</t>
  </si>
  <si>
    <t>assembly plunger F-004BC</t>
  </si>
  <si>
    <t>7.07.182</t>
  </si>
  <si>
    <t>assy coil F-004BC</t>
  </si>
  <si>
    <t>7.07.184</t>
  </si>
  <si>
    <t>assembly heater evaporator</t>
  </si>
  <si>
    <t>7.07.185</t>
  </si>
  <si>
    <t>welding of bellow F-004AC</t>
  </si>
  <si>
    <t>7.07.186</t>
  </si>
  <si>
    <t>capillary assembly 5.01.082</t>
  </si>
  <si>
    <t>7.07.187</t>
  </si>
  <si>
    <t>capillary assembly metal seal</t>
  </si>
  <si>
    <t>7.07.188</t>
  </si>
  <si>
    <t>assy plunger F-004AC</t>
  </si>
  <si>
    <t>7.07.189</t>
  </si>
  <si>
    <t>assy coil F-004AC</t>
  </si>
  <si>
    <t>7.07.190</t>
  </si>
  <si>
    <t>assembly F-004AC coil</t>
  </si>
  <si>
    <t>7.07.191</t>
  </si>
  <si>
    <t>assembly F-033C</t>
  </si>
  <si>
    <t>7.07.192</t>
  </si>
  <si>
    <t>modification E-6000 use DMFC</t>
  </si>
  <si>
    <t>7.07.193</t>
  </si>
  <si>
    <t>pcb lay-out I/O-module</t>
  </si>
  <si>
    <t>4.14.091</t>
  </si>
  <si>
    <t>pcb lay-out pressure sensor</t>
  </si>
  <si>
    <t>4.14.092</t>
  </si>
  <si>
    <t>4.14.093</t>
  </si>
  <si>
    <t>4.14.094</t>
  </si>
  <si>
    <t>4.14.095</t>
  </si>
  <si>
    <t>pcb lay-out rear panel LH</t>
  </si>
  <si>
    <t>4.14.096</t>
  </si>
  <si>
    <t>4.14.097</t>
  </si>
  <si>
    <t>4.14.098</t>
  </si>
  <si>
    <t>4.14.099</t>
  </si>
  <si>
    <t>4.14.100</t>
  </si>
  <si>
    <t>4.14.101</t>
  </si>
  <si>
    <t>pcb lay-out ID/safety calsys3</t>
  </si>
  <si>
    <t>4.15.001</t>
  </si>
  <si>
    <t>= 4.07.034</t>
  </si>
  <si>
    <t>4.15.002</t>
  </si>
  <si>
    <t>4.15.003</t>
  </si>
  <si>
    <t>= 4.07.035</t>
  </si>
  <si>
    <t>4.15.004</t>
  </si>
  <si>
    <t>= 4.07.036</t>
  </si>
  <si>
    <t>4.15.005</t>
  </si>
  <si>
    <t>= 4.07.037</t>
  </si>
  <si>
    <t>4.15.006</t>
  </si>
  <si>
    <t>= 4.07.038</t>
  </si>
  <si>
    <t>5.01.001</t>
  </si>
  <si>
    <t>cap. assy d11mm</t>
  </si>
  <si>
    <t>5.01.002</t>
  </si>
  <si>
    <t>cap. assy d30mm</t>
  </si>
  <si>
    <t>5.01.003</t>
  </si>
  <si>
    <t>cap. assy low pressure</t>
  </si>
  <si>
    <t>5.01.004</t>
  </si>
  <si>
    <t>sleeve assy high flow valve</t>
  </si>
  <si>
    <t>5.01.005</t>
  </si>
  <si>
    <t>laminar flow device 500 ln/min</t>
  </si>
  <si>
    <t>5.01.006</t>
  </si>
  <si>
    <t>plungerholder with spring</t>
  </si>
  <si>
    <t>5.01.007</t>
  </si>
  <si>
    <t>5.01.008</t>
  </si>
  <si>
    <t>cap. assy high pressure</t>
  </si>
  <si>
    <t>5.01.009</t>
  </si>
  <si>
    <t>cap. assy low pressure Japan</t>
  </si>
  <si>
    <t>5.01.010</t>
  </si>
  <si>
    <t>cap. assy high pressure Japan</t>
  </si>
  <si>
    <t>5.01.013</t>
  </si>
  <si>
    <t>cap. assy F-115</t>
  </si>
  <si>
    <t>5.01.017</t>
  </si>
  <si>
    <t>cap. assy liquid monel</t>
  </si>
  <si>
    <t>5.01.018</t>
  </si>
  <si>
    <t>assembly coil F-004AC</t>
  </si>
  <si>
    <t>7.07.247</t>
  </si>
  <si>
    <t>winding coil F-004AC</t>
  </si>
  <si>
    <t>7.07.251</t>
  </si>
  <si>
    <t>high temp. case</t>
  </si>
  <si>
    <t>7.07.252</t>
  </si>
  <si>
    <t>high temp. cover blind</t>
  </si>
  <si>
    <t>7.07.253</t>
  </si>
  <si>
    <t>high temp. cover RJ45</t>
  </si>
  <si>
    <t>7.07.254</t>
  </si>
  <si>
    <t>high temp. cover RJ45 old</t>
  </si>
  <si>
    <t>7.07.255</t>
  </si>
  <si>
    <t>high temp. cover M12</t>
  </si>
  <si>
    <t>7.07.256</t>
  </si>
  <si>
    <t>high temp. cover DB9</t>
  </si>
  <si>
    <t>7.07.257</t>
  </si>
  <si>
    <t>high temp. cover standard</t>
  </si>
  <si>
    <t>7.07.258</t>
  </si>
  <si>
    <t>high temp. cover bottom</t>
  </si>
  <si>
    <t>7.07.259</t>
  </si>
  <si>
    <t>special lab case MFC</t>
  </si>
  <si>
    <t>7.07.261</t>
  </si>
  <si>
    <t>assembly coil 2x9pin D-conn.</t>
  </si>
  <si>
    <t>7.07.262</t>
  </si>
  <si>
    <t>adapter 1/8" type B to 1/8" RP</t>
  </si>
  <si>
    <t>pressure sensor 0.2 bard</t>
  </si>
  <si>
    <t>5.01.022</t>
  </si>
  <si>
    <t>5.01.023</t>
  </si>
  <si>
    <t>5.01.024</t>
  </si>
  <si>
    <t>pressure sensor PA-type</t>
  </si>
  <si>
    <t>5.01.025</t>
  </si>
  <si>
    <t>pressure sensor PD-type</t>
  </si>
  <si>
    <t>5.01.026</t>
  </si>
  <si>
    <t>5.01.027</t>
  </si>
  <si>
    <t>5.01.029</t>
  </si>
  <si>
    <t>5.01.030</t>
  </si>
  <si>
    <t>5.01.032</t>
  </si>
  <si>
    <t>5.01.033</t>
  </si>
  <si>
    <t>5.01.035</t>
  </si>
  <si>
    <t>5.01.037</t>
  </si>
  <si>
    <t>5.01.038</t>
  </si>
  <si>
    <t>5.01.042</t>
  </si>
  <si>
    <t>cap. assy high pressure 0.8mm</t>
  </si>
  <si>
    <t>5.01.043</t>
  </si>
  <si>
    <t>cap. assy metal sealed 0.8mm</t>
  </si>
  <si>
    <t>5.01.044</t>
  </si>
  <si>
    <t>pressure sensor assy</t>
  </si>
  <si>
    <t>5.01.045</t>
  </si>
  <si>
    <t>pressure sensor assy low</t>
  </si>
  <si>
    <t>5.01.046</t>
  </si>
  <si>
    <t>pressure sensor assy high</t>
  </si>
  <si>
    <t>5.01.047</t>
  </si>
  <si>
    <t>pressure sensor low</t>
  </si>
  <si>
    <t>5.01.048</t>
  </si>
  <si>
    <t>pressure sensor assy dif</t>
  </si>
  <si>
    <t>5.01.050</t>
  </si>
  <si>
    <t>pressure sensor dif</t>
  </si>
  <si>
    <t>5.01.051</t>
  </si>
  <si>
    <t>pressure sensor assy combi</t>
  </si>
  <si>
    <t>5.01.052</t>
  </si>
  <si>
    <t>capillary assy</t>
  </si>
  <si>
    <t>5.01.054</t>
  </si>
  <si>
    <t>pressure sensor dummy assy</t>
  </si>
  <si>
    <t>5.01.055</t>
  </si>
  <si>
    <t>capillary assy combi</t>
  </si>
  <si>
    <t>5.01.056</t>
  </si>
  <si>
    <t>5.01.057</t>
  </si>
  <si>
    <t>5.01.058</t>
  </si>
  <si>
    <t>pressure sensor assy Aixtron</t>
  </si>
  <si>
    <t>5.01.060</t>
  </si>
  <si>
    <t>selection pressure sensor</t>
  </si>
  <si>
    <t>5.01.061</t>
  </si>
  <si>
    <t>flowsensor assy COMBI-FLOW</t>
  </si>
  <si>
    <t>welding instr. sieves</t>
  </si>
  <si>
    <t>7.08.001</t>
  </si>
  <si>
    <t>E-6111/6131/6151 A/B</t>
  </si>
  <si>
    <t>7.08.002</t>
  </si>
  <si>
    <t>E-6111/6131/6151 C/D</t>
  </si>
  <si>
    <t>7.08.003</t>
  </si>
  <si>
    <t>E-6211/6231/6251 A/B</t>
  </si>
  <si>
    <t>7.08.004</t>
  </si>
  <si>
    <t>E-6211/6231/6251 C/D</t>
  </si>
  <si>
    <t>7.08.005</t>
  </si>
  <si>
    <t>E-6222/6242/6262 A/B</t>
  </si>
  <si>
    <t>7.08.006</t>
  </si>
  <si>
    <t>E-6222/6242/6262 C/D</t>
  </si>
  <si>
    <t>7.08.007</t>
  </si>
  <si>
    <t>E-6311/6331/6351 A/B</t>
  </si>
  <si>
    <t>7.08.008</t>
  </si>
  <si>
    <t>5.01.065</t>
  </si>
  <si>
    <t>capillary assy liqui A-type</t>
  </si>
  <si>
    <t>5.01.066</t>
  </si>
  <si>
    <t>capillary assy 2-windings</t>
  </si>
  <si>
    <t>5.01.067</t>
  </si>
  <si>
    <t>capillary assy liqui C-type</t>
  </si>
  <si>
    <t>5.01.075</t>
  </si>
  <si>
    <t>flowsensor assy L0-16</t>
  </si>
  <si>
    <t>5.01.076</t>
  </si>
  <si>
    <t>capillary assy C-type high pr.</t>
  </si>
  <si>
    <t>5.01.078</t>
  </si>
  <si>
    <t>capillary assy COMBI-FLOW</t>
  </si>
  <si>
    <t>5.01.079</t>
  </si>
  <si>
    <t>5.01.080</t>
  </si>
  <si>
    <t>modular pressure sensor assy</t>
  </si>
  <si>
    <t>5.01.081</t>
  </si>
  <si>
    <t>5.01.083</t>
  </si>
  <si>
    <t>5.01.084</t>
  </si>
  <si>
    <t>5.01.085</t>
  </si>
  <si>
    <t>5.01.086</t>
  </si>
  <si>
    <t>5.01.087</t>
  </si>
  <si>
    <t>5.01.088</t>
  </si>
  <si>
    <t>5.01.089</t>
  </si>
  <si>
    <t>5.01.090</t>
  </si>
  <si>
    <t>flowsensor assy L0-12</t>
  </si>
  <si>
    <t>5.01.091</t>
  </si>
  <si>
    <t>flowsensor assy L0-10</t>
  </si>
  <si>
    <t>5.01.092</t>
  </si>
  <si>
    <t>flowsensor assy BUGW</t>
  </si>
  <si>
    <t>5.01.093</t>
  </si>
  <si>
    <t>5.01.094</t>
  </si>
  <si>
    <t>5.01.095</t>
  </si>
  <si>
    <t>WIGHA sensor assy 6mm</t>
  </si>
  <si>
    <t>5.01.096</t>
  </si>
  <si>
    <t>WIGHA sensor assy 8mm</t>
  </si>
  <si>
    <t>E-5111/5131/5151 C/D</t>
  </si>
  <si>
    <t>7.08.015</t>
  </si>
  <si>
    <t>E-5212/5232/5252 A/B</t>
  </si>
  <si>
    <t>7.08.016</t>
  </si>
  <si>
    <t>E-5212/5232/5252 C/D</t>
  </si>
  <si>
    <t>7.08.017</t>
  </si>
  <si>
    <t>E-5223/5243/5263 A/B</t>
  </si>
  <si>
    <t>7.08.018</t>
  </si>
  <si>
    <t>E-5223/5243/5263 C/D</t>
  </si>
  <si>
    <t>7.08.019</t>
  </si>
  <si>
    <t>E-5311/5331/5351 A/B</t>
  </si>
  <si>
    <t>7.08.020</t>
  </si>
  <si>
    <t>E-5311/5331/5351 C/D</t>
  </si>
  <si>
    <t>7.08.021</t>
  </si>
  <si>
    <t>E-5412/5432/5452 A/B</t>
  </si>
  <si>
    <t>7.08.022</t>
  </si>
  <si>
    <t>E-5412/5432/5452 C/D</t>
  </si>
  <si>
    <t>7.08.023</t>
  </si>
  <si>
    <t>E-5423/5443/5463 A/B</t>
  </si>
  <si>
    <t>7.08.024</t>
  </si>
  <si>
    <t>E-5423/5443/5463 C/D</t>
  </si>
  <si>
    <t>7.09.001</t>
  </si>
  <si>
    <t>E-5511/5521/5531 FA/FB/UA</t>
  </si>
  <si>
    <t>7.09.002</t>
  </si>
  <si>
    <t>E-5511/5521/5531 FC/FD</t>
  </si>
  <si>
    <t>7.09.003</t>
  </si>
  <si>
    <t>E-5512/5522/5532 FA/FB/UA</t>
  </si>
  <si>
    <t>7.09.004</t>
  </si>
  <si>
    <t>E-5512-EB</t>
  </si>
  <si>
    <t>7.09.005</t>
  </si>
  <si>
    <t>pre-amplifier UEG-case</t>
  </si>
  <si>
    <t>7.09.006</t>
  </si>
  <si>
    <t>7.09.007</t>
  </si>
  <si>
    <t>Ex-proof converter IP65-case</t>
  </si>
  <si>
    <t>7.09.008</t>
  </si>
  <si>
    <t>Rose Ex-proof case</t>
  </si>
  <si>
    <t>7.09.009</t>
  </si>
  <si>
    <t>E-5400-LH</t>
  </si>
  <si>
    <t>7.09.010</t>
  </si>
  <si>
    <t>E-5512/5522/5532 FC/FD</t>
  </si>
  <si>
    <t>7.09.011</t>
  </si>
  <si>
    <t>E-5513/5523/5533 FA/FB</t>
  </si>
  <si>
    <t>7.09.012</t>
  </si>
  <si>
    <t>E-5513-EB</t>
  </si>
  <si>
    <t>7.09.013</t>
  </si>
  <si>
    <t>E-5513/5523/5533 FC/FD</t>
  </si>
  <si>
    <t>7.09.014</t>
  </si>
  <si>
    <t>E-5513-ED</t>
  </si>
  <si>
    <t>7.09.015</t>
  </si>
  <si>
    <t>E-5513/5523/5533 UA</t>
  </si>
  <si>
    <t>7.09.016</t>
  </si>
  <si>
    <t>E-5514/5524/5534 FA/FB</t>
  </si>
  <si>
    <t>7.09.017</t>
  </si>
  <si>
    <t>E-5514-EB</t>
  </si>
  <si>
    <t>7.09.018</t>
  </si>
  <si>
    <t>E-5514/5524/5534 FC/FD</t>
  </si>
  <si>
    <t>7.09.019</t>
  </si>
  <si>
    <t>E-5514-ED</t>
  </si>
  <si>
    <t>7.09.020</t>
  </si>
  <si>
    <t>E-5514/5524/5534 UA</t>
  </si>
  <si>
    <t>7.09.021</t>
  </si>
  <si>
    <t>7.09.022</t>
  </si>
  <si>
    <t>case calibration set</t>
  </si>
  <si>
    <t>7.09.023</t>
  </si>
  <si>
    <t>7.09.024</t>
  </si>
  <si>
    <t>E-5642/5652-X40</t>
  </si>
  <si>
    <t>7.09.025</t>
  </si>
  <si>
    <t>E-5642/5652-X41</t>
  </si>
  <si>
    <t>7.09.026</t>
  </si>
  <si>
    <t>E-5642/5652-X42</t>
  </si>
  <si>
    <t>7.09.027</t>
  </si>
  <si>
    <t>E-5642/5652-X43</t>
  </si>
  <si>
    <t>7.09.028</t>
  </si>
  <si>
    <t>E-5642/5652-X50</t>
  </si>
  <si>
    <t>7.09.029</t>
  </si>
  <si>
    <t>E-5642-X51</t>
  </si>
  <si>
    <t>7.09.030</t>
  </si>
  <si>
    <t>E-5642/5652-X52</t>
  </si>
  <si>
    <t>7.09.031</t>
  </si>
  <si>
    <t>E-5642-X53</t>
  </si>
  <si>
    <t>7.09.032</t>
  </si>
  <si>
    <t>E-5641/5651-X40</t>
  </si>
  <si>
    <t>7.09.033</t>
  </si>
  <si>
    <t>E-5641/5651-X41</t>
  </si>
  <si>
    <t>7.09.034</t>
  </si>
  <si>
    <t>E-5641/5651-X42</t>
  </si>
  <si>
    <t>7.09.035</t>
  </si>
  <si>
    <t>7.09.036</t>
  </si>
  <si>
    <t>E-5641/5651-X50</t>
  </si>
  <si>
    <t>7.09.037</t>
  </si>
  <si>
    <t>E-5641-X51</t>
  </si>
  <si>
    <t>7.09.038</t>
  </si>
  <si>
    <t>E-5641/5651-X52</t>
  </si>
  <si>
    <t>7.09.039</t>
  </si>
  <si>
    <t>E-5641-X53</t>
  </si>
  <si>
    <t>7.09.040</t>
  </si>
  <si>
    <t>partlist E-5642/5652</t>
  </si>
  <si>
    <t>7.09.041</t>
  </si>
  <si>
    <t>partlist E-5641/5651</t>
  </si>
  <si>
    <t>7.09.042</t>
  </si>
  <si>
    <t>E-5115/5125/5135 FA/FB</t>
  </si>
  <si>
    <t>7.09.043</t>
  </si>
  <si>
    <t>calibration set Tubecal3 d5mm</t>
  </si>
  <si>
    <t>7.09.044</t>
  </si>
  <si>
    <t>E-5315/5325/5335 FA/FB</t>
  </si>
  <si>
    <t>7.09.045</t>
  </si>
  <si>
    <t>single channel MFM</t>
  </si>
  <si>
    <t>7.09.046</t>
  </si>
  <si>
    <t>E-5315/5325/5335 FC/FD</t>
  </si>
  <si>
    <t>7.09.047</t>
  </si>
  <si>
    <t>E-5115/5125/5135 FC/FD</t>
  </si>
  <si>
    <t>7.09.048</t>
  </si>
  <si>
    <t>E-5642 A/B-type</t>
  </si>
  <si>
    <t>7.09.049</t>
  </si>
  <si>
    <t>E-5642 C/D-type</t>
  </si>
  <si>
    <t>7.09.050</t>
  </si>
  <si>
    <t>E-5612/5622/5632 A/B</t>
  </si>
  <si>
    <t>7.09.051</t>
  </si>
  <si>
    <t>5.03.026</t>
  </si>
  <si>
    <t>measuring head Ex-proof M-type</t>
  </si>
  <si>
    <t>5.03.027</t>
  </si>
  <si>
    <t>5.03.043</t>
  </si>
  <si>
    <t>flowmodule &lt;50L FLOW-SMS</t>
  </si>
  <si>
    <t>5.05.001</t>
  </si>
  <si>
    <t>lam. flow device low</t>
  </si>
  <si>
    <t>5.05.002</t>
  </si>
  <si>
    <t>lam. flow device medium</t>
  </si>
  <si>
    <t>5.05.003</t>
  </si>
  <si>
    <t>lam. flow device 500 ln/min</t>
  </si>
  <si>
    <t>5.05.004</t>
  </si>
  <si>
    <t>lam. flow device 1000 ln/min</t>
  </si>
  <si>
    <t>5.05.005</t>
  </si>
  <si>
    <t>5.05.006</t>
  </si>
  <si>
    <t>flow device liquid</t>
  </si>
  <si>
    <t>5.05.007</t>
  </si>
  <si>
    <t>flow device liquid low</t>
  </si>
  <si>
    <t>5.05.008</t>
  </si>
  <si>
    <t>flow device liquid high</t>
  </si>
  <si>
    <t>5.05.009</t>
  </si>
  <si>
    <t>flow device D-cap low</t>
  </si>
  <si>
    <t>5.05.010</t>
  </si>
  <si>
    <t>lam. flow device low/medium</t>
  </si>
  <si>
    <t>5.05.011</t>
  </si>
  <si>
    <t>5.05.012</t>
  </si>
  <si>
    <t>lam. flow device F-231C</t>
  </si>
  <si>
    <t>5.05.013</t>
  </si>
  <si>
    <t>lam. flow device high</t>
  </si>
  <si>
    <t>5.05.014</t>
  </si>
  <si>
    <t>5.05.015</t>
  </si>
  <si>
    <t>lam. flow filter high</t>
  </si>
  <si>
    <t>5.05.016</t>
  </si>
  <si>
    <t>flow device D-cap monel</t>
  </si>
  <si>
    <t>5.05.017</t>
  </si>
  <si>
    <t>lam. flow device F-112/F-132</t>
  </si>
  <si>
    <t>3.01.318</t>
  </si>
  <si>
    <t>parofluor o-ring d9x1.5</t>
  </si>
  <si>
    <t>3.01.319</t>
  </si>
  <si>
    <t>parofluor o-ring AS004</t>
  </si>
  <si>
    <t>3.01.320</t>
  </si>
  <si>
    <t>parofluor o-ring AS005</t>
  </si>
  <si>
    <t>3.01.321</t>
  </si>
  <si>
    <t>selection endplate COMBI-FLOW</t>
  </si>
  <si>
    <t>5.05.044</t>
  </si>
  <si>
    <t>sieveassy 4-sets F-116B</t>
  </si>
  <si>
    <t>5.05.045</t>
  </si>
  <si>
    <t>tubeholderassy liquid</t>
  </si>
  <si>
    <t>5.05.046</t>
  </si>
  <si>
    <t>endplate assy AC-type</t>
  </si>
  <si>
    <t>5.05.049</t>
  </si>
  <si>
    <t>sieveassy 4-sets F-116A</t>
  </si>
  <si>
    <t>5.06.001</t>
  </si>
  <si>
    <t>adaptor set 1/4 x 1/8</t>
  </si>
  <si>
    <t>5.06.002</t>
  </si>
  <si>
    <t>adaptor set 1/4 x 1/4</t>
  </si>
  <si>
    <t>5.06.003</t>
  </si>
  <si>
    <t>adaptor set 1/2 x 1/2</t>
  </si>
  <si>
    <t>5.06.004</t>
  </si>
  <si>
    <t>adaptor set NO 3/4 x 3/4</t>
  </si>
  <si>
    <t>5.06.005</t>
  </si>
  <si>
    <t>adaptor set NO 1/8 x 1/8</t>
  </si>
  <si>
    <t>5.06.006</t>
  </si>
  <si>
    <t>adaptor set NO 1/4 x 1/4</t>
  </si>
  <si>
    <t>5.06.007</t>
  </si>
  <si>
    <t>leaflet single channel French</t>
  </si>
  <si>
    <t>9.02.152</t>
  </si>
  <si>
    <t>leaflet FLOW-BUS French</t>
  </si>
  <si>
    <t>9.02.153</t>
  </si>
  <si>
    <t>specification sheet F-201C</t>
  </si>
  <si>
    <t>9.02.154</t>
  </si>
  <si>
    <t>registration chemicals</t>
  </si>
  <si>
    <t>9.02.155</t>
  </si>
  <si>
    <t>registration gases</t>
  </si>
  <si>
    <t>valve assy F-002</t>
  </si>
  <si>
    <t>5.07.005</t>
  </si>
  <si>
    <t>valve assy F-003</t>
  </si>
  <si>
    <t>5.07.006</t>
  </si>
  <si>
    <t>valve assy F-033</t>
  </si>
  <si>
    <t>5.07.007</t>
  </si>
  <si>
    <t>5.07.008</t>
  </si>
  <si>
    <t>5.07.009</t>
  </si>
  <si>
    <t>5.07.010</t>
  </si>
  <si>
    <t>5.07.011</t>
  </si>
  <si>
    <t>5.07.012</t>
  </si>
  <si>
    <t>valve assy F-002 liquid</t>
  </si>
  <si>
    <t>5.07.013</t>
  </si>
  <si>
    <t>5.07.014</t>
  </si>
  <si>
    <t>tap assy liquid</t>
  </si>
  <si>
    <t>5.07.015</t>
  </si>
  <si>
    <t>valve assy F-001C-LA</t>
  </si>
  <si>
    <t>5.07.016</t>
  </si>
  <si>
    <t>valve assy F-001D-LA</t>
  </si>
  <si>
    <t>5.07.017</t>
  </si>
  <si>
    <t>valve assy F-001 liquid</t>
  </si>
  <si>
    <t>5.07.018</t>
  </si>
  <si>
    <t>valve assy F-002 liquid welded</t>
  </si>
  <si>
    <t>5.07.019</t>
  </si>
  <si>
    <t>valve assy F-001 liquid welded</t>
  </si>
  <si>
    <t>5.07.020</t>
  </si>
  <si>
    <t>valve assy F-001C n.o.</t>
  </si>
  <si>
    <t>5.07.021</t>
  </si>
  <si>
    <t>valve assy F-001C-LB</t>
  </si>
  <si>
    <t>5.07.022</t>
  </si>
  <si>
    <t>valve assy F-001D-LB</t>
  </si>
  <si>
    <t>5.07.023</t>
  </si>
  <si>
    <t>valve assy F-002 LA/LB</t>
  </si>
  <si>
    <t>5.07.024</t>
  </si>
  <si>
    <t>valve assy F-002 Ex/I</t>
  </si>
  <si>
    <t>5.07.025</t>
  </si>
  <si>
    <t>valve assy F-002 LA/LB liquid</t>
  </si>
  <si>
    <t>5.07.026</t>
  </si>
  <si>
    <t>valve assy vary-P F-033</t>
  </si>
  <si>
    <t>5.07.027</t>
  </si>
  <si>
    <t>valve assy F-002-LC</t>
  </si>
  <si>
    <t>5.07.028</t>
  </si>
  <si>
    <t>valve assy F-002-LC n.o.</t>
  </si>
  <si>
    <t>5.07.029</t>
  </si>
  <si>
    <t>5.07.030</t>
  </si>
  <si>
    <t>valve assy F-001D n.o.</t>
  </si>
  <si>
    <t>5.07.031</t>
  </si>
  <si>
    <t>valve assy F-003 Ex/I</t>
  </si>
  <si>
    <t>5.07.032</t>
  </si>
  <si>
    <t>5.07.033</t>
  </si>
  <si>
    <t>valve assy vary-P &lt;10ln/min</t>
  </si>
  <si>
    <t>5.07.034</t>
  </si>
  <si>
    <t>5.07.035</t>
  </si>
  <si>
    <t>valve assy metalen afdicht</t>
  </si>
  <si>
    <t>5.07.036</t>
  </si>
  <si>
    <t>fillerring assy F-231C</t>
  </si>
  <si>
    <t>5.07.037</t>
  </si>
  <si>
    <t>valve assy 001C valve</t>
  </si>
  <si>
    <t>5.07.038</t>
  </si>
  <si>
    <t>valve assy 001D valve</t>
  </si>
  <si>
    <t>5.07.039</t>
  </si>
  <si>
    <t>interior 250x185x75 40mm dros</t>
  </si>
  <si>
    <t>9.01.054</t>
  </si>
  <si>
    <t>interior 300x210x65 25mm dros</t>
  </si>
  <si>
    <t>9.01.055</t>
  </si>
  <si>
    <t>interior 375x160x160 40mm dros</t>
  </si>
  <si>
    <t>9.01.057</t>
  </si>
  <si>
    <t>packing case TUBECAL3</t>
  </si>
  <si>
    <t>9.01.059</t>
  </si>
  <si>
    <t>instapak B-40FFS 58kg</t>
  </si>
  <si>
    <t>9.01.064</t>
  </si>
  <si>
    <t>cover+lower part case 1180x780</t>
  </si>
  <si>
    <t>9.01.066</t>
  </si>
  <si>
    <t>box 220x300x150mm nr.1005</t>
  </si>
  <si>
    <t>9.01.069</t>
  </si>
  <si>
    <t>cardboard box for 5.25" disc</t>
  </si>
  <si>
    <t>9.01.071</t>
  </si>
  <si>
    <t>case 182x137x51 with BHT logo</t>
  </si>
  <si>
    <t>9.01.072</t>
  </si>
  <si>
    <t>case 200x150x70 with BHT logo</t>
  </si>
  <si>
    <t>9.01.081</t>
  </si>
  <si>
    <t>=9.01.068</t>
  </si>
  <si>
    <t>9.01.082</t>
  </si>
  <si>
    <t>envelope A4 cardboard back</t>
  </si>
  <si>
    <t>9.01.083</t>
  </si>
  <si>
    <t>9.22.223</t>
  </si>
  <si>
    <t>label coil ATEX CAT3 M+W</t>
  </si>
  <si>
    <t>9.25.006</t>
  </si>
  <si>
    <t>refill textile plasters</t>
  </si>
  <si>
    <t>9.27.031</t>
  </si>
  <si>
    <t>ESI ATEX CAT3 (SK)</t>
  </si>
  <si>
    <t>9.27.033</t>
  </si>
  <si>
    <t>9.27.034</t>
  </si>
  <si>
    <t>ESI ATEX CAT3 M50R (FR)</t>
  </si>
  <si>
    <t>9.27.035</t>
  </si>
  <si>
    <t>9.27.036</t>
  </si>
  <si>
    <t>ESI ATEX CAT3 M50R (NL)</t>
  </si>
  <si>
    <t>9.27.037</t>
  </si>
  <si>
    <t>9.27.038</t>
  </si>
  <si>
    <t>9.27.039</t>
  </si>
  <si>
    <t>9.27.040</t>
  </si>
  <si>
    <t>9.27.041</t>
  </si>
  <si>
    <t>9.27.042</t>
  </si>
  <si>
    <t>ESI ATEX CAT3 M50R (PL)</t>
  </si>
  <si>
    <t>9.27.043</t>
  </si>
  <si>
    <t>9.27.044</t>
  </si>
  <si>
    <t>9.27.045</t>
  </si>
  <si>
    <t>9.27.046</t>
  </si>
  <si>
    <t>9.27.047</t>
  </si>
  <si>
    <t>9.27.048</t>
  </si>
  <si>
    <t>ESI ATEX CAT3 M50R (SK)</t>
  </si>
  <si>
    <t>9.27.049</t>
  </si>
  <si>
    <t>9.27.055</t>
  </si>
  <si>
    <t>block diagram Euro</t>
  </si>
  <si>
    <t>9.02.032</t>
  </si>
  <si>
    <t>diagram soft start</t>
  </si>
  <si>
    <t>9.02.033</t>
  </si>
  <si>
    <t>curve orifices F-114/F-114A</t>
  </si>
  <si>
    <t>9.02.034</t>
  </si>
  <si>
    <t>= 9.22.064</t>
  </si>
  <si>
    <t>9.02.035</t>
  </si>
  <si>
    <t>store card</t>
  </si>
  <si>
    <t>9.02.036</t>
  </si>
  <si>
    <t>=9.22.063</t>
  </si>
  <si>
    <t>9.02.037</t>
  </si>
  <si>
    <t>sticker P-507</t>
  </si>
  <si>
    <t>9.02.038</t>
  </si>
  <si>
    <t>top sticker BHT</t>
  </si>
  <si>
    <t>9.02.039</t>
  </si>
  <si>
    <t>=9.22.061</t>
  </si>
  <si>
    <t>9.02.040</t>
  </si>
  <si>
    <t>9.02.041</t>
  </si>
  <si>
    <t>9.02.042</t>
  </si>
  <si>
    <t>sticker F-800/F-900 series</t>
  </si>
  <si>
    <t>9.02.043</t>
  </si>
  <si>
    <t>sticker E-5000</t>
  </si>
  <si>
    <t>9.02.044</t>
  </si>
  <si>
    <t>top sticker BHT blanc</t>
  </si>
  <si>
    <t>9.02.045</t>
  </si>
  <si>
    <t>=9.22.057</t>
  </si>
  <si>
    <t>9.02.046</t>
  </si>
  <si>
    <t>identification sticker cable</t>
  </si>
  <si>
    <t>9.02.047</t>
  </si>
  <si>
    <t>9.02.048</t>
  </si>
  <si>
    <t>manual P-module</t>
  </si>
  <si>
    <t>9.02.049</t>
  </si>
  <si>
    <t>manual BASF module German</t>
  </si>
  <si>
    <t>9.02.050</t>
  </si>
  <si>
    <t>manual BASF module English</t>
  </si>
  <si>
    <t>9.02.051</t>
  </si>
  <si>
    <t>manual Tri-jet English</t>
  </si>
  <si>
    <t>9.02.053</t>
  </si>
  <si>
    <t>manual F-192TI English</t>
  </si>
  <si>
    <t>9.02.054</t>
  </si>
  <si>
    <t>manual Columbus project Eng.</t>
  </si>
  <si>
    <t>9.02.055</t>
  </si>
  <si>
    <t>front page EX-FLOW manual</t>
  </si>
  <si>
    <t>9.02.056</t>
  </si>
  <si>
    <t>manual MFM/MFC Industrial Eng.</t>
  </si>
  <si>
    <t>9.02.057</t>
  </si>
  <si>
    <t>valve assy combi n.o. shim</t>
  </si>
  <si>
    <t>5.07.132</t>
  </si>
  <si>
    <t>valve assy combi n.c. shim</t>
  </si>
  <si>
    <t>5.07.133</t>
  </si>
  <si>
    <t>liqui combi with shims n.o.</t>
  </si>
  <si>
    <t>5.07.134</t>
  </si>
  <si>
    <t>liqui combi with shims n.c.</t>
  </si>
  <si>
    <t>5.07.136</t>
  </si>
  <si>
    <t>valve assy TST001</t>
  </si>
  <si>
    <t>5.07.137</t>
  </si>
  <si>
    <t>valve assy TST002</t>
  </si>
  <si>
    <t>5.07.138</t>
  </si>
  <si>
    <t>V01 valve assy TST</t>
  </si>
  <si>
    <t>5.07.141</t>
  </si>
  <si>
    <t>toggle valve assy APP-012</t>
  </si>
  <si>
    <t>5.07.142</t>
  </si>
  <si>
    <t>pneumatic valve assy APP</t>
  </si>
  <si>
    <t>5.07.143</t>
  </si>
  <si>
    <t>needle valve assy APP</t>
  </si>
  <si>
    <t>5.07.148</t>
  </si>
  <si>
    <t>pneumatic shut-off valve n.c.</t>
  </si>
  <si>
    <t>5.07.161</t>
  </si>
  <si>
    <t>el. shut-off valve APP-004</t>
  </si>
  <si>
    <t>5.07.162</t>
  </si>
  <si>
    <t>pneumatic shut-off valve n.o.</t>
  </si>
  <si>
    <t>5.07.163</t>
  </si>
  <si>
    <t>valve assy F-003AC-XB n.c.</t>
  </si>
  <si>
    <t>5.07.164</t>
  </si>
  <si>
    <t>el. shut-off valve APP-104</t>
  </si>
  <si>
    <t>5.07.176</t>
  </si>
  <si>
    <t>valve assy IQ+</t>
  </si>
  <si>
    <t>5.07.177</t>
  </si>
  <si>
    <t>valve assy F-002AV/F-012AV-XB</t>
  </si>
  <si>
    <t>5.07.178</t>
  </si>
  <si>
    <t>valve assy F-003AV/F-013AV-XB</t>
  </si>
  <si>
    <t>5.07.183</t>
  </si>
  <si>
    <t>valve assy F-033C H2</t>
  </si>
  <si>
    <t>5.08.001</t>
  </si>
  <si>
    <t>Euro pcb-assy C-cap. F/G</t>
  </si>
  <si>
    <t>5.08.002</t>
  </si>
  <si>
    <t>Euro pcb-assy D-cap. F/G</t>
  </si>
  <si>
    <t>5.08.003</t>
  </si>
  <si>
    <t>Euro pcb-assy liquid MFC</t>
  </si>
  <si>
    <t>5.08.005</t>
  </si>
  <si>
    <t>pcb-assy 601C</t>
  </si>
  <si>
    <t>5.08.006</t>
  </si>
  <si>
    <t>Ind. pcb-assy D-cap. H-type</t>
  </si>
  <si>
    <t>5.08.007</t>
  </si>
  <si>
    <t>Ind. pcb-assy C-cap. H-type</t>
  </si>
  <si>
    <t>5.08.008</t>
  </si>
  <si>
    <t>5.08.009</t>
  </si>
  <si>
    <t>Euro pcb-assy</t>
  </si>
  <si>
    <t>5.08.010</t>
  </si>
  <si>
    <t>5.08.011</t>
  </si>
  <si>
    <t>5.08.012</t>
  </si>
  <si>
    <t>5.08.013</t>
  </si>
  <si>
    <t>5.08.014</t>
  </si>
  <si>
    <t>5.08.015</t>
  </si>
  <si>
    <t>pcb-assy Ex-Proof</t>
  </si>
  <si>
    <t>5.08.016</t>
  </si>
  <si>
    <t>pcb-assy DVM</t>
  </si>
  <si>
    <t>5.08.017</t>
  </si>
  <si>
    <t>Euro pcb-assy C-cap. H-type</t>
  </si>
  <si>
    <t>5.08.018</t>
  </si>
  <si>
    <t>Euro pcb-assy D-cap. H-type</t>
  </si>
  <si>
    <t>5.08.019</t>
  </si>
  <si>
    <t>Ind. pcb assy liquid H-type</t>
  </si>
  <si>
    <t>5.08.020</t>
  </si>
  <si>
    <t>Ind. pcb-assy C-cap. F-type</t>
  </si>
  <si>
    <t>5.08.021</t>
  </si>
  <si>
    <t>Ind. pcb-assy D-cap. F-type</t>
  </si>
  <si>
    <t>5.08.022</t>
  </si>
  <si>
    <t>Am. pcb assy C-cap. U/V-type</t>
  </si>
  <si>
    <t>5.08.023</t>
  </si>
  <si>
    <t>Am. pcb assy D-cap. U/V-type</t>
  </si>
  <si>
    <t>5.08.024</t>
  </si>
  <si>
    <t>pcb + case assy Tubecal3</t>
  </si>
  <si>
    <t>upper tube holder d75mm</t>
  </si>
  <si>
    <t>3.03.119</t>
  </si>
  <si>
    <t>dirt cover tubecal3 d75mm</t>
  </si>
  <si>
    <t>3.03.125</t>
  </si>
  <si>
    <t>silencer 1/2" black</t>
  </si>
  <si>
    <t>3.03.135</t>
  </si>
  <si>
    <t>bushing insulator W-300</t>
  </si>
  <si>
    <t>3.03.139</t>
  </si>
  <si>
    <t>bushing insulator W-300 w.hole</t>
  </si>
  <si>
    <t>3.03.140</t>
  </si>
  <si>
    <t>coil former 10.2x22x23.4mm</t>
  </si>
  <si>
    <t>3.03.141</t>
  </si>
  <si>
    <t>Schroff anti vibration clip</t>
  </si>
  <si>
    <t>3.03.142</t>
  </si>
  <si>
    <t>piston d35mm</t>
  </si>
  <si>
    <t>3.03.144</t>
  </si>
  <si>
    <t>upper part case Euro Digital</t>
  </si>
  <si>
    <t>3.03.147</t>
  </si>
  <si>
    <t>Vikunyl insulation Bro-11 bend</t>
  </si>
  <si>
    <t>3.03.148</t>
  </si>
  <si>
    <t>Vikunyl insulation Bro-11 str.</t>
  </si>
  <si>
    <t>3.03.153</t>
  </si>
  <si>
    <t>= 3.05.007</t>
  </si>
  <si>
    <t>3.03.155</t>
  </si>
  <si>
    <t>15-pin D-connector cover</t>
  </si>
  <si>
    <t>upper part case Euro digital</t>
  </si>
  <si>
    <t>3.03.161</t>
  </si>
  <si>
    <t>3.03.172</t>
  </si>
  <si>
    <t>M+W insert D-6210-4</t>
  </si>
  <si>
    <t>3.03.174</t>
  </si>
  <si>
    <t>Vikunyl insulation Bro-11/12</t>
  </si>
  <si>
    <t>3.03.175</t>
  </si>
  <si>
    <t>filler material for RJ45</t>
  </si>
  <si>
    <t>3.03.177</t>
  </si>
  <si>
    <t>Barikos KS eye-washing bottle</t>
  </si>
  <si>
    <t>3.03.196</t>
  </si>
  <si>
    <t>nylon sleeve toggle switch</t>
  </si>
  <si>
    <t>3.03.249</t>
  </si>
  <si>
    <t>sealring blind cap 1/4'' VCR</t>
  </si>
  <si>
    <t>3.03.282</t>
  </si>
  <si>
    <t>orifice rack large</t>
  </si>
  <si>
    <t>3.03.288</t>
  </si>
  <si>
    <t>label M+W Mass-Stream display</t>
  </si>
  <si>
    <t>3.03.289</t>
  </si>
  <si>
    <t>label M+W Mass-Stream</t>
  </si>
  <si>
    <t>3.03.345</t>
  </si>
  <si>
    <t>cover 9-pin D-connector male</t>
  </si>
  <si>
    <t>3.04.001</t>
  </si>
  <si>
    <t>frontscreen DVM</t>
  </si>
  <si>
    <t>3.04.002</t>
  </si>
  <si>
    <t>sticker for toggle switch 1,2</t>
  </si>
  <si>
    <t>3.04.003</t>
  </si>
  <si>
    <t>sticker for toggle switch 3,4</t>
  </si>
  <si>
    <t>3.04.004</t>
  </si>
  <si>
    <t>sticker for 4-pos. switch</t>
  </si>
  <si>
    <t>3.04.005</t>
  </si>
  <si>
    <t>sticker for rear panel P1..P5</t>
  </si>
  <si>
    <t>assy IN-FLOW compact PROFIBUS</t>
  </si>
  <si>
    <t>5.08.098</t>
  </si>
  <si>
    <t>assy IN-FLOW compact FLOW-BUS</t>
  </si>
  <si>
    <t>5.08.099</t>
  </si>
  <si>
    <t>assy IN-FLOW compact DeviceNet</t>
  </si>
  <si>
    <t>5.08.100</t>
  </si>
  <si>
    <t>assy IN-FLOW compact Modbus</t>
  </si>
  <si>
    <t>5.09.001</t>
  </si>
  <si>
    <t>plung.hold + centerspring F001</t>
  </si>
  <si>
    <t>5.09.002</t>
  </si>
  <si>
    <t>plung.hold+centspring F001 n.o</t>
  </si>
  <si>
    <t>5.09.003</t>
  </si>
  <si>
    <t>without orifice Viton</t>
  </si>
  <si>
    <t>5.09.004</t>
  </si>
  <si>
    <t>without orifice Vit vulcanized</t>
  </si>
  <si>
    <t>5.11.001</t>
  </si>
  <si>
    <t>back cover L2</t>
  </si>
  <si>
    <t>5.11.003</t>
  </si>
  <si>
    <t>casted body L2</t>
  </si>
  <si>
    <t>5.11.006</t>
  </si>
  <si>
    <t>milled-off back cover L1</t>
  </si>
  <si>
    <t>5.11.007</t>
  </si>
  <si>
    <t>milled-off front cover L1/L2</t>
  </si>
  <si>
    <t>5.11.008</t>
  </si>
  <si>
    <t>casted body L1</t>
  </si>
  <si>
    <t>5.11.010</t>
  </si>
  <si>
    <t>coated body L1</t>
  </si>
  <si>
    <t>5.11.012</t>
  </si>
  <si>
    <t>heater body W-200</t>
  </si>
  <si>
    <t>5.11.013</t>
  </si>
  <si>
    <t>heater W-200</t>
  </si>
  <si>
    <t>5.11.014</t>
  </si>
  <si>
    <t>5.11.015</t>
  </si>
  <si>
    <t>coated body L2</t>
  </si>
  <si>
    <t>5.11.019</t>
  </si>
  <si>
    <t>welded pigtail assy L1</t>
  </si>
  <si>
    <t>5.11.020</t>
  </si>
  <si>
    <t>welded tube + tubeholder L2</t>
  </si>
  <si>
    <t>5.11.021</t>
  </si>
  <si>
    <t>spirol tube W-200</t>
  </si>
  <si>
    <t>5.11.022</t>
  </si>
  <si>
    <t>5.11.023</t>
  </si>
  <si>
    <t>5.11.024</t>
  </si>
  <si>
    <t>5.11.025</t>
  </si>
  <si>
    <t>5.11.026</t>
  </si>
  <si>
    <t>5.11.027</t>
  </si>
  <si>
    <t>5.11.028</t>
  </si>
  <si>
    <t>5.11.029</t>
  </si>
  <si>
    <t>5.11.030</t>
  </si>
  <si>
    <t>5.11.031</t>
  </si>
  <si>
    <t>5.11.032</t>
  </si>
  <si>
    <t>5.11.033</t>
  </si>
  <si>
    <t>5.11.034</t>
  </si>
  <si>
    <t>5.11.035</t>
  </si>
  <si>
    <t>5.11.036</t>
  </si>
  <si>
    <t>5.11.037</t>
  </si>
  <si>
    <t>5.11.038</t>
  </si>
  <si>
    <t>5.11.039</t>
  </si>
  <si>
    <t>5.11.040</t>
  </si>
  <si>
    <t>5.11.041</t>
  </si>
  <si>
    <t>milled-off back cover L2</t>
  </si>
  <si>
    <t>5.11.046</t>
  </si>
  <si>
    <t>heater body W-300</t>
  </si>
  <si>
    <t>5.11.047</t>
  </si>
  <si>
    <t>heater W-300</t>
  </si>
  <si>
    <t>5.11.048</t>
  </si>
  <si>
    <t>heater body W-100</t>
  </si>
  <si>
    <t>5.11.049</t>
  </si>
  <si>
    <t>bracket arm assy cap tester</t>
  </si>
  <si>
    <t>5.11.050</t>
  </si>
  <si>
    <t>5.11.051</t>
  </si>
  <si>
    <t>heater W-100</t>
  </si>
  <si>
    <t>5.11.052</t>
  </si>
  <si>
    <t>sensor tube L-30</t>
  </si>
  <si>
    <t>5.11.053</t>
  </si>
  <si>
    <t>5.11.054</t>
  </si>
  <si>
    <t>5.11.055</t>
  </si>
  <si>
    <t>5.11.056</t>
  </si>
  <si>
    <t>bellow assy nickel</t>
  </si>
  <si>
    <t>5.11.060</t>
  </si>
  <si>
    <t>base L30</t>
  </si>
  <si>
    <t>5.11.076</t>
  </si>
  <si>
    <t>heater body W-100B</t>
  </si>
  <si>
    <t>5.11.077</t>
  </si>
  <si>
    <t>heater body W-200B</t>
  </si>
  <si>
    <t>5.11.078</t>
  </si>
  <si>
    <t>heater W-100B</t>
  </si>
  <si>
    <t>5.11.079</t>
  </si>
  <si>
    <t>heater W-200B</t>
  </si>
  <si>
    <t>5.11.088</t>
  </si>
  <si>
    <t>plungerholder assy MS liq n.c.</t>
  </si>
  <si>
    <t>5.11.097</t>
  </si>
  <si>
    <t>orifice assy F-033C Ø1.5 v</t>
  </si>
  <si>
    <t>5.11.098</t>
  </si>
  <si>
    <t>orifice assy F-033C Ø1.0 v</t>
  </si>
  <si>
    <t>5.11.100</t>
  </si>
  <si>
    <t>orifice assy F-033C Ø1.5 k</t>
  </si>
  <si>
    <t>5.11.101</t>
  </si>
  <si>
    <t>orifice assy F-033C Ø1.0 k</t>
  </si>
  <si>
    <t>5.12.001</t>
  </si>
  <si>
    <t>pressure switch PS-01</t>
  </si>
  <si>
    <t>5.12.010</t>
  </si>
  <si>
    <t>cover plate valve CP-01</t>
  </si>
  <si>
    <t>5.12.041</t>
  </si>
  <si>
    <t>electric. act. valve EV-01-NC</t>
  </si>
  <si>
    <t>5.12.042</t>
  </si>
  <si>
    <t>electric. act. valve EV-01-NO</t>
  </si>
  <si>
    <t>5.12.045</t>
  </si>
  <si>
    <t>9.02.188</t>
  </si>
  <si>
    <t>system test document</t>
  </si>
  <si>
    <t>9.02.189</t>
  </si>
  <si>
    <t>manual E-6000 update English</t>
  </si>
  <si>
    <t>9.02.190</t>
  </si>
  <si>
    <t>9.02.191</t>
  </si>
  <si>
    <t>manual electr.design environm.</t>
  </si>
  <si>
    <t>9.02.192</t>
  </si>
  <si>
    <t>pcb rear panel E-5514-EA</t>
  </si>
  <si>
    <t>4.01.029</t>
  </si>
  <si>
    <t>pcb rear panel E-5511/5512-TA</t>
  </si>
  <si>
    <t>4.01.030</t>
  </si>
  <si>
    <t>pcb rear panel E-5513-TA</t>
  </si>
  <si>
    <t>4.01.031</t>
  </si>
  <si>
    <t>pcb rear panel E-5514-TA</t>
  </si>
  <si>
    <t>4.01.032</t>
  </si>
  <si>
    <t>pcb rear panel E-5511/5512-EC</t>
  </si>
  <si>
    <t>4.01.033</t>
  </si>
  <si>
    <t>electric. act. valve EV-03-NC</t>
  </si>
  <si>
    <t>5.12.046</t>
  </si>
  <si>
    <t>electric. act. valve EV-03-NO</t>
  </si>
  <si>
    <t>5.12.049</t>
  </si>
  <si>
    <t>adapter plate compr. type 10mm</t>
  </si>
  <si>
    <t>5.12.050</t>
  </si>
  <si>
    <t>cover plate bypass CP-02</t>
  </si>
  <si>
    <t>5.13.130</t>
  </si>
  <si>
    <t>flowassy M13M weld</t>
  </si>
  <si>
    <t>9.02.201</t>
  </si>
  <si>
    <t>manual calibrator Dutch</t>
  </si>
  <si>
    <t>9.02.202</t>
  </si>
  <si>
    <t>9.02.203</t>
  </si>
  <si>
    <t>leaflet filter COMBI-FLOW Ger.</t>
  </si>
  <si>
    <t>9.02.204</t>
  </si>
  <si>
    <t>manual E-6000 English</t>
  </si>
  <si>
    <t>9.02.205</t>
  </si>
  <si>
    <t>manual E-6000 host English</t>
  </si>
  <si>
    <t>9.02.206</t>
  </si>
  <si>
    <t>pricelist</t>
  </si>
  <si>
    <t>9.02.207</t>
  </si>
  <si>
    <t>manual reading design manual</t>
  </si>
  <si>
    <t>9.02.208</t>
  </si>
  <si>
    <t>leaflet E-5115 English</t>
  </si>
  <si>
    <t>9.02.209</t>
  </si>
  <si>
    <t>sheets design of manuals</t>
  </si>
  <si>
    <t>9.02.210</t>
  </si>
  <si>
    <t>manual E-5000 English</t>
  </si>
  <si>
    <t>9.02.211</t>
  </si>
  <si>
    <t>leaflet in-line filter Italian</t>
  </si>
  <si>
    <t>9.02.212</t>
  </si>
  <si>
    <t>manual addition MFM Industrial</t>
  </si>
  <si>
    <t>9.02.213</t>
  </si>
  <si>
    <t>leaflet LIQUI-FLOW German</t>
  </si>
  <si>
    <t>9.02.214</t>
  </si>
  <si>
    <t>leaflet LIQUI-FLOW Italian</t>
  </si>
  <si>
    <t>9.02.215</t>
  </si>
  <si>
    <t>=9.22.068</t>
  </si>
  <si>
    <t>9.02.216</t>
  </si>
  <si>
    <t>=9.22.069</t>
  </si>
  <si>
    <t>9.02.217</t>
  </si>
  <si>
    <t>=9.22.070</t>
  </si>
  <si>
    <t>9.02.218</t>
  </si>
  <si>
    <t>=9.22.071</t>
  </si>
  <si>
    <t>9.02.219</t>
  </si>
  <si>
    <t>document disapproved material</t>
  </si>
  <si>
    <t>9.02.220</t>
  </si>
  <si>
    <t>test document F-202AC/F-002AC</t>
  </si>
  <si>
    <t>9.02.221</t>
  </si>
  <si>
    <t>leaflet MFM/MFC/EPC French</t>
  </si>
  <si>
    <t>9.02.222</t>
  </si>
  <si>
    <t>hook-up diagram LIQUI-FLOW</t>
  </si>
  <si>
    <t>9.02.224</t>
  </si>
  <si>
    <t>manual E-7102/E-7302 English</t>
  </si>
  <si>
    <t>9.02.225</t>
  </si>
  <si>
    <t>leaflet MFM/MFC/EPC German</t>
  </si>
  <si>
    <t>9.02.226</t>
  </si>
  <si>
    <t>9.02.227</t>
  </si>
  <si>
    <t>manual LIQUI-FLOW English</t>
  </si>
  <si>
    <t>9.02.228</t>
  </si>
  <si>
    <t>HI-TEC bulletin september 1992</t>
  </si>
  <si>
    <t>9.02.229</t>
  </si>
  <si>
    <t>=9.22.001</t>
  </si>
  <si>
    <t>9.02.230</t>
  </si>
  <si>
    <t>manual power supply BRO-4</t>
  </si>
  <si>
    <t>9.02.231</t>
  </si>
  <si>
    <t>Pressure sensor P502</t>
  </si>
  <si>
    <t>7.01.015</t>
  </si>
  <si>
    <t>Pressure sensor + Valve P602</t>
  </si>
  <si>
    <t>7.01.016</t>
  </si>
  <si>
    <t>Pressure sensor + Valve P702</t>
  </si>
  <si>
    <t>7.01.017</t>
  </si>
  <si>
    <t>Pressure sensor + Valve P602A</t>
  </si>
  <si>
    <t>7.01.018</t>
  </si>
  <si>
    <t>Pressure sensor + Valve P702A</t>
  </si>
  <si>
    <t>7.01.019</t>
  </si>
  <si>
    <t>High flow valve 003</t>
  </si>
  <si>
    <t>7.01.020</t>
  </si>
  <si>
    <t>F-003 Ex Proof</t>
  </si>
  <si>
    <t>7.01.021</t>
  </si>
  <si>
    <t>F-002 Ex Proof</t>
  </si>
  <si>
    <t>7.01.022</t>
  </si>
  <si>
    <t>F-001 n.o.</t>
  </si>
  <si>
    <t>7.01.023</t>
  </si>
  <si>
    <t>F-603</t>
  </si>
  <si>
    <t>7.01.024</t>
  </si>
  <si>
    <t>F-703</t>
  </si>
  <si>
    <t>7.01.025</t>
  </si>
  <si>
    <t>F-203</t>
  </si>
  <si>
    <t>7.01.026</t>
  </si>
  <si>
    <t>F-203A</t>
  </si>
  <si>
    <t>7.01.027</t>
  </si>
  <si>
    <t>F-023 200 BAR</t>
  </si>
  <si>
    <t>7.01.028</t>
  </si>
  <si>
    <t>F-001</t>
  </si>
  <si>
    <t>7.01.029</t>
  </si>
  <si>
    <t>F-002</t>
  </si>
  <si>
    <t>7.01.030</t>
  </si>
  <si>
    <t>F-003</t>
  </si>
  <si>
    <t>7.01.031</t>
  </si>
  <si>
    <t>F-033</t>
  </si>
  <si>
    <t>7.01.032</t>
  </si>
  <si>
    <t>F-111</t>
  </si>
  <si>
    <t>7.01.033</t>
  </si>
  <si>
    <t>F-112</t>
  </si>
  <si>
    <t>7.01.034</t>
  </si>
  <si>
    <t>F-113</t>
  </si>
  <si>
    <t>7.01.035</t>
  </si>
  <si>
    <t>F-113A</t>
  </si>
  <si>
    <t>7.01.036</t>
  </si>
  <si>
    <t>F-114</t>
  </si>
  <si>
    <t>7.01.037</t>
  </si>
  <si>
    <t>F-132</t>
  </si>
  <si>
    <t>7.01.038</t>
  </si>
  <si>
    <t>F-133</t>
  </si>
  <si>
    <t>7.01.039</t>
  </si>
  <si>
    <t>F-133A</t>
  </si>
  <si>
    <t>7.01.040</t>
  </si>
  <si>
    <t>F-201</t>
  </si>
  <si>
    <t>7.01.041</t>
  </si>
  <si>
    <t>F-202</t>
  </si>
  <si>
    <t>7.01.042</t>
  </si>
  <si>
    <t>7.01.043</t>
  </si>
  <si>
    <t>7.01.044</t>
  </si>
  <si>
    <t>7.01.045</t>
  </si>
  <si>
    <t>F-231A</t>
  </si>
  <si>
    <t>7.01.046</t>
  </si>
  <si>
    <t>F-232A</t>
  </si>
  <si>
    <t>7.01.047</t>
  </si>
  <si>
    <t>F-222A</t>
  </si>
  <si>
    <t>7.01.048</t>
  </si>
  <si>
    <t>F-223</t>
  </si>
  <si>
    <t>7.01.049</t>
  </si>
  <si>
    <t>F-233</t>
  </si>
  <si>
    <t>7.01.050</t>
  </si>
  <si>
    <t>P-501</t>
  </si>
  <si>
    <t>7.01.051</t>
  </si>
  <si>
    <t>P-502</t>
  </si>
  <si>
    <t>7.01.052</t>
  </si>
  <si>
    <t>P-532</t>
  </si>
  <si>
    <t>7.01.053</t>
  </si>
  <si>
    <t>P-601</t>
  </si>
  <si>
    <t>7.01.054</t>
  </si>
  <si>
    <t>P-602A</t>
  </si>
  <si>
    <t>7.01.055</t>
  </si>
  <si>
    <t>P-603</t>
  </si>
  <si>
    <t>7.01.056</t>
  </si>
  <si>
    <t>P-632</t>
  </si>
  <si>
    <t>7.01.057</t>
  </si>
  <si>
    <t>P-701</t>
  </si>
  <si>
    <t>7.01.058</t>
  </si>
  <si>
    <t>P-702A</t>
  </si>
  <si>
    <t>7.01.059</t>
  </si>
  <si>
    <t>P-703</t>
  </si>
  <si>
    <t>7.01.060</t>
  </si>
  <si>
    <t>P-732</t>
  </si>
  <si>
    <t>7.01.061</t>
  </si>
  <si>
    <t>F-115A</t>
  </si>
  <si>
    <t>7.01.062</t>
  </si>
  <si>
    <t>F-115B</t>
  </si>
  <si>
    <t>7.01.063</t>
  </si>
  <si>
    <t>F-115C</t>
  </si>
  <si>
    <t>7.01.064</t>
  </si>
  <si>
    <t>F-115D</t>
  </si>
  <si>
    <t>7.01.065</t>
  </si>
  <si>
    <t>7.01.066</t>
  </si>
  <si>
    <t>F-810</t>
  </si>
  <si>
    <t>7.01.067</t>
  </si>
  <si>
    <t>F-832</t>
  </si>
  <si>
    <t>7.01.068</t>
  </si>
  <si>
    <t>F-900</t>
  </si>
  <si>
    <t>7.01.069</t>
  </si>
  <si>
    <t>F-932</t>
  </si>
  <si>
    <t>7.01.070</t>
  </si>
  <si>
    <t>F-810 Teflon</t>
  </si>
  <si>
    <t>7.01.071</t>
  </si>
  <si>
    <t>F-832 Teflon</t>
  </si>
  <si>
    <t>7.01.072</t>
  </si>
  <si>
    <t>7.01.073</t>
  </si>
  <si>
    <t>7.01.074</t>
  </si>
  <si>
    <t>F-114A</t>
  </si>
  <si>
    <t>7.01.075</t>
  </si>
  <si>
    <t>L-932</t>
  </si>
  <si>
    <t>7.01.076</t>
  </si>
  <si>
    <t>L-834</t>
  </si>
  <si>
    <t>7.01.077</t>
  </si>
  <si>
    <t>L-934</t>
  </si>
  <si>
    <t>7.01.078</t>
  </si>
  <si>
    <t>L-902</t>
  </si>
  <si>
    <t>7.01.079</t>
  </si>
  <si>
    <t>7.01.080</t>
  </si>
  <si>
    <t>F-111C</t>
  </si>
  <si>
    <t>7.01.081</t>
  </si>
  <si>
    <t>F-111D</t>
  </si>
  <si>
    <t>7.01.084</t>
  </si>
  <si>
    <t>7.01.087</t>
  </si>
  <si>
    <t>7.01.088</t>
  </si>
  <si>
    <t>F-105A</t>
  </si>
  <si>
    <t>7.01.089</t>
  </si>
  <si>
    <t>F-105B</t>
  </si>
  <si>
    <t>7.01.090</t>
  </si>
  <si>
    <t>F-105C</t>
  </si>
  <si>
    <t>7.01.091</t>
  </si>
  <si>
    <t>F-105D</t>
  </si>
  <si>
    <t>7.01.092</t>
  </si>
  <si>
    <t>F-114I</t>
  </si>
  <si>
    <t>7.01.093</t>
  </si>
  <si>
    <t>F-112I</t>
  </si>
  <si>
    <t>7.01.094</t>
  </si>
  <si>
    <t>F-113I</t>
  </si>
  <si>
    <t>7.01.095</t>
  </si>
  <si>
    <t>F-132I</t>
  </si>
  <si>
    <t>7.01.096</t>
  </si>
  <si>
    <t>F-123I/F-133I</t>
  </si>
  <si>
    <t>7.01.098</t>
  </si>
  <si>
    <t>7.01.099</t>
  </si>
  <si>
    <t>adapter 1/2"face sealx1/4"BSPP RS</t>
  </si>
  <si>
    <t>7.03.423</t>
  </si>
  <si>
    <t>PiPS-IN Plug-in PS 8DIN</t>
  </si>
  <si>
    <t>2.02.036</t>
  </si>
  <si>
    <t>hexagon nut DIN439B 70-A4 M5</t>
  </si>
  <si>
    <t>9.09.122</t>
  </si>
  <si>
    <t>Digitus USB 2.0 serial adapter</t>
  </si>
  <si>
    <t>2.01.252</t>
  </si>
  <si>
    <t>screw DIN7985H-4.8 ELVZ M3x5</t>
  </si>
  <si>
    <t>plunger with parofluor V3734</t>
  </si>
  <si>
    <t>7.07.194</t>
  </si>
  <si>
    <t>EMC treatment frontcover L1/L2</t>
  </si>
  <si>
    <t>7.07.195</t>
  </si>
  <si>
    <t>Quantité 
20-06-12</t>
  </si>
  <si>
    <t>Module M11208721 (7.09.183)</t>
  </si>
  <si>
    <t>dim draw MASS-VIEW FASvalve</t>
  </si>
  <si>
    <t>7.05.700</t>
  </si>
  <si>
    <t>dim draw MCL-016F</t>
  </si>
  <si>
    <t>7.05.735</t>
  </si>
  <si>
    <t>dim draw THM CCT module</t>
  </si>
  <si>
    <t>7.05.763</t>
  </si>
  <si>
    <t>dim draw UCP-01/02/03/04/05/06</t>
  </si>
  <si>
    <t>7.06.001</t>
  </si>
  <si>
    <t>front draw 19" open frame</t>
  </si>
  <si>
    <t>7.06.002</t>
  </si>
  <si>
    <t>front draw BASF modul</t>
  </si>
  <si>
    <t>7.07.001</t>
  </si>
  <si>
    <t>capillary assy 5.01.003</t>
  </si>
  <si>
    <t>7.07.002</t>
  </si>
  <si>
    <t>capillary assy 5.01.009</t>
  </si>
  <si>
    <t>7.07.003</t>
  </si>
  <si>
    <t>capillary assy 5.01.008</t>
  </si>
  <si>
    <t>7.07.004</t>
  </si>
  <si>
    <t>capillary assy 5.01.010</t>
  </si>
  <si>
    <t>7.07.005</t>
  </si>
  <si>
    <t>capillary assy 5.01.012</t>
  </si>
  <si>
    <t>7.07.006</t>
  </si>
  <si>
    <t>capillary assy 5.01.014</t>
  </si>
  <si>
    <t>7.07.007</t>
  </si>
  <si>
    <t>=9.22.079</t>
  </si>
  <si>
    <t>9.02.536</t>
  </si>
  <si>
    <t>=9.22.080</t>
  </si>
  <si>
    <t>9.02.537</t>
  </si>
  <si>
    <t>manual E-5700 French</t>
  </si>
  <si>
    <t>9.02.538</t>
  </si>
  <si>
    <t>Euro MFM/MFC hook-up diagr. En</t>
  </si>
  <si>
    <t>9.02.539</t>
  </si>
  <si>
    <t>9.02.540</t>
  </si>
  <si>
    <t>=9.18.010</t>
  </si>
  <si>
    <t>9.02.541</t>
  </si>
  <si>
    <t>=9.16.010</t>
  </si>
  <si>
    <t>9.02.542</t>
  </si>
  <si>
    <t>manual DEPM/DEPC English</t>
  </si>
  <si>
    <t>9.02.543</t>
  </si>
  <si>
    <t>=9.16.001</t>
  </si>
  <si>
    <t>9.02.544</t>
  </si>
  <si>
    <t>=9.16.002</t>
  </si>
  <si>
    <t>9.02.545</t>
  </si>
  <si>
    <t>=9.16.003</t>
  </si>
  <si>
    <t>9.02.546</t>
  </si>
  <si>
    <t>=9.16.004</t>
  </si>
  <si>
    <t>9.02.547</t>
  </si>
  <si>
    <t>=9.16.005</t>
  </si>
  <si>
    <t>9.02.548</t>
  </si>
  <si>
    <t>=9.16.006</t>
  </si>
  <si>
    <t>9.02.549</t>
  </si>
  <si>
    <t>=9.16.007</t>
  </si>
  <si>
    <t>9.02.550</t>
  </si>
  <si>
    <t>=9.16.008</t>
  </si>
  <si>
    <t>9.02.551</t>
  </si>
  <si>
    <t>manual R/C module KWU (E)</t>
  </si>
  <si>
    <t>9.02.552</t>
  </si>
  <si>
    <t>connection diagram KWU English</t>
  </si>
  <si>
    <t>9.02.553</t>
  </si>
  <si>
    <t>hookup diagram I-style MFM/MFC</t>
  </si>
  <si>
    <t>9.02.554</t>
  </si>
  <si>
    <t>=9.21.001</t>
  </si>
  <si>
    <t>9.02.555</t>
  </si>
  <si>
    <t>=9.18.006</t>
  </si>
  <si>
    <t>9.02.556</t>
  </si>
  <si>
    <t>=9.18.007</t>
  </si>
  <si>
    <t>9.02.557</t>
  </si>
  <si>
    <t>=9.18.002</t>
  </si>
  <si>
    <t>9.02.558</t>
  </si>
  <si>
    <t>=9.18.001</t>
  </si>
  <si>
    <t>9.02.559</t>
  </si>
  <si>
    <t>=9.18.003</t>
  </si>
  <si>
    <t>9.02.560</t>
  </si>
  <si>
    <t>=9.18.008</t>
  </si>
  <si>
    <t>9.02.561</t>
  </si>
  <si>
    <t>=9.18.005</t>
  </si>
  <si>
    <t>9.02.562</t>
  </si>
  <si>
    <t>=9.18.004</t>
  </si>
  <si>
    <t>9.02.563</t>
  </si>
  <si>
    <t>Table of contents KWU English</t>
  </si>
  <si>
    <t>9.02.564</t>
  </si>
  <si>
    <t>Table of contents KWU German</t>
  </si>
  <si>
    <t>9.02.565</t>
  </si>
  <si>
    <t>card "With compliments"</t>
  </si>
  <si>
    <t>9.02.566</t>
  </si>
  <si>
    <t>BHT organization chart w names</t>
  </si>
  <si>
    <t>9.02.568</t>
  </si>
  <si>
    <t>manual DMFM/DMFC (D)</t>
  </si>
  <si>
    <t>9.02.569</t>
  </si>
  <si>
    <t>=9.22.023</t>
  </si>
  <si>
    <t>9.02.570</t>
  </si>
  <si>
    <t>KWU Siemens Durchfluß-und Druc</t>
  </si>
  <si>
    <t>9.02.571</t>
  </si>
  <si>
    <t>card "With compliments" 95x55</t>
  </si>
  <si>
    <t>9.02.572</t>
  </si>
  <si>
    <t>visiting card blanc 95x55mm</t>
  </si>
  <si>
    <t>9.02.573</t>
  </si>
  <si>
    <t>Handling CEM Vac (Du)</t>
  </si>
  <si>
    <t>9.02.574</t>
  </si>
  <si>
    <t>Handling CEM Novac (Du)</t>
  </si>
  <si>
    <t>9.02.575</t>
  </si>
  <si>
    <t>Conformity certi. EX-LIQUI (D)</t>
  </si>
  <si>
    <t>9.02.578</t>
  </si>
  <si>
    <t>hook-up diag.heater MFM Ind IV</t>
  </si>
  <si>
    <t>9.02.581</t>
  </si>
  <si>
    <t>hook-up diag.MFM redundant</t>
  </si>
  <si>
    <t>9.02.585</t>
  </si>
  <si>
    <t>7.07.018</t>
  </si>
  <si>
    <t>capillary assy EX-PROOF 4-wind</t>
  </si>
  <si>
    <t>7.07.019</t>
  </si>
  <si>
    <t>netentry single power 4.07.019</t>
  </si>
  <si>
    <t>7.07.020</t>
  </si>
  <si>
    <t>netentry dual power 4.07.020</t>
  </si>
  <si>
    <t>7.07.021</t>
  </si>
  <si>
    <t>mechanical working 2.04.048</t>
  </si>
  <si>
    <t>7.07.022</t>
  </si>
  <si>
    <t>mechanical working 2.04.112</t>
  </si>
  <si>
    <t>7.07.023</t>
  </si>
  <si>
    <t>mechanical working 2.04.013</t>
  </si>
  <si>
    <t>7.07.024</t>
  </si>
  <si>
    <t>mechanical working 2.04.035</t>
  </si>
  <si>
    <t>7.07.025</t>
  </si>
  <si>
    <t>mechanical working 2.04.039</t>
  </si>
  <si>
    <t>7.07.026</t>
  </si>
  <si>
    <t>mechanical working 2.04.075</t>
  </si>
  <si>
    <t>7.07.027</t>
  </si>
  <si>
    <t>adjusting PC-board tester</t>
  </si>
  <si>
    <t>7.07.028</t>
  </si>
  <si>
    <t>7.07.029</t>
  </si>
  <si>
    <t>assembly P-module II</t>
  </si>
  <si>
    <t>7.07.030</t>
  </si>
  <si>
    <t>drilling 0,3 hole in 3.02.031</t>
  </si>
  <si>
    <t>7.07.031</t>
  </si>
  <si>
    <t>drilling 0,9 hole in 3.02.032</t>
  </si>
  <si>
    <t>7.07.032</t>
  </si>
  <si>
    <t>drilling 0,3 hole in 3.02.033</t>
  </si>
  <si>
    <t>7.07.033</t>
  </si>
  <si>
    <t>drilling 0,9 hole in 3.02.035</t>
  </si>
  <si>
    <t>7.07.034</t>
  </si>
  <si>
    <t>drilling 0,3 hole in 3.02.034</t>
  </si>
  <si>
    <t>7.07.035</t>
  </si>
  <si>
    <t>drilling 0,9 hole in 3.02.036</t>
  </si>
  <si>
    <t>7.07.036</t>
  </si>
  <si>
    <t>mechanical working 3.03.047</t>
  </si>
  <si>
    <t>7.07.037</t>
  </si>
  <si>
    <t>mechanical working 3.03.048</t>
  </si>
  <si>
    <t>7.07.038</t>
  </si>
  <si>
    <t>mechanical working 3.03.049</t>
  </si>
  <si>
    <t>7.07.039</t>
  </si>
  <si>
    <t>mechanical working 3.03.053</t>
  </si>
  <si>
    <t>7.07.040</t>
  </si>
  <si>
    <t>mechanical working 3.03.057</t>
  </si>
  <si>
    <t>7.07.041</t>
  </si>
  <si>
    <t>mechanical working 3.03.058</t>
  </si>
  <si>
    <t>7.07.042</t>
  </si>
  <si>
    <t>adjusting single channel</t>
  </si>
  <si>
    <t>7.07.043</t>
  </si>
  <si>
    <t>MFM ADC</t>
  </si>
  <si>
    <t>7.07.044</t>
  </si>
  <si>
    <t>dual channel BASF</t>
  </si>
  <si>
    <t>7.07.045</t>
  </si>
  <si>
    <t>assembly EX-Proof cables</t>
  </si>
  <si>
    <t>7.07.046</t>
  </si>
  <si>
    <t>lay-out pc-board IC400</t>
  </si>
  <si>
    <t>7.07.047</t>
  </si>
  <si>
    <t>assembly instruction cables</t>
  </si>
  <si>
    <t>7.07.048</t>
  </si>
  <si>
    <t>detaildrawing 19" frontpanels</t>
  </si>
  <si>
    <t>7.07.049</t>
  </si>
  <si>
    <t>cutting Melinex 3.03.052</t>
  </si>
  <si>
    <t>7.07.050</t>
  </si>
  <si>
    <t>chrome plated cover coil F-001</t>
  </si>
  <si>
    <t>7.07.051</t>
  </si>
  <si>
    <t>assembly F-001 coil weak</t>
  </si>
  <si>
    <t>7.07.052</t>
  </si>
  <si>
    <t>assembly F-001 coil strong</t>
  </si>
  <si>
    <t>7.07.053</t>
  </si>
  <si>
    <t>assembly wiring D-modules</t>
  </si>
  <si>
    <t>7.07.054</t>
  </si>
  <si>
    <t>detaildrawing 19" rearpanels</t>
  </si>
  <si>
    <t>9.02.417</t>
  </si>
  <si>
    <t>EC declar instrument (D/E/F)</t>
  </si>
  <si>
    <t>9.02.418</t>
  </si>
  <si>
    <t>label cable</t>
  </si>
  <si>
    <t>=9.22.045</t>
  </si>
  <si>
    <t>9.02.397</t>
  </si>
  <si>
    <t>=9.22.046</t>
  </si>
  <si>
    <t>9.02.398</t>
  </si>
  <si>
    <t>=9.22.047</t>
  </si>
  <si>
    <t>9.02.399</t>
  </si>
  <si>
    <t>=9.22.048</t>
  </si>
  <si>
    <t>9.02.400</t>
  </si>
  <si>
    <t>=9.22.049</t>
  </si>
  <si>
    <t>9.02.401</t>
  </si>
  <si>
    <t>=9.22.050</t>
  </si>
  <si>
    <t>=9.22.051</t>
  </si>
  <si>
    <t>9.02.403</t>
  </si>
  <si>
    <t>=9.22.059</t>
  </si>
  <si>
    <t>9.02.404</t>
  </si>
  <si>
    <t>=9.22.058</t>
  </si>
  <si>
    <t>9.02.405</t>
  </si>
  <si>
    <t>=9.22.052</t>
  </si>
  <si>
    <t>9.02.406</t>
  </si>
  <si>
    <t>=9.22.062</t>
  </si>
  <si>
    <t>9.02.407</t>
  </si>
  <si>
    <t>=9.22.015</t>
  </si>
  <si>
    <t>9.02.408</t>
  </si>
  <si>
    <t>=9.22.016</t>
  </si>
  <si>
    <t>9.02.409</t>
  </si>
  <si>
    <t>label "220Vac/50-60Hz"</t>
  </si>
  <si>
    <t>9.02.410</t>
  </si>
  <si>
    <t>=9.22.017</t>
  </si>
  <si>
    <t>9.02.411</t>
  </si>
  <si>
    <t>=9.22.018</t>
  </si>
  <si>
    <t>label "0-20mA"</t>
  </si>
  <si>
    <t>label "4-20mA"</t>
  </si>
  <si>
    <t>9.02.414</t>
  </si>
  <si>
    <t>manual E-7000 English</t>
  </si>
  <si>
    <t>9.02.415</t>
  </si>
  <si>
    <t>document annual report 1995(N)</t>
  </si>
  <si>
    <t>9.02.416</t>
  </si>
  <si>
    <t>modular MFC nr.95.90643 (E)</t>
  </si>
  <si>
    <t>7.01.316</t>
  </si>
  <si>
    <t>= 7.01.090</t>
  </si>
  <si>
    <t>7.01.317</t>
  </si>
  <si>
    <t>= 7.01.091</t>
  </si>
  <si>
    <t>7.01.318</t>
  </si>
  <si>
    <t>7.01.319</t>
  </si>
  <si>
    <t>7.01.320</t>
  </si>
  <si>
    <t>7.01.321</t>
  </si>
  <si>
    <t>7.01.322</t>
  </si>
  <si>
    <t>7.01.323</t>
  </si>
  <si>
    <t>7.01.324</t>
  </si>
  <si>
    <t>7.01.325</t>
  </si>
  <si>
    <t>F-002D/012D/022D/032D-IB liq.</t>
  </si>
  <si>
    <t>7.01.326</t>
  </si>
  <si>
    <t>7.01.327</t>
  </si>
  <si>
    <t>7.01.328</t>
  </si>
  <si>
    <t>= 7.01.144</t>
  </si>
  <si>
    <t>7.01.329</t>
  </si>
  <si>
    <t>7.01.330</t>
  </si>
  <si>
    <t>7.01.331</t>
  </si>
  <si>
    <t>7.01.332</t>
  </si>
  <si>
    <t>7.01.333</t>
  </si>
  <si>
    <t>7.01.334</t>
  </si>
  <si>
    <t>7.01.335</t>
  </si>
  <si>
    <t>7.01.336</t>
  </si>
  <si>
    <t>7.01.337</t>
  </si>
  <si>
    <t>P-502C Euro</t>
  </si>
  <si>
    <t>7.01.338</t>
  </si>
  <si>
    <t>P-702C Euro n.c.</t>
  </si>
  <si>
    <t>7.01.339</t>
  </si>
  <si>
    <t>P-602C Euro n.c.</t>
  </si>
  <si>
    <t>7.01.340</t>
  </si>
  <si>
    <t>P-702C Euro n.o.</t>
  </si>
  <si>
    <t>7.01.341</t>
  </si>
  <si>
    <t>P-602C Euro n.o.</t>
  </si>
  <si>
    <t>7.01.342</t>
  </si>
  <si>
    <t>7.01.343</t>
  </si>
  <si>
    <t>7.01.344</t>
  </si>
  <si>
    <t>7.01.345</t>
  </si>
  <si>
    <t>7.01.346</t>
  </si>
  <si>
    <t>7.01.348</t>
  </si>
  <si>
    <t>= 7.01.347</t>
  </si>
  <si>
    <t>7.01.349</t>
  </si>
  <si>
    <t>7.01.350</t>
  </si>
  <si>
    <t>7.01.351</t>
  </si>
  <si>
    <t>= 7.01.113</t>
  </si>
  <si>
    <t>7.01.352</t>
  </si>
  <si>
    <t>= 7.01.085</t>
  </si>
  <si>
    <t>7.01.357</t>
  </si>
  <si>
    <t>= 7.01.355</t>
  </si>
  <si>
    <t>7.01.358</t>
  </si>
  <si>
    <t>7.01.359</t>
  </si>
  <si>
    <t>= 7.01.356</t>
  </si>
  <si>
    <t>7.01.362</t>
  </si>
  <si>
    <t>4.02.018</t>
  </si>
  <si>
    <t>capillary 0.8x0.25mm met.seal</t>
  </si>
  <si>
    <t>4.02.019</t>
  </si>
  <si>
    <t>capillary 0.65x0.25x40 1600bar</t>
  </si>
  <si>
    <t>4.02.020</t>
  </si>
  <si>
    <t>capillary 1.0x0.8x60mm liquid</t>
  </si>
  <si>
    <t>4.02.021</t>
  </si>
  <si>
    <t>capillary COMBI-FLOW</t>
  </si>
  <si>
    <t>4.02.022</t>
  </si>
  <si>
    <t>thermopile sensor A-type liqui</t>
  </si>
  <si>
    <t>4.02.023</t>
  </si>
  <si>
    <t>capillary 0.3x0.2mm</t>
  </si>
  <si>
    <t>4.02.024</t>
  </si>
  <si>
    <t>thermopile sensor C-type liqui</t>
  </si>
  <si>
    <t>4.02.025</t>
  </si>
  <si>
    <t>4.02.026</t>
  </si>
  <si>
    <t>4.02.031</t>
  </si>
  <si>
    <t>4.02.033</t>
  </si>
  <si>
    <t>capillary C-type metal seal</t>
  </si>
  <si>
    <t>4.03.001</t>
  </si>
  <si>
    <t>Coolpac case E-0030</t>
  </si>
  <si>
    <t>4.03.002</t>
  </si>
  <si>
    <t>Coolpac case E-1040</t>
  </si>
  <si>
    <t>4.03.003</t>
  </si>
  <si>
    <t>Coolpac case E-1041</t>
  </si>
  <si>
    <t>4.03.004</t>
  </si>
  <si>
    <t>4.03.005</t>
  </si>
  <si>
    <t>4.03.006</t>
  </si>
  <si>
    <t>Coolpac case E-1050</t>
  </si>
  <si>
    <t>4.03.007</t>
  </si>
  <si>
    <t>4.03.008</t>
  </si>
  <si>
    <t>Coolpac case E-0010</t>
  </si>
  <si>
    <t>4.04.001</t>
  </si>
  <si>
    <t>power supply sensor pcb</t>
  </si>
  <si>
    <t>4.04.002</t>
  </si>
  <si>
    <t>control sensor pcb</t>
  </si>
  <si>
    <t>4.04.003</t>
  </si>
  <si>
    <t>amplifier sensor pcb</t>
  </si>
  <si>
    <t>4.04.004</t>
  </si>
  <si>
    <t>pcb flowmeter</t>
  </si>
  <si>
    <t>4.04.005</t>
  </si>
  <si>
    <t>4.04.006</t>
  </si>
  <si>
    <t>USA Flowcontroller old</t>
  </si>
  <si>
    <t>4.04.007</t>
  </si>
  <si>
    <t>Flow meter/controller old</t>
  </si>
  <si>
    <t>COMBI-FLOW C1 LG/LH/LI</t>
  </si>
  <si>
    <t>7.01.394</t>
  </si>
  <si>
    <t>COMBI-FLOW C0</t>
  </si>
  <si>
    <t>7.01.395</t>
  </si>
  <si>
    <t>COMBI-FLOW S1</t>
  </si>
  <si>
    <t>7.01.396</t>
  </si>
  <si>
    <t>COMBI-FLOW S0</t>
  </si>
  <si>
    <t>7.01.398</t>
  </si>
  <si>
    <t>= 3.01.397</t>
  </si>
  <si>
    <t>7.01.399</t>
  </si>
  <si>
    <t>F-116BX</t>
  </si>
  <si>
    <t>7.01.400</t>
  </si>
  <si>
    <t>7.01.402</t>
  </si>
  <si>
    <t>COMBI-FLOW C2</t>
  </si>
  <si>
    <t>7.01.403</t>
  </si>
  <si>
    <t>F-003BC/F-013BC LG/LH/LI n.c.</t>
  </si>
  <si>
    <t>7.01.407</t>
  </si>
  <si>
    <t>F-206BX/F-216BX</t>
  </si>
  <si>
    <t>7.01.408</t>
  </si>
  <si>
    <t>F-003BC/F-013BC XB n.c.</t>
  </si>
  <si>
    <t>7.01.409</t>
  </si>
  <si>
    <t>L2 FA/FB/FC/FD</t>
  </si>
  <si>
    <t>7.01.410</t>
  </si>
  <si>
    <t>Heat Exchanger</t>
  </si>
  <si>
    <t>7.01.411</t>
  </si>
  <si>
    <t>Control Valve</t>
  </si>
  <si>
    <t>7.01.412</t>
  </si>
  <si>
    <t>Connect.diagram EXPROOF Flowme</t>
  </si>
  <si>
    <t>4.04.016</t>
  </si>
  <si>
    <t>Wiringdiagram Servo controller</t>
  </si>
  <si>
    <t>4.04.017</t>
  </si>
  <si>
    <t>Wiringplan E0030 0-20 mA</t>
  </si>
  <si>
    <t>4.04.018</t>
  </si>
  <si>
    <t>Servo controller</t>
  </si>
  <si>
    <t>4.04.019</t>
  </si>
  <si>
    <t>4.04.020</t>
  </si>
  <si>
    <t>EXPROOF meter</t>
  </si>
  <si>
    <t>4.04.021</t>
  </si>
  <si>
    <t>4.04.022</t>
  </si>
  <si>
    <t>Voltage-Frequency converter</t>
  </si>
  <si>
    <t>4.04.023</t>
  </si>
  <si>
    <t>Add/Subtract circuit</t>
  </si>
  <si>
    <t>4.04.024</t>
  </si>
  <si>
    <t>Volt-curr conv pcb 1.11.003</t>
  </si>
  <si>
    <t>4.04.025</t>
  </si>
  <si>
    <t>Curr-volt conv pcb 1.11.003</t>
  </si>
  <si>
    <t>4.04.026</t>
  </si>
  <si>
    <t>PI controller</t>
  </si>
  <si>
    <t>4.04.027</t>
  </si>
  <si>
    <t>Voltage source</t>
  </si>
  <si>
    <t>4.04.028</t>
  </si>
  <si>
    <t>General purpose amplifier</t>
  </si>
  <si>
    <t>4.04.029</t>
  </si>
  <si>
    <t>Volt-curr conv pcb 1.11.004</t>
  </si>
  <si>
    <t>4.04.030</t>
  </si>
  <si>
    <t>Curr-volt conv pcb 1.11.004</t>
  </si>
  <si>
    <t>4.04.031</t>
  </si>
  <si>
    <t>Soft start slow control</t>
  </si>
  <si>
    <t>4.04.032</t>
  </si>
  <si>
    <t>4.04.033</t>
  </si>
  <si>
    <t>Add/subtract circuit</t>
  </si>
  <si>
    <t>4.04.034</t>
  </si>
  <si>
    <t>Volt/curr conv pcb 1.11.003</t>
  </si>
  <si>
    <t>4.04.035</t>
  </si>
  <si>
    <t>Curr/volt conv pcb 1.11.003</t>
  </si>
  <si>
    <t>4.04.036</t>
  </si>
  <si>
    <t>4.04.037</t>
  </si>
  <si>
    <t>Voltage/frequency converter</t>
  </si>
  <si>
    <t>4.04.038</t>
  </si>
  <si>
    <t>Volt/curr conv pcb 1.11.004</t>
  </si>
  <si>
    <t>4.04.039</t>
  </si>
  <si>
    <t>Curr/volt conv pcb 1.11.004</t>
  </si>
  <si>
    <t>4.04.040</t>
  </si>
  <si>
    <t>4.04.041</t>
  </si>
  <si>
    <t>4.04.042</t>
  </si>
  <si>
    <t>4.04.043</t>
  </si>
  <si>
    <t>4.04.044</t>
  </si>
  <si>
    <t>4.04.045</t>
  </si>
  <si>
    <t>Conn diagram EURO rack</t>
  </si>
  <si>
    <t>4.04.046</t>
  </si>
  <si>
    <t>Conn diagram 5x MFC</t>
  </si>
  <si>
    <t>4.04.047</t>
  </si>
  <si>
    <t>Conn diagram Servo control</t>
  </si>
  <si>
    <t>4.04.048</t>
  </si>
  <si>
    <t>Conn diagram MFC</t>
  </si>
  <si>
    <t>4.04.049</t>
  </si>
  <si>
    <t>Wiringdiagram E9901</t>
  </si>
  <si>
    <t>4.04.050</t>
  </si>
  <si>
    <t>Wiringdiagram E9991</t>
  </si>
  <si>
    <t>4.04.051</t>
  </si>
  <si>
    <t>Modification DVM 5V-&gt;1999</t>
  </si>
  <si>
    <t>4.04.052</t>
  </si>
  <si>
    <t>7.01.522</t>
  </si>
  <si>
    <t>valve module TST-100V</t>
  </si>
  <si>
    <t>7.01.523</t>
  </si>
  <si>
    <t>valve module TST-130V</t>
  </si>
  <si>
    <t>7.01.524</t>
  </si>
  <si>
    <t>valve module TST-200V</t>
  </si>
  <si>
    <t>7.01.525</t>
  </si>
  <si>
    <t>valve module TST-420V</t>
  </si>
  <si>
    <t>7.01.526</t>
  </si>
  <si>
    <t>Metco mani-flow</t>
  </si>
  <si>
    <t>7.01.527</t>
  </si>
  <si>
    <t>valve module CHP-001</t>
  </si>
  <si>
    <t>7.01.535</t>
  </si>
  <si>
    <t>W-102</t>
  </si>
  <si>
    <t>7.01.536</t>
  </si>
  <si>
    <t>L30</t>
  </si>
  <si>
    <t>7.01.538</t>
  </si>
  <si>
    <t>sensor module FM1-002</t>
  </si>
  <si>
    <t>7.01.559</t>
  </si>
  <si>
    <t>7.01.560</t>
  </si>
  <si>
    <t>W-101</t>
  </si>
  <si>
    <t>7.01.566</t>
  </si>
  <si>
    <t>F-200C/F-210C DMFC</t>
  </si>
  <si>
    <t>7.01.577</t>
  </si>
  <si>
    <t>F-120MX/F-130MX</t>
  </si>
  <si>
    <t>7.01.578</t>
  </si>
  <si>
    <t>9.22.197</t>
  </si>
  <si>
    <t>label lamination film</t>
  </si>
  <si>
    <t>9.22.202</t>
  </si>
  <si>
    <t>label M50R ATEX CAT3</t>
  </si>
  <si>
    <t>2.04.113</t>
  </si>
  <si>
    <t>2.04.043</t>
  </si>
  <si>
    <t>2.04.075</t>
  </si>
  <si>
    <t>2.04.039</t>
  </si>
  <si>
    <t>Knorr vegetable soup food-mach</t>
  </si>
  <si>
    <t>9.13.044</t>
  </si>
  <si>
    <t>Unox soup tomato/vegetables</t>
  </si>
  <si>
    <t>9.13.045</t>
  </si>
  <si>
    <t>Unox soup broccoli</t>
  </si>
  <si>
    <t>9.13.049</t>
  </si>
  <si>
    <t>Royco soup Chinese vegetables</t>
  </si>
  <si>
    <t>9.13.055</t>
  </si>
  <si>
    <t>Unox soup minestrone</t>
  </si>
  <si>
    <t>9.13.056</t>
  </si>
  <si>
    <t>Royco soup oxtail</t>
  </si>
  <si>
    <t>9.13.065</t>
  </si>
  <si>
    <t>Exotix sweets</t>
  </si>
  <si>
    <t>9.13.066</t>
  </si>
  <si>
    <t>cheese party cube</t>
  </si>
  <si>
    <t>9.13.069</t>
  </si>
  <si>
    <t>Unox soup Thai chicken</t>
  </si>
  <si>
    <t>9.13.073</t>
  </si>
  <si>
    <t>Elite Mokka-sticks</t>
  </si>
  <si>
    <t>9.13.106</t>
  </si>
  <si>
    <t>Unox soup clear spicy chicken</t>
  </si>
  <si>
    <t>9.13.110</t>
  </si>
  <si>
    <t>Unox soup clear oriental broth</t>
  </si>
  <si>
    <t>9.13.126</t>
  </si>
  <si>
    <t>Unox soup creamy chicken</t>
  </si>
  <si>
    <t>9.14.008</t>
  </si>
  <si>
    <t>playing cards</t>
  </si>
  <si>
    <t>9.14.016</t>
  </si>
  <si>
    <t>air refresher for toilet</t>
  </si>
  <si>
    <t>9.14.018</t>
  </si>
  <si>
    <t>coffee cup-holder brown</t>
  </si>
  <si>
    <t>9.14.020</t>
  </si>
  <si>
    <t>coffee-cup 144..150cc</t>
  </si>
  <si>
    <t>cable valve loose 10m</t>
  </si>
  <si>
    <t>7.03.120</t>
  </si>
  <si>
    <t>cable Ind.F/G D-male 5m</t>
  </si>
  <si>
    <t>7.03.121</t>
  </si>
  <si>
    <t>cable Ind.F/G D-male 7m</t>
  </si>
  <si>
    <t>7.03.122</t>
  </si>
  <si>
    <t>cable Ind.F/G D-male 10m</t>
  </si>
  <si>
    <t>7.03.123</t>
  </si>
  <si>
    <t>cable Ind.F/G loose 5m</t>
  </si>
  <si>
    <t>7.03.124</t>
  </si>
  <si>
    <t>cable Ind.F/G loose 7m</t>
  </si>
  <si>
    <t>7.03.125</t>
  </si>
  <si>
    <t>cable Ind.F/G loose 10m</t>
  </si>
  <si>
    <t>7.03.126</t>
  </si>
  <si>
    <t>cable MFM loose RFI 5m</t>
  </si>
  <si>
    <t>7.03.127</t>
  </si>
  <si>
    <t>cable MFM loose RFI 7m</t>
  </si>
  <si>
    <t>7.03.128</t>
  </si>
  <si>
    <t>cable MFM loose RFI 10m</t>
  </si>
  <si>
    <t>7.03.129</t>
  </si>
  <si>
    <t>cable Ind.H D-male RFI 5m</t>
  </si>
  <si>
    <t>7.03.130</t>
  </si>
  <si>
    <t>cable Ind.H D-male RFI 7m</t>
  </si>
  <si>
    <t>7.03.131</t>
  </si>
  <si>
    <t>cable Ind.H D-male RFI 10m</t>
  </si>
  <si>
    <t>7.03.132</t>
  </si>
  <si>
    <t>cable Ex-proof H D-male 5m</t>
  </si>
  <si>
    <t>7.03.133</t>
  </si>
  <si>
    <t>cable Ex-proof H D-male 7m</t>
  </si>
  <si>
    <t>7.03.134</t>
  </si>
  <si>
    <t>cable Ex-proof H D-male 10m</t>
  </si>
  <si>
    <t>7.03.135</t>
  </si>
  <si>
    <t>7.07.263</t>
  </si>
  <si>
    <t>adapter 1/4" type B to 1/4" RP</t>
  </si>
  <si>
    <t>7.07.267</t>
  </si>
  <si>
    <t>assembly coil IT</t>
  </si>
  <si>
    <t>7.07.268</t>
  </si>
  <si>
    <t>modification PBI for M12 conn.</t>
  </si>
  <si>
    <t>7.07.270</t>
  </si>
  <si>
    <t>etching key holder</t>
  </si>
  <si>
    <t>7.07.272</t>
  </si>
  <si>
    <t>assembly coil MV 15V</t>
  </si>
  <si>
    <t>7.07.273</t>
  </si>
  <si>
    <t>adapter 1/2" NPT to 1/2" BSPP</t>
  </si>
  <si>
    <t>7.07.274</t>
  </si>
  <si>
    <t>adapter 3/4" NPT to 1/2" BSPP</t>
  </si>
  <si>
    <t>7.07.275</t>
  </si>
  <si>
    <t>plunger MV vulcanize</t>
  </si>
  <si>
    <t>7.07.276</t>
  </si>
  <si>
    <t>plunger MV turn off</t>
  </si>
  <si>
    <t>7.07.283</t>
  </si>
  <si>
    <t>cleaning nano flow instruments</t>
  </si>
  <si>
    <t>7.07.284</t>
  </si>
  <si>
    <t>assembly coil topmnt lab liq</t>
  </si>
  <si>
    <t>7.07.289</t>
  </si>
  <si>
    <t>welding instr. plungerholder</t>
  </si>
  <si>
    <t>7.07.292</t>
  </si>
  <si>
    <t>modification 4.01.366 for ICS</t>
  </si>
  <si>
    <t>7.07.295</t>
  </si>
  <si>
    <t>braze instruc. M1x tube assy</t>
  </si>
  <si>
    <t>7.07.316</t>
  </si>
  <si>
    <t>7.07.237</t>
  </si>
  <si>
    <t>stacker high flow LFE</t>
  </si>
  <si>
    <t>7.07.238</t>
  </si>
  <si>
    <t>grinding AGL-001L 20uL tube</t>
  </si>
  <si>
    <t>7.07.239</t>
  </si>
  <si>
    <t>coppering AGL-002L 100uL tube</t>
  </si>
  <si>
    <t>7.07.246</t>
  </si>
  <si>
    <t>9.06.039</t>
  </si>
  <si>
    <t>9.07.006</t>
  </si>
  <si>
    <t>2-propanol VLSI-grade</t>
  </si>
  <si>
    <t>9.07.009</t>
  </si>
  <si>
    <t>Scotch cast resin</t>
  </si>
  <si>
    <t>9.07.010</t>
  </si>
  <si>
    <t>9.07.013</t>
  </si>
  <si>
    <t>G.Electric adhesive sealant</t>
  </si>
  <si>
    <t>9.07.017</t>
  </si>
  <si>
    <t>Du Pont Krytox 240AC 100g</t>
  </si>
  <si>
    <t>9.07.036</t>
  </si>
  <si>
    <t>Genesolv 2004 cleaner</t>
  </si>
  <si>
    <t>9.07.039</t>
  </si>
  <si>
    <t>N-DEX handgloves size L blue</t>
  </si>
  <si>
    <t>9.07.046</t>
  </si>
  <si>
    <t>= 9.07.008</t>
  </si>
  <si>
    <t>9.07.049</t>
  </si>
  <si>
    <t>N-DEX handgloves size M blue</t>
  </si>
  <si>
    <t>9.07.051</t>
  </si>
  <si>
    <t>Elastosil E41 RTV-1 silicone</t>
  </si>
  <si>
    <t>9.08.004</t>
  </si>
  <si>
    <t>wire stripper 0.5-6.0mm PVC</t>
  </si>
  <si>
    <t>9.08.005</t>
  </si>
  <si>
    <t>Xcelite tee handle</t>
  </si>
  <si>
    <t>9.08.006</t>
  </si>
  <si>
    <t>Xcelite hexagon key 2.5mm</t>
  </si>
  <si>
    <t>9.08.007</t>
  </si>
  <si>
    <t>Xcelite hexagon key 3.0mm</t>
  </si>
  <si>
    <t>9.08.008</t>
  </si>
  <si>
    <t>Xcelite hexagon key 4.0mm</t>
  </si>
  <si>
    <t>9.08.009</t>
  </si>
  <si>
    <t>Xcelite hexagon key 5.0mm</t>
  </si>
  <si>
    <t>9.08.021</t>
  </si>
  <si>
    <t>Billiton solder 60/40 d0.8mm</t>
  </si>
  <si>
    <t>9.08.028</t>
  </si>
  <si>
    <t>= 1.21.007</t>
  </si>
  <si>
    <t>9.08.082</t>
  </si>
  <si>
    <t>Stahlwille spanner set 10a/11</t>
  </si>
  <si>
    <t>9.08.145</t>
  </si>
  <si>
    <t>Billiton solder 60/40 d1.0mm</t>
  </si>
  <si>
    <t>9.08.146</t>
  </si>
  <si>
    <t>Billiton solder 60/40 d0.5mm</t>
  </si>
  <si>
    <t>9.08.178</t>
  </si>
  <si>
    <t>Witmetaal L-Sn62Pb38Ag2 d.35m</t>
  </si>
  <si>
    <t>9.08.189</t>
  </si>
  <si>
    <t>Panavise upper(nylon grips)</t>
  </si>
  <si>
    <t>9.08.236</t>
  </si>
  <si>
    <t>tweezer 71761 AM</t>
  </si>
  <si>
    <t>9.09.001</t>
  </si>
  <si>
    <t>5.25" floppy disc DD 360k form</t>
  </si>
  <si>
    <t>9.09.002</t>
  </si>
  <si>
    <t>5.25" floppy disc HD 1M2 form.</t>
  </si>
  <si>
    <t>9.09.003</t>
  </si>
  <si>
    <t>3.5" floppy disc DD 720k form.</t>
  </si>
  <si>
    <t>9.09.005</t>
  </si>
  <si>
    <t>ABB felt pen red ZB536-74</t>
  </si>
  <si>
    <t>9.09.006</t>
  </si>
  <si>
    <t>ABB felt pen blue ZB536-75</t>
  </si>
  <si>
    <t>9.09.007</t>
  </si>
  <si>
    <t>ABB felt pen green ZB536-76</t>
  </si>
  <si>
    <t>9.09.008</t>
  </si>
  <si>
    <t>ribbon cartridge Epson FX80</t>
  </si>
  <si>
    <t>9.09.009</t>
  </si>
  <si>
    <t>ribbon cartridge IBM 4202XL</t>
  </si>
  <si>
    <t>9.09.010</t>
  </si>
  <si>
    <t>ribbon cartridge Star LC24-10</t>
  </si>
  <si>
    <t>9.09.011</t>
  </si>
  <si>
    <t>ribbon cartridge Star NB24-10</t>
  </si>
  <si>
    <t>9.09.012</t>
  </si>
  <si>
    <t>ribbon cartridge Star NB24-15</t>
  </si>
  <si>
    <t>9.09.013</t>
  </si>
  <si>
    <t>ribbon cartridge Star N15</t>
  </si>
  <si>
    <t>9.09.014</t>
  </si>
  <si>
    <t>ribbon cartridge Star LC10</t>
  </si>
  <si>
    <t>9.09.015</t>
  </si>
  <si>
    <t>cartridge HP deskjet 51626A</t>
  </si>
  <si>
    <t>9.09.016</t>
  </si>
  <si>
    <t>cartridge HP LJ 3</t>
  </si>
  <si>
    <t>9.09.018</t>
  </si>
  <si>
    <t>toner unit for Jetfax M5</t>
  </si>
  <si>
    <t>9.09.019</t>
  </si>
  <si>
    <t>drum unit for Jetfax M5</t>
  </si>
  <si>
    <t>9.09.020</t>
  </si>
  <si>
    <t>= 9.09.023</t>
  </si>
  <si>
    <t>9.09.021</t>
  </si>
  <si>
    <t>HP DDS tape cleaning cartridge</t>
  </si>
  <si>
    <t>9.09.024</t>
  </si>
  <si>
    <t>cartridge HP DJ 850C color</t>
  </si>
  <si>
    <t>9.09.027</t>
  </si>
  <si>
    <t>cartridge HP 4V C3900A</t>
  </si>
  <si>
    <t>9.09.028</t>
  </si>
  <si>
    <t>felt tip pen red for 3021</t>
  </si>
  <si>
    <t>9.09.029</t>
  </si>
  <si>
    <t>felt tip pen green for 3021</t>
  </si>
  <si>
    <t>9.09.031</t>
  </si>
  <si>
    <t>cartridge HP C1823A</t>
  </si>
  <si>
    <t>9.09.032</t>
  </si>
  <si>
    <t>TDK rewritable CD-ROM</t>
  </si>
  <si>
    <t>9.09.033</t>
  </si>
  <si>
    <t>toner for Minolta EP1080</t>
  </si>
  <si>
    <t>9.09.034</t>
  </si>
  <si>
    <t>toner for Minolta DI30</t>
  </si>
  <si>
    <t>9.09.036</t>
  </si>
  <si>
    <t>filter FLOW-SMS</t>
  </si>
  <si>
    <t>7.01.877</t>
  </si>
  <si>
    <t>pressure switch FLOW-SMS</t>
  </si>
  <si>
    <t>7.01.878</t>
  </si>
  <si>
    <t>pump mzr-2521/mzr-2921</t>
  </si>
  <si>
    <t>7.01.879</t>
  </si>
  <si>
    <t>pump mzr-4622</t>
  </si>
  <si>
    <t>7.01.898</t>
  </si>
  <si>
    <t>topmount o-ring F-201C</t>
  </si>
  <si>
    <t>7.01.899</t>
  </si>
  <si>
    <t>topmount o-ring P-702C</t>
  </si>
  <si>
    <t>7.01.900</t>
  </si>
  <si>
    <t>topmount o-ring P-602C</t>
  </si>
  <si>
    <t>7.01.901</t>
  </si>
  <si>
    <t>topmount metal flowcontroller</t>
  </si>
  <si>
    <t>7.01.902</t>
  </si>
  <si>
    <t>topmount metal P-702C</t>
  </si>
  <si>
    <t>7.01.903</t>
  </si>
  <si>
    <t>topmount metal P-602C</t>
  </si>
  <si>
    <t>7.01.904</t>
  </si>
  <si>
    <t>F-201CM DMFC</t>
  </si>
  <si>
    <t>7.01.905</t>
  </si>
  <si>
    <t>P-702CM DEPC</t>
  </si>
  <si>
    <t>7.01.906</t>
  </si>
  <si>
    <t>P-602CM DEPC</t>
  </si>
  <si>
    <t>7.01.946</t>
  </si>
  <si>
    <t>L01 1/8"</t>
  </si>
  <si>
    <t>7.01.947</t>
  </si>
  <si>
    <t>L01V02 1/8"</t>
  </si>
  <si>
    <t>7.01.953</t>
  </si>
  <si>
    <t>F-111CM DMFC</t>
  </si>
  <si>
    <t>7.01.954</t>
  </si>
  <si>
    <t>P-502CM DEPC</t>
  </si>
  <si>
    <t>7.01.955</t>
  </si>
  <si>
    <t>SIN assy gas</t>
  </si>
  <si>
    <t>7.01.956</t>
  </si>
  <si>
    <t>L01 10-32 UNF female</t>
  </si>
  <si>
    <t>7.01.959</t>
  </si>
  <si>
    <t>L13</t>
  </si>
  <si>
    <t>7.01.960</t>
  </si>
  <si>
    <t>L13V02</t>
  </si>
  <si>
    <t>7.01.961</t>
  </si>
  <si>
    <t>L23</t>
  </si>
  <si>
    <t>7.01.962</t>
  </si>
  <si>
    <t>L23V02</t>
  </si>
  <si>
    <t>7.01.964</t>
  </si>
  <si>
    <t>PER-001F</t>
  </si>
  <si>
    <t>7.01.972</t>
  </si>
  <si>
    <t>enhanced clipper</t>
  </si>
  <si>
    <t>7.01.975</t>
  </si>
  <si>
    <t>APP-module 15</t>
  </si>
  <si>
    <t>7.01.976</t>
  </si>
  <si>
    <t>SET-001FP</t>
  </si>
  <si>
    <t>7.01.977</t>
  </si>
  <si>
    <t>9.16.032</t>
  </si>
  <si>
    <t>hookup EL-FLOW DeviceNet</t>
  </si>
  <si>
    <t>9.16.033</t>
  </si>
  <si>
    <t>hookup EL-FLOW PROFIBUS</t>
  </si>
  <si>
    <t>9.16.035</t>
  </si>
  <si>
    <t>hookup EL-FLOW RS232+ana</t>
  </si>
  <si>
    <t>9.16.036</t>
  </si>
  <si>
    <t>hookup EX-LIQUI-FLOW curr setp</t>
  </si>
  <si>
    <t>9.16.038</t>
  </si>
  <si>
    <t>9.16.047</t>
  </si>
  <si>
    <t>hookup EL-FLOW FLOW-BUS</t>
  </si>
  <si>
    <t>9.17.002</t>
  </si>
  <si>
    <t>manual EX-FLOW MFC/EPC</t>
  </si>
  <si>
    <t>9.17.003</t>
  </si>
  <si>
    <t>manual DMFC/DEPC</t>
  </si>
  <si>
    <t>9.17.005</t>
  </si>
  <si>
    <t>manual E-7001</t>
  </si>
  <si>
    <t>9.17.006</t>
  </si>
  <si>
    <t>9.17.007</t>
  </si>
  <si>
    <t>manual appendix E-7000-EX</t>
  </si>
  <si>
    <t>9.17.008</t>
  </si>
  <si>
    <t>7.09.067</t>
  </si>
  <si>
    <t>7.02.003</t>
  </si>
  <si>
    <t>7.02.004</t>
  </si>
  <si>
    <t>BASF single channel module</t>
  </si>
  <si>
    <t>7.03.001</t>
  </si>
  <si>
    <t>cable Euro F/G 8-pin DIN 3m</t>
  </si>
  <si>
    <t>7.03.002</t>
  </si>
  <si>
    <t>7.03.003</t>
  </si>
  <si>
    <t>7.03.005</t>
  </si>
  <si>
    <t>cable Am. F/G 8-pin DIN 3m</t>
  </si>
  <si>
    <t>7.03.006</t>
  </si>
  <si>
    <t>cable Am. F/G loose 3m</t>
  </si>
  <si>
    <t>7.03.007</t>
  </si>
  <si>
    <t>cable Euro F/G 5-pin DIN 3m</t>
  </si>
  <si>
    <t>7.03.008</t>
  </si>
  <si>
    <t>cable valve 3-pin DIN 3m</t>
  </si>
  <si>
    <t>7.03.009</t>
  </si>
  <si>
    <t>7.03.010</t>
  </si>
  <si>
    <t>7.03.011</t>
  </si>
  <si>
    <t>7.03.012</t>
  </si>
  <si>
    <t>cable valve loose 3m</t>
  </si>
  <si>
    <t>7.03.013</t>
  </si>
  <si>
    <t>7.03.014</t>
  </si>
  <si>
    <t>7.03.015</t>
  </si>
  <si>
    <t>7.03.017</t>
  </si>
  <si>
    <t>cable Euro F/G loose RFI 3m</t>
  </si>
  <si>
    <t>7.03.018</t>
  </si>
  <si>
    <t>cable Am. 9-pin D-male 3m</t>
  </si>
  <si>
    <t>7.03.019</t>
  </si>
  <si>
    <t>cable coil LA 3m</t>
  </si>
  <si>
    <t>7.03.020</t>
  </si>
  <si>
    <t>cable MFC loose ends RFI 3m</t>
  </si>
  <si>
    <t>7.03.021</t>
  </si>
  <si>
    <t>cable Euro F/G D-male RFI 3m</t>
  </si>
  <si>
    <t>7.03.022</t>
  </si>
  <si>
    <t>interconnection cables</t>
  </si>
  <si>
    <t>7.03.023</t>
  </si>
  <si>
    <t>cable coil LA 10cm</t>
  </si>
  <si>
    <t>7.03.024</t>
  </si>
  <si>
    <t>cable coil LA RFI 10cm</t>
  </si>
  <si>
    <t>9.02.156</t>
  </si>
  <si>
    <t>general prospect German</t>
  </si>
  <si>
    <t>9.02.157</t>
  </si>
  <si>
    <t>specification sheet P-502C</t>
  </si>
  <si>
    <t>9.02.158</t>
  </si>
  <si>
    <t>specification sheet F-112I</t>
  </si>
  <si>
    <t>9.02.159</t>
  </si>
  <si>
    <t>specification sheet F-810</t>
  </si>
  <si>
    <t>9.02.160</t>
  </si>
  <si>
    <t>specification sheet F-130X</t>
  </si>
  <si>
    <t>9.02.161</t>
  </si>
  <si>
    <t>front financial report Innopr.</t>
  </si>
  <si>
    <t>9.02.163</t>
  </si>
  <si>
    <t>front financial report Instrut</t>
  </si>
  <si>
    <t>9.02.164</t>
  </si>
  <si>
    <t>9.02.165</t>
  </si>
  <si>
    <t>manual C10-module</t>
  </si>
  <si>
    <t>9.02.166</t>
  </si>
  <si>
    <t>manual C31-module</t>
  </si>
  <si>
    <t>9.02.167</t>
  </si>
  <si>
    <t>manual S6-board</t>
  </si>
  <si>
    <t>9.02.168</t>
  </si>
  <si>
    <t>manual A-module</t>
  </si>
  <si>
    <t>9.02.169</t>
  </si>
  <si>
    <t>9.02.170</t>
  </si>
  <si>
    <t>front financial report Veloc</t>
  </si>
  <si>
    <t>9.02.171</t>
  </si>
  <si>
    <t>manual EPT/EPC French</t>
  </si>
  <si>
    <t>7.03.032</t>
  </si>
  <si>
    <t>7.03.033</t>
  </si>
  <si>
    <t>7.03.034</t>
  </si>
  <si>
    <t>7.03.035</t>
  </si>
  <si>
    <t>cable Am. loose 3m</t>
  </si>
  <si>
    <t>7.03.036</t>
  </si>
  <si>
    <t>cable Am. D-male 3m</t>
  </si>
  <si>
    <t>7.03.037</t>
  </si>
  <si>
    <t>cable MFC D-male 3m</t>
  </si>
  <si>
    <t>7.03.038</t>
  </si>
  <si>
    <t>cable pump 3m</t>
  </si>
  <si>
    <t>7.03.039</t>
  </si>
  <si>
    <t>7.03.040</t>
  </si>
  <si>
    <t>7.03.041</t>
  </si>
  <si>
    <t>cable servo 9-pin D-male 3m</t>
  </si>
  <si>
    <t>7.03.042</t>
  </si>
  <si>
    <t>cable P-507 loose 3m</t>
  </si>
  <si>
    <t>7.03.043</t>
  </si>
  <si>
    <t>coil assy LB</t>
  </si>
  <si>
    <t>7.03.044</t>
  </si>
  <si>
    <t>coil assy LA</t>
  </si>
  <si>
    <t>7.03.046</t>
  </si>
  <si>
    <t>cable Euro MFM loose</t>
  </si>
  <si>
    <t>7.03.047</t>
  </si>
  <si>
    <t>cable Euro H D-male RFI 3m</t>
  </si>
  <si>
    <t>7.03.048</t>
  </si>
  <si>
    <t>cable Euro H loose RFI 3m</t>
  </si>
  <si>
    <t>7.03.049</t>
  </si>
  <si>
    <t>firmware_DeviceNet_CORI-FLOW</t>
  </si>
  <si>
    <t>9.10.144</t>
  </si>
  <si>
    <t>firmware_Modbus_CORI-FLOW</t>
  </si>
  <si>
    <t>9.11.001</t>
  </si>
  <si>
    <t>PC Com on 3.5" disc</t>
  </si>
  <si>
    <t>9.11.002</t>
  </si>
  <si>
    <t>PC Com on 5.25" disc</t>
  </si>
  <si>
    <t>9.11.003</t>
  </si>
  <si>
    <t>PC Flow on 3.5" disc</t>
  </si>
  <si>
    <t>9.11.004</t>
  </si>
  <si>
    <t>PC Flow on 5.25" disc</t>
  </si>
  <si>
    <t>9.11.005</t>
  </si>
  <si>
    <t>PC Flow demo on 3.5" disc</t>
  </si>
  <si>
    <t>9.11.006</t>
  </si>
  <si>
    <t>PC Flow demo on 5.25" disc</t>
  </si>
  <si>
    <t>9.11.007</t>
  </si>
  <si>
    <t>Physical Propert. on 3.5" disc</t>
  </si>
  <si>
    <t>9.11.008</t>
  </si>
  <si>
    <t>Physical Propert.on 5.25" disc</t>
  </si>
  <si>
    <t>9.11.009</t>
  </si>
  <si>
    <t>Physical Prop.demo on 3.5"disc</t>
  </si>
  <si>
    <t>9.11.010</t>
  </si>
  <si>
    <t>Physic. Prop.demo on 5.25"disc</t>
  </si>
  <si>
    <t>9.11.011</t>
  </si>
  <si>
    <t>GasFlowCalc. on 3.5" disc</t>
  </si>
  <si>
    <t>9.11.012</t>
  </si>
  <si>
    <t>GasFlowCalc. on 5.25" disc</t>
  </si>
  <si>
    <t>9.11.013</t>
  </si>
  <si>
    <t>GasFlowCalc. demo on 3.5" disc</t>
  </si>
  <si>
    <t>9.11.014</t>
  </si>
  <si>
    <t>GasFlowCalc. demo on 5.25"disc</t>
  </si>
  <si>
    <t>9.11.015</t>
  </si>
  <si>
    <t>AD/DA on Eprom</t>
  </si>
  <si>
    <t>9.11.016</t>
  </si>
  <si>
    <t>R/C on Eprom</t>
  </si>
  <si>
    <t>9.11.017</t>
  </si>
  <si>
    <t>RS232 on Eprom</t>
  </si>
  <si>
    <t>9.11.018</t>
  </si>
  <si>
    <t>T/A on Eprom</t>
  </si>
  <si>
    <t>9.11.019</t>
  </si>
  <si>
    <t>FLOW-BUS software on 3.5" disc</t>
  </si>
  <si>
    <t>9.11.020</t>
  </si>
  <si>
    <t>PC ISA on Eprom</t>
  </si>
  <si>
    <t>9.11.021</t>
  </si>
  <si>
    <t>Flow Calc on 3.5" disc</t>
  </si>
  <si>
    <t>9.11.022</t>
  </si>
  <si>
    <t>Flow Calc DEMO on 3.5" disc</t>
  </si>
  <si>
    <t>9.11.023</t>
  </si>
  <si>
    <t>FB/RS232 converter on Eprom</t>
  </si>
  <si>
    <t>9.11.029</t>
  </si>
  <si>
    <t>FLOW-BUS 32-bit software 3.5"</t>
  </si>
  <si>
    <t>9.11.032</t>
  </si>
  <si>
    <t>PROFIBUS software 3.5"</t>
  </si>
  <si>
    <t>9.11.033</t>
  </si>
  <si>
    <t>CalSys CD-ROM</t>
  </si>
  <si>
    <t>9.11.035</t>
  </si>
  <si>
    <t>MBC PROFIBUS support 3.5" disc</t>
  </si>
  <si>
    <t>9.11.036</t>
  </si>
  <si>
    <t>MBC DeviceNet supp.on 3.5"disc</t>
  </si>
  <si>
    <t>9.11.037</t>
  </si>
  <si>
    <t>MBC FLOW-BUS supp. on 3.5"disc</t>
  </si>
  <si>
    <t>9.11.038</t>
  </si>
  <si>
    <t>MBC RS232 support on 3.5"disc</t>
  </si>
  <si>
    <t>9.11.040</t>
  </si>
  <si>
    <t>FlowDDE 32-bit on CD</t>
  </si>
  <si>
    <t>9.11.041</t>
  </si>
  <si>
    <t>FlowFix softw. on 3.5"disc</t>
  </si>
  <si>
    <t>9.11.042</t>
  </si>
  <si>
    <t>FlowPlot software on CD</t>
  </si>
  <si>
    <t>9.11.043</t>
  </si>
  <si>
    <t>CORI-FLOW PROFIBUS supportdisc</t>
  </si>
  <si>
    <t>9.11.044</t>
  </si>
  <si>
    <t>CORI-FLOW DeviceNet supportdsc</t>
  </si>
  <si>
    <t>9.11.045</t>
  </si>
  <si>
    <t>CORI-FLOW FLOW-BUS supportdisc</t>
  </si>
  <si>
    <t>9.11.046</t>
  </si>
  <si>
    <t>CORI-FLOW RS232 supportdisc</t>
  </si>
  <si>
    <t>9.11.047</t>
  </si>
  <si>
    <t>FlowView software on CD</t>
  </si>
  <si>
    <t>9.11.050</t>
  </si>
  <si>
    <t>MBC Modbus supp. on 3.5"disc</t>
  </si>
  <si>
    <t>9.11.052</t>
  </si>
  <si>
    <t>CORI-FLOW Modbus supportdisc</t>
  </si>
  <si>
    <t>9.11.054</t>
  </si>
  <si>
    <t>IQ+FLOW demo software</t>
  </si>
  <si>
    <t>9.11.055</t>
  </si>
  <si>
    <t>IQ+FLOW software</t>
  </si>
  <si>
    <t>9.13.025</t>
  </si>
  <si>
    <t>lump of sugar</t>
  </si>
  <si>
    <t>9.13.026</t>
  </si>
  <si>
    <t>van Oordt slab of sugar</t>
  </si>
  <si>
    <t>9.13.028</t>
  </si>
  <si>
    <t>= 9.13.024</t>
  </si>
  <si>
    <t>9.13.036</t>
  </si>
  <si>
    <t>coffee creamer for foodmachine</t>
  </si>
  <si>
    <t>9.13.037</t>
  </si>
  <si>
    <t>cable Euro H D-male 10m</t>
  </si>
  <si>
    <t>7.03.105</t>
  </si>
  <si>
    <t>cable Euro H loose 5m</t>
  </si>
  <si>
    <t>7.03.106</t>
  </si>
  <si>
    <t>cable Euro H loose 7m</t>
  </si>
  <si>
    <t>7.03.107</t>
  </si>
  <si>
    <t>cable Euro H loose 10m</t>
  </si>
  <si>
    <t>7.03.108</t>
  </si>
  <si>
    <t>cable Euro H D-male RFI 5m</t>
  </si>
  <si>
    <t>7.03.109</t>
  </si>
  <si>
    <t>cable Euro H D-male RFI 7m</t>
  </si>
  <si>
    <t>7.03.110</t>
  </si>
  <si>
    <t>cable Euro H D-male RFI 10m</t>
  </si>
  <si>
    <t>7.03.111</t>
  </si>
  <si>
    <t>cable Euro H loose RFI 5m</t>
  </si>
  <si>
    <t>7.03.112</t>
  </si>
  <si>
    <t>cable Euro H loose RFI 7m</t>
  </si>
  <si>
    <t>7.03.113</t>
  </si>
  <si>
    <t>cable Euro H loose RFI 10m</t>
  </si>
  <si>
    <t>7.03.114</t>
  </si>
  <si>
    <t>cable valve D-male 5m</t>
  </si>
  <si>
    <t>7.03.115</t>
  </si>
  <si>
    <t>cable valve D-male 7m</t>
  </si>
  <si>
    <t>7.03.116</t>
  </si>
  <si>
    <t>cable valve D-male 10m</t>
  </si>
  <si>
    <t>7.03.117</t>
  </si>
  <si>
    <t>cable valve loose 5m</t>
  </si>
  <si>
    <t>7.03.118</t>
  </si>
  <si>
    <t>cable valve loose 7m</t>
  </si>
  <si>
    <t>7.03.119</t>
  </si>
  <si>
    <t>motherboard CALSYS3</t>
  </si>
  <si>
    <t>4.04.356</t>
  </si>
  <si>
    <t>Jumper pos ID Safetyboard CS3</t>
  </si>
  <si>
    <t>4.04.357</t>
  </si>
  <si>
    <t>Read out part LFE Test unit</t>
  </si>
  <si>
    <t>4.04.358</t>
  </si>
  <si>
    <t>Gas consumption meter</t>
  </si>
  <si>
    <t>4.04.359</t>
  </si>
  <si>
    <t>BRO 6</t>
  </si>
  <si>
    <t>4.04.360</t>
  </si>
  <si>
    <t>BRO 7</t>
  </si>
  <si>
    <t>4.04.361</t>
  </si>
  <si>
    <t>BRO 3</t>
  </si>
  <si>
    <t>4.04.362</t>
  </si>
  <si>
    <t>BRO 4</t>
  </si>
  <si>
    <t>4.04.363</t>
  </si>
  <si>
    <t>BRO 8</t>
  </si>
  <si>
    <t>4.05.001</t>
  </si>
  <si>
    <t>connection diagram E-0020</t>
  </si>
  <si>
    <t>4.05.002</t>
  </si>
  <si>
    <t>connection motherboard cal.set</t>
  </si>
  <si>
    <t>4.05.003</t>
  </si>
  <si>
    <t>connection rear panel cal.set</t>
  </si>
  <si>
    <t>4.05.004</t>
  </si>
  <si>
    <t>tube connection panel A</t>
  </si>
  <si>
    <t>4.05.005</t>
  </si>
  <si>
    <t>7.03.136</t>
  </si>
  <si>
    <t>7.03.137</t>
  </si>
  <si>
    <t>7.03.138</t>
  </si>
  <si>
    <t>7.03.139</t>
  </si>
  <si>
    <t>7.03.140</t>
  </si>
  <si>
    <t>7.03.141</t>
  </si>
  <si>
    <t>7.03.142</t>
  </si>
  <si>
    <t>7.03.143</t>
  </si>
  <si>
    <t>7.03.144</t>
  </si>
  <si>
    <t>7.03.145</t>
  </si>
  <si>
    <t>7.03.146</t>
  </si>
  <si>
    <t>7.03.148</t>
  </si>
  <si>
    <t>cable valve Ex-pr. D-male 5m</t>
  </si>
  <si>
    <t>7.03.149</t>
  </si>
  <si>
    <t>cable valve Ex-pr. D-male 7m</t>
  </si>
  <si>
    <t>7.03.150</t>
  </si>
  <si>
    <t>cable valve Ex-pr. D-male 10m</t>
  </si>
  <si>
    <t>7.03.151</t>
  </si>
  <si>
    <t>cable valve Ex-proof D-male 3m</t>
  </si>
  <si>
    <t>7.03.152</t>
  </si>
  <si>
    <t>7.03.153</t>
  </si>
  <si>
    <t>7.03.154</t>
  </si>
  <si>
    <t>7.03.155</t>
  </si>
  <si>
    <t>coil assy LB 60cm</t>
  </si>
  <si>
    <t>7.03.156</t>
  </si>
  <si>
    <t>coil assy LA 60cm</t>
  </si>
  <si>
    <t>7.03.164</t>
  </si>
  <si>
    <t>jumper setting T-module</t>
  </si>
  <si>
    <t>9.02.070</t>
  </si>
  <si>
    <t>manual F-105A...F-105D</t>
  </si>
  <si>
    <t>9.02.072</t>
  </si>
  <si>
    <t>manual F-192TI-EA</t>
  </si>
  <si>
    <t>9.02.073</t>
  </si>
  <si>
    <t>information card German</t>
  </si>
  <si>
    <t>9.02.074</t>
  </si>
  <si>
    <t>front calibration certificate</t>
  </si>
  <si>
    <t>9.02.075</t>
  </si>
  <si>
    <t>top sticker instruments</t>
  </si>
  <si>
    <t>9.02.076</t>
  </si>
  <si>
    <t>sticker temperature test</t>
  </si>
  <si>
    <t>9.02.077</t>
  </si>
  <si>
    <t>ID sticker instruments</t>
  </si>
  <si>
    <t>9.02.078</t>
  </si>
  <si>
    <t>patch cord molded grey l=0.15m</t>
  </si>
  <si>
    <t>cable valve Ex-proof loose 7m</t>
  </si>
  <si>
    <t>7.03.175</t>
  </si>
  <si>
    <t>cable valve Ex-proof loose 10m</t>
  </si>
  <si>
    <t>7.03.176</t>
  </si>
  <si>
    <t>cable valve Ex-proof loose 3m</t>
  </si>
  <si>
    <t>7.03.177</t>
  </si>
  <si>
    <t>7.03.178</t>
  </si>
  <si>
    <t>7.03.179</t>
  </si>
  <si>
    <t>7.03.180</t>
  </si>
  <si>
    <t>cable 15pin Dmale to 9pin Dfem</t>
  </si>
  <si>
    <t>7.03.181</t>
  </si>
  <si>
    <t>RS232 cable female/female 2m</t>
  </si>
  <si>
    <t>7.03.182</t>
  </si>
  <si>
    <t>7.03.183</t>
  </si>
  <si>
    <t>RS485 cable assy 1m</t>
  </si>
  <si>
    <t>7.03.184</t>
  </si>
  <si>
    <t>cable 9-p.D-male 15-p.D-female</t>
  </si>
  <si>
    <t>7.03.185</t>
  </si>
  <si>
    <t>cable RS485 termination</t>
  </si>
  <si>
    <t>7.03.186</t>
  </si>
  <si>
    <t>coil assy F-004C</t>
  </si>
  <si>
    <t>7.03.188</t>
  </si>
  <si>
    <t>cable liqui D-male 5m</t>
  </si>
  <si>
    <t>7.03.189</t>
  </si>
  <si>
    <t>cable liqui D-male 7m</t>
  </si>
  <si>
    <t>7.03.190</t>
  </si>
  <si>
    <t>cable liqui D-male 10m</t>
  </si>
  <si>
    <t>7.03.192</t>
  </si>
  <si>
    <t>cable liqui loose 5m</t>
  </si>
  <si>
    <t>7.03.193</t>
  </si>
  <si>
    <t>cable liqui loose 7m</t>
  </si>
  <si>
    <t>7.03.194</t>
  </si>
  <si>
    <t>cable liqui loose 10m</t>
  </si>
  <si>
    <t>7.03.195</t>
  </si>
  <si>
    <t>7.03.196</t>
  </si>
  <si>
    <t>cable Fisons loose 3m</t>
  </si>
  <si>
    <t>7.03.197</t>
  </si>
  <si>
    <t>cable Fisons + function switch</t>
  </si>
  <si>
    <t>7.03.198</t>
  </si>
  <si>
    <t>cable calsys3</t>
  </si>
  <si>
    <t>7.03.199</t>
  </si>
  <si>
    <t>7.03.200</t>
  </si>
  <si>
    <t>7.03.201</t>
  </si>
  <si>
    <t>coil assy VM1 89 Ohm 23cm</t>
  </si>
  <si>
    <t>7.03.202</t>
  </si>
  <si>
    <t>cable coil Data-mate 20cm</t>
  </si>
  <si>
    <t>7.03.203</t>
  </si>
  <si>
    <t>coil assy LG/LH/LI LIQUI-FLOW</t>
  </si>
  <si>
    <t>7.03.204</t>
  </si>
  <si>
    <t>coil assy LG LIQUI-FLOW 23cm</t>
  </si>
  <si>
    <t>7.03.206</t>
  </si>
  <si>
    <t>coil assy LI LIQUI-FLOW 23cm</t>
  </si>
  <si>
    <t>7.03.207</t>
  </si>
  <si>
    <t>coil assy F-004BC</t>
  </si>
  <si>
    <t>7.03.208</t>
  </si>
  <si>
    <t>cable assy FLOW-BUS+supply 3m</t>
  </si>
  <si>
    <t>7.03.209</t>
  </si>
  <si>
    <t>manual appendix E-7000-CEM</t>
  </si>
  <si>
    <t>9.17.013</t>
  </si>
  <si>
    <t>manual M+W D-6200 sensor</t>
  </si>
  <si>
    <t>9.17.014</t>
  </si>
  <si>
    <t>manual M+W D-5100 sensor</t>
  </si>
  <si>
    <t>9.17.015</t>
  </si>
  <si>
    <t>manual M+W D-6200 controllers</t>
  </si>
  <si>
    <t>9.17.016</t>
  </si>
  <si>
    <t>manual M+W D-5100 controllers</t>
  </si>
  <si>
    <t>9.17.037</t>
  </si>
  <si>
    <t>manual APP general instruction</t>
  </si>
  <si>
    <t>9.17.038</t>
  </si>
  <si>
    <t>service info Applied</t>
  </si>
  <si>
    <t>9.17.039</t>
  </si>
  <si>
    <t>manual addin LIQUI-FLOW 917022</t>
  </si>
  <si>
    <t>9.17.040</t>
  </si>
  <si>
    <t>instruc. MBC firmware download</t>
  </si>
  <si>
    <t>9.17.041</t>
  </si>
  <si>
    <t>manual IQ+FLOW testcase</t>
  </si>
  <si>
    <t>9.18.005</t>
  </si>
  <si>
    <t>9.18.006</t>
  </si>
  <si>
    <t>9.18.009</t>
  </si>
  <si>
    <t>9.18.010</t>
  </si>
  <si>
    <t>9.18.011</t>
  </si>
  <si>
    <t>9.18.012</t>
  </si>
  <si>
    <t>1/3 A4 envelope without screen</t>
  </si>
  <si>
    <t>9.02.103</t>
  </si>
  <si>
    <t>manual MFM/MFC Industrial Fre.</t>
  </si>
  <si>
    <t>9.02.104</t>
  </si>
  <si>
    <t>gas conversion table French</t>
  </si>
  <si>
    <t>9.02.105</t>
  </si>
  <si>
    <t>sales conditions</t>
  </si>
  <si>
    <t>9.02.106</t>
  </si>
  <si>
    <t>manual COMBI-FLOW English</t>
  </si>
  <si>
    <t>9.02.107</t>
  </si>
  <si>
    <t>manual single channel FA/FB En</t>
  </si>
  <si>
    <t>9.02.108</t>
  </si>
  <si>
    <t>manual single channel FC/FD En</t>
  </si>
  <si>
    <t>9.02.109</t>
  </si>
  <si>
    <t>gas conversion table Dutch</t>
  </si>
  <si>
    <t>9.02.110</t>
  </si>
  <si>
    <t>sticker low delta P flow</t>
  </si>
  <si>
    <t>9.02.111</t>
  </si>
  <si>
    <t>sticker EL-PRESS</t>
  </si>
  <si>
    <t>9.02.112</t>
  </si>
  <si>
    <t>sticker EL-FLOW</t>
  </si>
  <si>
    <t>9.02.113</t>
  </si>
  <si>
    <t>sticker Lo-Flow</t>
  </si>
  <si>
    <t>9.02.114</t>
  </si>
  <si>
    <t>sticker COMBI-FLOW</t>
  </si>
  <si>
    <t>9.02.115</t>
  </si>
  <si>
    <t>sticker IN-FLOW</t>
  </si>
  <si>
    <t>9.02.116</t>
  </si>
  <si>
    <t>sticker EX-FLOW</t>
  </si>
  <si>
    <t>9.02.117</t>
  </si>
  <si>
    <t>translatinginstructions manual</t>
  </si>
  <si>
    <t>9.02.118</t>
  </si>
  <si>
    <t>manual EX-FLOW</t>
  </si>
  <si>
    <t>9.02.119</t>
  </si>
  <si>
    <t>manual E-5500 English</t>
  </si>
  <si>
    <t>9.02.120</t>
  </si>
  <si>
    <t>manual E-5500 German</t>
  </si>
  <si>
    <t>9.02.121</t>
  </si>
  <si>
    <t>manual E-5600-FA/FB German</t>
  </si>
  <si>
    <t>9.02.122</t>
  </si>
  <si>
    <t>manual E-5600-FC/FD German</t>
  </si>
  <si>
    <t>9.02.123</t>
  </si>
  <si>
    <t>9.02.124</t>
  </si>
  <si>
    <t>prospect low delta P German</t>
  </si>
  <si>
    <t>9.02.125</t>
  </si>
  <si>
    <t>gas conversion table English</t>
  </si>
  <si>
    <t>9.02.126</t>
  </si>
  <si>
    <t>9.02.127</t>
  </si>
  <si>
    <t>prospect pressure English</t>
  </si>
  <si>
    <t>9.02.128</t>
  </si>
  <si>
    <t>leaflet single channel German</t>
  </si>
  <si>
    <t>9.02.129</t>
  </si>
  <si>
    <t>manual E-6000 general English</t>
  </si>
  <si>
    <t>9.02.130</t>
  </si>
  <si>
    <t>manual E-6000 section 2 Eng.</t>
  </si>
  <si>
    <t>9.02.131</t>
  </si>
  <si>
    <t>manual page for specials</t>
  </si>
  <si>
    <t>9.02.132</t>
  </si>
  <si>
    <t>manual E-6000 section 3 Eng.</t>
  </si>
  <si>
    <t>9.02.133</t>
  </si>
  <si>
    <t>manual control valve</t>
  </si>
  <si>
    <t>9.02.134</t>
  </si>
  <si>
    <t>sticker EX plug-in unit 28HP</t>
  </si>
  <si>
    <t>9.02.135</t>
  </si>
  <si>
    <t>manual E-5600 EX-FLOW</t>
  </si>
  <si>
    <t>9.02.136</t>
  </si>
  <si>
    <t>manual E-6000 section 4 Eng.</t>
  </si>
  <si>
    <t>9.02.137</t>
  </si>
  <si>
    <t>manual MFC Euro II</t>
  </si>
  <si>
    <t>9.02.138</t>
  </si>
  <si>
    <t>=9.22.082</t>
  </si>
  <si>
    <t>9.02.139</t>
  </si>
  <si>
    <t>label CIL-200-V ref 01-6073-91</t>
  </si>
  <si>
    <t>9.02.140</t>
  </si>
  <si>
    <t>leaflet low delta P English</t>
  </si>
  <si>
    <t>9.02.141</t>
  </si>
  <si>
    <t>manual E-6000 section 5 Eng.</t>
  </si>
  <si>
    <t>9.02.142</t>
  </si>
  <si>
    <t>9.22.039</t>
  </si>
  <si>
    <t>distributor label Vögtlin</t>
  </si>
  <si>
    <t>9.22.042</t>
  </si>
  <si>
    <t>distributor label Oval Korea</t>
  </si>
  <si>
    <t>9.22.043</t>
  </si>
  <si>
    <t>distributor label Oval Taiwan</t>
  </si>
  <si>
    <t>9.22.048</t>
  </si>
  <si>
    <t>instrument label µ-Flow</t>
  </si>
  <si>
    <t>9.22.054</t>
  </si>
  <si>
    <t>instrument label Mani-Flow</t>
  </si>
  <si>
    <t>9.22.055</t>
  </si>
  <si>
    <t>address label</t>
  </si>
  <si>
    <t>9.22.058</t>
  </si>
  <si>
    <t>label "PUSH HERE TO OPEN"</t>
  </si>
  <si>
    <t>9.22.059</t>
  </si>
  <si>
    <t>label CE 5x6mm</t>
  </si>
  <si>
    <t>9.22.060</t>
  </si>
  <si>
    <t>Brady label "cal.not required"</t>
  </si>
  <si>
    <t>9.22.065</t>
  </si>
  <si>
    <t>label "ISO 9001 approved" d6cm</t>
  </si>
  <si>
    <t>9.22.067</t>
  </si>
  <si>
    <t>connection label EX-FLOW</t>
  </si>
  <si>
    <t>9.22.070</t>
  </si>
  <si>
    <t>connector label industrial MFM</t>
  </si>
  <si>
    <t>9.22.071</t>
  </si>
  <si>
    <t>connector label industrial MFC</t>
  </si>
  <si>
    <t>9.22.072</t>
  </si>
  <si>
    <t>Brady eprom label</t>
  </si>
  <si>
    <t>9.22.073</t>
  </si>
  <si>
    <t>label for cable identification</t>
  </si>
  <si>
    <t>9.22.078</t>
  </si>
  <si>
    <t>label coil Chrompac 401305</t>
  </si>
  <si>
    <t>9.22.079</t>
  </si>
  <si>
    <t>label "Bro-11"</t>
  </si>
  <si>
    <t>9.22.080</t>
  </si>
  <si>
    <t>label "Bro-12"</t>
  </si>
  <si>
    <t>power cable T-part 8DIN analog</t>
  </si>
  <si>
    <t>7.03.425</t>
  </si>
  <si>
    <t>cable DB9fem/M12fem PROFIBUS</t>
  </si>
  <si>
    <t>7.03.461</t>
  </si>
  <si>
    <t>7.03.462</t>
  </si>
  <si>
    <t>7.03.465</t>
  </si>
  <si>
    <t>7.03.466</t>
  </si>
  <si>
    <t>7.04.001</t>
  </si>
  <si>
    <t>Exploded view, Valve F000/001</t>
  </si>
  <si>
    <t>7.04.002</t>
  </si>
  <si>
    <t>Exploded view, Valve F002</t>
  </si>
  <si>
    <t>7.04.003</t>
  </si>
  <si>
    <t>Exploded view, Valve F003</t>
  </si>
  <si>
    <t>Expl view flowcontr F202A</t>
  </si>
  <si>
    <t>7.04.010</t>
  </si>
  <si>
    <t>Expl view flowcontr F203</t>
  </si>
  <si>
    <t>7.04.011</t>
  </si>
  <si>
    <t>Expl view flowsensor F114</t>
  </si>
  <si>
    <t>7.04.012</t>
  </si>
  <si>
    <t>Expl view pressuresensor P501</t>
  </si>
  <si>
    <t>7.04.013</t>
  </si>
  <si>
    <t>Expl view pressuresensor P502</t>
  </si>
  <si>
    <t>7.04.014</t>
  </si>
  <si>
    <t>Expl view pressurecontr P601</t>
  </si>
  <si>
    <t>7.04.015</t>
  </si>
  <si>
    <t>Expl view pressurecontr P701</t>
  </si>
  <si>
    <t>7.04.016</t>
  </si>
  <si>
    <t>Expl view pressurecontr P602A</t>
  </si>
  <si>
    <t>7.04.017</t>
  </si>
  <si>
    <t>Expl view pressurecontr P603</t>
  </si>
  <si>
    <t>7.04.018</t>
  </si>
  <si>
    <t>Expl view pressurecontr P602</t>
  </si>
  <si>
    <t>7.04.019</t>
  </si>
  <si>
    <t>Expl view pressurecontr P702</t>
  </si>
  <si>
    <t>7.04.020</t>
  </si>
  <si>
    <t>Expl view pressurecontr P702A</t>
  </si>
  <si>
    <t>7.04.021</t>
  </si>
  <si>
    <t>Expl view pressurecontr P703</t>
  </si>
  <si>
    <t>7.04.022</t>
  </si>
  <si>
    <t>Expl view n.o. valve</t>
  </si>
  <si>
    <t>7.04.023</t>
  </si>
  <si>
    <t>Expl view flowcontroller F201C</t>
  </si>
  <si>
    <t>7.04.024</t>
  </si>
  <si>
    <t>Expl view mount. prot. hood sc</t>
  </si>
  <si>
    <t>7.04.025</t>
  </si>
  <si>
    <t>Expl view F-106</t>
  </si>
  <si>
    <t>7.04.026</t>
  </si>
  <si>
    <t>Expl view F-106 EX</t>
  </si>
  <si>
    <t>7.04.325</t>
  </si>
  <si>
    <t>7.04.418</t>
  </si>
  <si>
    <t>7.05.001</t>
  </si>
  <si>
    <t>dim draw Valve F000/001</t>
  </si>
  <si>
    <t>7.05.002</t>
  </si>
  <si>
    <t>dim draw Valve F002</t>
  </si>
  <si>
    <t>7.05.003</t>
  </si>
  <si>
    <t>4.08.009</t>
  </si>
  <si>
    <t>A20 module</t>
  </si>
  <si>
    <t>4.08.010</t>
  </si>
  <si>
    <t>B14 module</t>
  </si>
  <si>
    <t>4.08.011</t>
  </si>
  <si>
    <t>4.08.012</t>
  </si>
  <si>
    <t>4.08.013</t>
  </si>
  <si>
    <t>4.08.014</t>
  </si>
  <si>
    <t>4.08.015</t>
  </si>
  <si>
    <t>4.08.016</t>
  </si>
  <si>
    <t>4.08.017</t>
  </si>
  <si>
    <t>Eurax power supply 89-2B0-121</t>
  </si>
  <si>
    <t>4.08.018</t>
  </si>
  <si>
    <t>Eurax converter 89-2B1-511</t>
  </si>
  <si>
    <t>4.08.019</t>
  </si>
  <si>
    <t>Eurax pre-amplifier V9200-72</t>
  </si>
  <si>
    <t>4.08.020</t>
  </si>
  <si>
    <t>Eurax power supply 89-2B0-122</t>
  </si>
  <si>
    <t>4.08.021</t>
  </si>
  <si>
    <t>4.08.022</t>
  </si>
  <si>
    <t>4.08.023</t>
  </si>
  <si>
    <t>4.08.024</t>
  </si>
  <si>
    <t>4.08.025</t>
  </si>
  <si>
    <t>4.08.026</t>
  </si>
  <si>
    <t>4.08.027</t>
  </si>
  <si>
    <t>B28 module</t>
  </si>
  <si>
    <t>4.08.028</t>
  </si>
  <si>
    <t>4.08.029</t>
  </si>
  <si>
    <t>D00 module LH</t>
  </si>
  <si>
    <t>4.08.030</t>
  </si>
  <si>
    <t>P00 module LH</t>
  </si>
  <si>
    <t>4.08.031</t>
  </si>
  <si>
    <t>D12 module</t>
  </si>
  <si>
    <t>4.08.032</t>
  </si>
  <si>
    <t>D13 module</t>
  </si>
  <si>
    <t>4.08.033</t>
  </si>
  <si>
    <t>D52 module</t>
  </si>
  <si>
    <t>4.08.034</t>
  </si>
  <si>
    <t>D53 module</t>
  </si>
  <si>
    <t>4.08.035</t>
  </si>
  <si>
    <t>D62 module LH</t>
  </si>
  <si>
    <t>4.08.036</t>
  </si>
  <si>
    <t>D63 module LH</t>
  </si>
  <si>
    <t>4.08.037</t>
  </si>
  <si>
    <t>P51 module LH</t>
  </si>
  <si>
    <t>4.08.038</t>
  </si>
  <si>
    <t>P30 module</t>
  </si>
  <si>
    <t>4.08.039</t>
  </si>
  <si>
    <t>P40 module</t>
  </si>
  <si>
    <t>4.08.040</t>
  </si>
  <si>
    <t>timer module calibration set</t>
  </si>
  <si>
    <t>4.08.041</t>
  </si>
  <si>
    <t>P31 module</t>
  </si>
  <si>
    <t>4.08.042</t>
  </si>
  <si>
    <t>P41 module</t>
  </si>
  <si>
    <t>4.08.043</t>
  </si>
  <si>
    <t>P43 module</t>
  </si>
  <si>
    <t>4.08.044</t>
  </si>
  <si>
    <t>P52 module</t>
  </si>
  <si>
    <t>4.08.045</t>
  </si>
  <si>
    <t>C31 module</t>
  </si>
  <si>
    <t>4.08.046</t>
  </si>
  <si>
    <t>burn-in module</t>
  </si>
  <si>
    <t>4.08.047</t>
  </si>
  <si>
    <t>D60 module</t>
  </si>
  <si>
    <t>4.08.048</t>
  </si>
  <si>
    <t>D01 module</t>
  </si>
  <si>
    <t>4.08.049</t>
  </si>
  <si>
    <t>D02 module</t>
  </si>
  <si>
    <t>4.08.050</t>
  </si>
  <si>
    <t>D03 module</t>
  </si>
  <si>
    <t>4.08.051</t>
  </si>
  <si>
    <t>D04 module</t>
  </si>
  <si>
    <t>4.08.052</t>
  </si>
  <si>
    <t>D05 module</t>
  </si>
  <si>
    <t>4.08.053</t>
  </si>
  <si>
    <t>D06 module</t>
  </si>
  <si>
    <t>4.08.054</t>
  </si>
  <si>
    <t>D11 module</t>
  </si>
  <si>
    <t>4.08.055</t>
  </si>
  <si>
    <t>D14 module</t>
  </si>
  <si>
    <t>4.08.056</t>
  </si>
  <si>
    <t>D15 module</t>
  </si>
  <si>
    <t>4.08.057</t>
  </si>
  <si>
    <t>D16 module</t>
  </si>
  <si>
    <t>4.08.058</t>
  </si>
  <si>
    <t>D21 module</t>
  </si>
  <si>
    <t>4.08.059</t>
  </si>
  <si>
    <t>D22 module</t>
  </si>
  <si>
    <t>4.08.060</t>
  </si>
  <si>
    <t>D23 module</t>
  </si>
  <si>
    <t>4.08.061</t>
  </si>
  <si>
    <t>D24 module</t>
  </si>
  <si>
    <t>dim draw F114A</t>
  </si>
  <si>
    <t>7.05.050</t>
  </si>
  <si>
    <t>dim draw F201 C/D</t>
  </si>
  <si>
    <t>7.05.052</t>
  </si>
  <si>
    <t>dim draw F200/201 C/D UA</t>
  </si>
  <si>
    <t>7.05.053</t>
  </si>
  <si>
    <t>dim draw F201AC UA</t>
  </si>
  <si>
    <t>7.05.054</t>
  </si>
  <si>
    <t>dim draw F114</t>
  </si>
  <si>
    <t>7.05.055</t>
  </si>
  <si>
    <t>dim draw F123</t>
  </si>
  <si>
    <t>7.05.056</t>
  </si>
  <si>
    <t>dim draw F001C/D/011C n.c./n.o</t>
  </si>
  <si>
    <t>7.05.057</t>
  </si>
  <si>
    <t>dim draw F002 IA</t>
  </si>
  <si>
    <t>7.05.058</t>
  </si>
  <si>
    <t>dim draw F002 XA</t>
  </si>
  <si>
    <t>7.05.059</t>
  </si>
  <si>
    <t>dim draw F002/012/022/032 XB</t>
  </si>
  <si>
    <t>7.05.060</t>
  </si>
  <si>
    <t>dim draw F002C/112C IA</t>
  </si>
  <si>
    <t>7.05.061</t>
  </si>
  <si>
    <t>dim draw F111-001</t>
  </si>
  <si>
    <t>7.05.062</t>
  </si>
  <si>
    <t>dim draw F001-111</t>
  </si>
  <si>
    <t>7.05.063</t>
  </si>
  <si>
    <t>dim draw F112CI-002C IA</t>
  </si>
  <si>
    <t>7.05.064</t>
  </si>
  <si>
    <t>dim draw F112CI-003C IA</t>
  </si>
  <si>
    <t>7.05.065</t>
  </si>
  <si>
    <t>dim draw F113CI</t>
  </si>
  <si>
    <t>7.05.067</t>
  </si>
  <si>
    <t>dim draw F113IX-F002IA</t>
  </si>
  <si>
    <t>7.05.068</t>
  </si>
  <si>
    <t>dim draw F112CI-033CIA</t>
  </si>
  <si>
    <t>7.05.069</t>
  </si>
  <si>
    <t>dim draw F113I-033CIA</t>
  </si>
  <si>
    <t>7.05.070</t>
  </si>
  <si>
    <t>dim draw F113I-003CIA</t>
  </si>
  <si>
    <t>7.05.071</t>
  </si>
  <si>
    <t>dim draw F110/111/130/131 C</t>
  </si>
  <si>
    <t>7.05.072</t>
  </si>
  <si>
    <t>dim draw F111D</t>
  </si>
  <si>
    <t>7.05.073</t>
  </si>
  <si>
    <t>dim draw F113C</t>
  </si>
  <si>
    <t>7.05.074</t>
  </si>
  <si>
    <t>dim draw F114C</t>
  </si>
  <si>
    <t>7.05.075</t>
  </si>
  <si>
    <t>dim draw F132C</t>
  </si>
  <si>
    <t>7.05.078</t>
  </si>
  <si>
    <t>dim draw F232C</t>
  </si>
  <si>
    <t>7.05.081</t>
  </si>
  <si>
    <t>dim draw F123/133 I</t>
  </si>
  <si>
    <t>7.05.082</t>
  </si>
  <si>
    <t>dim draw F105I A/B/C/D</t>
  </si>
  <si>
    <t>7.05.083</t>
  </si>
  <si>
    <t>dim draw F002/012/022/032 C IB</t>
  </si>
  <si>
    <t>7.05.084</t>
  </si>
  <si>
    <t>7.05.085</t>
  </si>
  <si>
    <t>dim draw Total length C-type</t>
  </si>
  <si>
    <t>7.05.086</t>
  </si>
  <si>
    <t>dim draw Total length I-type</t>
  </si>
  <si>
    <t>7.05.087</t>
  </si>
  <si>
    <t>dim draw Ex Proof</t>
  </si>
  <si>
    <t>7.05.090</t>
  </si>
  <si>
    <t>dim draw F114I</t>
  </si>
  <si>
    <t>7.05.093</t>
  </si>
  <si>
    <t>dim draw F002/012/022/032 LI</t>
  </si>
  <si>
    <t>7.05.094</t>
  </si>
  <si>
    <t>dim draw F105X A/B/C/D</t>
  </si>
  <si>
    <t>7.05.095</t>
  </si>
  <si>
    <t>dim draw F114X</t>
  </si>
  <si>
    <t>7.05.096</t>
  </si>
  <si>
    <t>dim draw case 19" special</t>
  </si>
  <si>
    <t>7.05.097</t>
  </si>
  <si>
    <t>dim draw F003 XA</t>
  </si>
  <si>
    <t>7.05.098</t>
  </si>
  <si>
    <t>dim draw F003 XB</t>
  </si>
  <si>
    <t>7.05.099</t>
  </si>
  <si>
    <t>dim draw F003 IA</t>
  </si>
  <si>
    <t>7.05.100</t>
  </si>
  <si>
    <t>dim draw F003 IB</t>
  </si>
  <si>
    <t>7.05.101</t>
  </si>
  <si>
    <t>dim draw F033/132 C</t>
  </si>
  <si>
    <t>7.05.102</t>
  </si>
  <si>
    <t>dim draw F033/132 I</t>
  </si>
  <si>
    <t>7.05.104</t>
  </si>
  <si>
    <t>dim draw F203C</t>
  </si>
  <si>
    <t>7.05.105</t>
  </si>
  <si>
    <t>dim draw F003C</t>
  </si>
  <si>
    <t>7.05.106</t>
  </si>
  <si>
    <t>7.05.107</t>
  </si>
  <si>
    <t>7.05.108</t>
  </si>
  <si>
    <t>7.05.109</t>
  </si>
  <si>
    <t>dim draw F033 IA</t>
  </si>
  <si>
    <t>document returning instr. Eng.</t>
  </si>
  <si>
    <t>9.02.276</t>
  </si>
  <si>
    <t>document returning instr. Fr.</t>
  </si>
  <si>
    <t>9.02.277</t>
  </si>
  <si>
    <t>leaflet in-line filter French</t>
  </si>
  <si>
    <t>9.02.278</t>
  </si>
  <si>
    <t>leaflet COMBI-FLOW filter Fr.</t>
  </si>
  <si>
    <t>9.02.279</t>
  </si>
  <si>
    <t>manual single channel mod. Eng</t>
  </si>
  <si>
    <t>9.02.280</t>
  </si>
  <si>
    <t>manual single channel mod. Ger</t>
  </si>
  <si>
    <t>9.02.281</t>
  </si>
  <si>
    <t>manual medium flow mixer Eng.</t>
  </si>
  <si>
    <t>9.02.282</t>
  </si>
  <si>
    <t>4.08.131</t>
  </si>
  <si>
    <t>7.05.111</t>
  </si>
  <si>
    <t>dim draw F033 XA</t>
  </si>
  <si>
    <t>7.05.114</t>
  </si>
  <si>
    <t>dim draw F101I</t>
  </si>
  <si>
    <t>7.05.118</t>
  </si>
  <si>
    <t>dim draw F132X</t>
  </si>
  <si>
    <t>7.05.119</t>
  </si>
  <si>
    <t>dim draw F133X</t>
  </si>
  <si>
    <t>7.05.120</t>
  </si>
  <si>
    <t>dim draw F002/112 I</t>
  </si>
  <si>
    <t>7.05.121</t>
  </si>
  <si>
    <t>dim draw F003/113 I</t>
  </si>
  <si>
    <t>7.05.122</t>
  </si>
  <si>
    <t>dim draw F033/112 I</t>
  </si>
  <si>
    <t>7.05.123</t>
  </si>
  <si>
    <t>dim draw F033/113 I</t>
  </si>
  <si>
    <t>7.05.124</t>
  </si>
  <si>
    <t>7.05.125</t>
  </si>
  <si>
    <t>dim draw F003C IB /F112I</t>
  </si>
  <si>
    <t>7.05.127</t>
  </si>
  <si>
    <t>manual FLOW-BUS standard Eng.</t>
  </si>
  <si>
    <t>9.02.284</t>
  </si>
  <si>
    <t>leaflet E-5115/E-5315 English</t>
  </si>
  <si>
    <t>9.02.285</t>
  </si>
  <si>
    <t>leaflet MFM/MFC/EPC Italian</t>
  </si>
  <si>
    <t>9.02.286</t>
  </si>
  <si>
    <t>leaflet E-5115 German</t>
  </si>
  <si>
    <t>9.02.287</t>
  </si>
  <si>
    <t>leaflet E-5514</t>
  </si>
  <si>
    <t>9.02.288</t>
  </si>
  <si>
    <t>configuration Calsys3 English</t>
  </si>
  <si>
    <t>9.02.289</t>
  </si>
  <si>
    <t>leaflet E-5514 French</t>
  </si>
  <si>
    <t>9.02.290</t>
  </si>
  <si>
    <t>prospect low delta P flow Fr.</t>
  </si>
  <si>
    <t>9.02.291</t>
  </si>
  <si>
    <t>leaflet calibrator English</t>
  </si>
  <si>
    <t>9.02.292</t>
  </si>
  <si>
    <t>leaflet F-116/F-206 English</t>
  </si>
  <si>
    <t>9.02.293</t>
  </si>
  <si>
    <t>manual E-6000 R/C-module Eng.</t>
  </si>
  <si>
    <t>9.02.294</t>
  </si>
  <si>
    <t>Interkama bulletin 1993 German</t>
  </si>
  <si>
    <t>9.02.295</t>
  </si>
  <si>
    <t>prospect wafer program German</t>
  </si>
  <si>
    <t>9.02.296</t>
  </si>
  <si>
    <t>sheets LIQUI-FLOW English</t>
  </si>
  <si>
    <t>9.02.297</t>
  </si>
  <si>
    <t>manual EPT/EPC German</t>
  </si>
  <si>
    <t>9.02.298</t>
  </si>
  <si>
    <t>manual single channel HA Eng.</t>
  </si>
  <si>
    <t>9.02.299</t>
  </si>
  <si>
    <t>calibration EX-FLOW MFM Ger.</t>
  </si>
  <si>
    <t>9.02.300</t>
  </si>
  <si>
    <t>manual E-6000 German</t>
  </si>
  <si>
    <t>9.02.301</t>
  </si>
  <si>
    <t>sheets reading 1994</t>
  </si>
  <si>
    <t>9.02.302</t>
  </si>
  <si>
    <t>9.02.303</t>
  </si>
  <si>
    <t>leaflet mu-Flow English</t>
  </si>
  <si>
    <t>9.02.304</t>
  </si>
  <si>
    <t>leaflet liquid English</t>
  </si>
  <si>
    <t>9.02.305</t>
  </si>
  <si>
    <t>manual LIQUI-FLOW German</t>
  </si>
  <si>
    <t>9.02.306</t>
  </si>
  <si>
    <t>leaflet specifications German</t>
  </si>
  <si>
    <t>9.02.307</t>
  </si>
  <si>
    <t>leaflet IN-FLOW French</t>
  </si>
  <si>
    <t>9.02.308</t>
  </si>
  <si>
    <t>manual addition MFC Euro 24V E</t>
  </si>
  <si>
    <t>9.02.309</t>
  </si>
  <si>
    <t>leaflet polynomal calibr. Eng.</t>
  </si>
  <si>
    <t>9.02.310</t>
  </si>
  <si>
    <t>specification sheet F-201D Eng</t>
  </si>
  <si>
    <t>9.02.311</t>
  </si>
  <si>
    <t>manual F-201C English</t>
  </si>
  <si>
    <t>9.02.312</t>
  </si>
  <si>
    <t>card standard FLOW-BUS Dutch</t>
  </si>
  <si>
    <t>9.02.313</t>
  </si>
  <si>
    <t>leaflet EL-FLOW digital Eng.</t>
  </si>
  <si>
    <t>9.02.314</t>
  </si>
  <si>
    <t>9.02.315</t>
  </si>
  <si>
    <t>mixture configurations</t>
  </si>
  <si>
    <t>9.02.317</t>
  </si>
  <si>
    <t>customer system descr. E-5600</t>
  </si>
  <si>
    <t>9.02.318</t>
  </si>
  <si>
    <t>9.02.319</t>
  </si>
  <si>
    <t>7.05.172</t>
  </si>
  <si>
    <t>dim draw F601 Carlo Erba</t>
  </si>
  <si>
    <t>7.05.173</t>
  </si>
  <si>
    <t>dim draw COMBI-FLOW H01</t>
  </si>
  <si>
    <t>7.05.174</t>
  </si>
  <si>
    <t>dim draw F202/212 C/D UA</t>
  </si>
  <si>
    <t>7.05.175</t>
  </si>
  <si>
    <t>dim draw F203/213 C UA</t>
  </si>
  <si>
    <t>7.05.176</t>
  </si>
  <si>
    <t>dim draw F230/231/232C UA</t>
  </si>
  <si>
    <t>7.05.178</t>
  </si>
  <si>
    <t>dim draw F102/112I F-type</t>
  </si>
  <si>
    <t>7.05.179</t>
  </si>
  <si>
    <t>dim draw F122/132 I F-type</t>
  </si>
  <si>
    <t>7.05.180</t>
  </si>
  <si>
    <t>dim draw F103I F type</t>
  </si>
  <si>
    <t>7.05.181</t>
  </si>
  <si>
    <t>dim draw F113I F-type</t>
  </si>
  <si>
    <t>7.05.182</t>
  </si>
  <si>
    <t>dim draw F123/133 I F-type</t>
  </si>
  <si>
    <t>7.05.183</t>
  </si>
  <si>
    <t>dim draw F-105AI DI F/H-type</t>
  </si>
  <si>
    <t>7.05.184</t>
  </si>
  <si>
    <t>dim draw F106AI..GI F-type</t>
  </si>
  <si>
    <t>7.05.185</t>
  </si>
  <si>
    <t>dim draw F107 ANSI/DIN A tm D</t>
  </si>
  <si>
    <t>7.05.186</t>
  </si>
  <si>
    <t>dim draw F932D Novellus</t>
  </si>
  <si>
    <t>7.05.187</t>
  </si>
  <si>
    <t>dim draw F117I F DIN A/B/C/D</t>
  </si>
  <si>
    <t>7.05.188</t>
  </si>
  <si>
    <t>dim draw F-110/111/120/130C</t>
  </si>
  <si>
    <t>7.05.189</t>
  </si>
  <si>
    <t>dim draw F102D/112C UA</t>
  </si>
  <si>
    <t>7.05.190</t>
  </si>
  <si>
    <t>dim draw F122/132 C UA</t>
  </si>
  <si>
    <t>7.05.191</t>
  </si>
  <si>
    <t>dim draw F113C UA</t>
  </si>
  <si>
    <t>7.05.192</t>
  </si>
  <si>
    <t>dim draw F123/133 C UA</t>
  </si>
  <si>
    <t>7.05.193</t>
  </si>
  <si>
    <t>dim draw F101D UA</t>
  </si>
  <si>
    <t>7.05.194</t>
  </si>
  <si>
    <t>dim draw F103D UA</t>
  </si>
  <si>
    <t>7.05.195</t>
  </si>
  <si>
    <t>dim draw F002D Liq LG/LH/LI</t>
  </si>
  <si>
    <t>7.05.196</t>
  </si>
  <si>
    <t>dim draw F832D and F002 LI Liq</t>
  </si>
  <si>
    <t>7.05.197</t>
  </si>
  <si>
    <t>dim draw F101I and F002C IB</t>
  </si>
  <si>
    <t>7.05.198</t>
  </si>
  <si>
    <t>dim draw Full 19" open frame</t>
  </si>
  <si>
    <t>7.05.203</t>
  </si>
  <si>
    <t>dim draw F112AI F type</t>
  </si>
  <si>
    <t>7.05.204</t>
  </si>
  <si>
    <t>dim draw F202/212 AC UA</t>
  </si>
  <si>
    <t>7.05.205</t>
  </si>
  <si>
    <t>dim draw F112AC UA</t>
  </si>
  <si>
    <t>7.05.207</t>
  </si>
  <si>
    <t>dim draw F002/012 AC XC</t>
  </si>
  <si>
    <t>7.05.209</t>
  </si>
  <si>
    <t>7.05.211</t>
  </si>
  <si>
    <t>7.05.214</t>
  </si>
  <si>
    <t>dim draw L1C2-88 LIQUI-FLOW</t>
  </si>
  <si>
    <t>7.05.215</t>
  </si>
  <si>
    <t>dim draw C2-88 Lab. LIQUI-FLOW</t>
  </si>
  <si>
    <t>7.05.217</t>
  </si>
  <si>
    <t>dim draw F116BX</t>
  </si>
  <si>
    <t>7.05.218</t>
  </si>
  <si>
    <t>dim draw F107X ANSI 300Lbs</t>
  </si>
  <si>
    <t>7.05.219</t>
  </si>
  <si>
    <t>dim draw F004C</t>
  </si>
  <si>
    <t>7.05.220</t>
  </si>
  <si>
    <t>dim draw Half 19" open frame</t>
  </si>
  <si>
    <t>7.05.221</t>
  </si>
  <si>
    <t>dim draw Full 19" Table top</t>
  </si>
  <si>
    <t>7.05.222</t>
  </si>
  <si>
    <t>dim draw Half 19" Table top</t>
  </si>
  <si>
    <t>7.05.223</t>
  </si>
  <si>
    <t>dim draw F001/011 AC XA no/nc</t>
  </si>
  <si>
    <t>7.05.227</t>
  </si>
  <si>
    <t>dim draw F116B F-type</t>
  </si>
  <si>
    <t>7.05.229</t>
  </si>
  <si>
    <t>dim draw LIQUI-FLOW sensor C</t>
  </si>
  <si>
    <t>7.05.230</t>
  </si>
  <si>
    <t>partlist MFC Euro 10V liquid</t>
  </si>
  <si>
    <t>4.11.041</t>
  </si>
  <si>
    <t>partlist MFC TA 5V F-114</t>
  </si>
  <si>
    <t>4.11.042</t>
  </si>
  <si>
    <t>9.02.419</t>
  </si>
  <si>
    <t>9.02.420</t>
  </si>
  <si>
    <t>document EMC requirements (E)</t>
  </si>
  <si>
    <t>9.02.421</t>
  </si>
  <si>
    <t>form EC declar housings(D/E/F)</t>
  </si>
  <si>
    <t>9.02.423</t>
  </si>
  <si>
    <t>=9.22.053</t>
  </si>
  <si>
    <t>9.02.424</t>
  </si>
  <si>
    <t>sheet new years speech 1996</t>
  </si>
  <si>
    <t>9.02.425</t>
  </si>
  <si>
    <t>9.02.426</t>
  </si>
  <si>
    <t>manual Mondomix (E)</t>
  </si>
  <si>
    <t>9.02.427</t>
  </si>
  <si>
    <t>manual R/C module KWU (D)</t>
  </si>
  <si>
    <t>9.02.429</t>
  </si>
  <si>
    <t>=9.22.004</t>
  </si>
  <si>
    <t>9.02.430</t>
  </si>
  <si>
    <t>=9.22.013</t>
  </si>
  <si>
    <t>9.02.431</t>
  </si>
  <si>
    <t>Alzicht label 65mm red</t>
  </si>
  <si>
    <t>9.02.432</t>
  </si>
  <si>
    <t>=9.22.005</t>
  </si>
  <si>
    <t>9.02.435</t>
  </si>
  <si>
    <t>=9.22.006</t>
  </si>
  <si>
    <t>9.02.437</t>
  </si>
  <si>
    <t>manual cover</t>
  </si>
  <si>
    <t>9.02.438</t>
  </si>
  <si>
    <t>intro. MFM and adjustment</t>
  </si>
  <si>
    <t>9.02.439</t>
  </si>
  <si>
    <t>manual FM3/FM4 English</t>
  </si>
  <si>
    <t>9.02.440</t>
  </si>
  <si>
    <t>sales meeting EX-FLOW</t>
  </si>
  <si>
    <t>9.02.441</t>
  </si>
  <si>
    <t>sales meeting EL-FLOW</t>
  </si>
  <si>
    <t>9.02.442</t>
  </si>
  <si>
    <t>modular MFM/MFC FM9/VM1</t>
  </si>
  <si>
    <t>9.02.443</t>
  </si>
  <si>
    <t>F-002AC-XB/F-012AC-XB n.c.</t>
  </si>
  <si>
    <t>7.01.363</t>
  </si>
  <si>
    <t>F-112C H-type</t>
  </si>
  <si>
    <t>7.01.364</t>
  </si>
  <si>
    <t>F-112I H-type</t>
  </si>
  <si>
    <t>7.01.365</t>
  </si>
  <si>
    <t>F-112I F-type</t>
  </si>
  <si>
    <t>7.01.366</t>
  </si>
  <si>
    <t>F-112 American</t>
  </si>
  <si>
    <t>7.01.367</t>
  </si>
  <si>
    <t>= 7.01.370</t>
  </si>
  <si>
    <t>7.01.368</t>
  </si>
  <si>
    <t>7.01.369</t>
  </si>
  <si>
    <t>7.01.370</t>
  </si>
  <si>
    <t>7.01.371</t>
  </si>
  <si>
    <t>= 7.01.353</t>
  </si>
  <si>
    <t>7.01.373</t>
  </si>
  <si>
    <t>F-001AC/F-011AC LD/LE/LF n.c.</t>
  </si>
  <si>
    <t>7.01.374</t>
  </si>
  <si>
    <t>F-001AC/F-011AC LD/LE/LF n.o.</t>
  </si>
  <si>
    <t>7.01.381</t>
  </si>
  <si>
    <t>F-001AC-XB/F-011AC-XB n.c.</t>
  </si>
  <si>
    <t>7.01.382</t>
  </si>
  <si>
    <t>F-001AC-XB/F-011AC-XB n.o.</t>
  </si>
  <si>
    <t>7.01.383</t>
  </si>
  <si>
    <t>7.01.384</t>
  </si>
  <si>
    <t>7.01.385</t>
  </si>
  <si>
    <t>F-004C</t>
  </si>
  <si>
    <t>7.01.386</t>
  </si>
  <si>
    <t>F-003C-IB/F-013C-IB n.o.</t>
  </si>
  <si>
    <t>7.01.387</t>
  </si>
  <si>
    <t>COMBI-FLOW F1</t>
  </si>
  <si>
    <t>7.01.388</t>
  </si>
  <si>
    <t>COMBI-FLOW P6/P7</t>
  </si>
  <si>
    <t>7.01.389</t>
  </si>
  <si>
    <t>7.01.390</t>
  </si>
  <si>
    <t>COMBI-FLOW P5</t>
  </si>
  <si>
    <t>7.01.391</t>
  </si>
  <si>
    <t>COMBI-FLOW M0</t>
  </si>
  <si>
    <t>7.01.392</t>
  </si>
  <si>
    <t>COMBI-FLOW M1</t>
  </si>
  <si>
    <t>7.01.393</t>
  </si>
  <si>
    <t>PC(ISA)FLOW-BUS interface card</t>
  </si>
  <si>
    <t>7.09.098</t>
  </si>
  <si>
    <t>module E-7000-32</t>
  </si>
  <si>
    <t>7.09.099</t>
  </si>
  <si>
    <t>capillary tester</t>
  </si>
  <si>
    <t>7.09.101</t>
  </si>
  <si>
    <t>7.09.102</t>
  </si>
  <si>
    <t>7.09.103</t>
  </si>
  <si>
    <t>7.09.104</t>
  </si>
  <si>
    <t>module E-7000-04</t>
  </si>
  <si>
    <t>7.09.110</t>
  </si>
  <si>
    <t>module E-7030-10</t>
  </si>
  <si>
    <t>7.09.112</t>
  </si>
  <si>
    <t>module E-7040-10</t>
  </si>
  <si>
    <t>7.09.120</t>
  </si>
  <si>
    <t>7.09.122</t>
  </si>
  <si>
    <t>7.09.125</t>
  </si>
  <si>
    <t>module E-7000-13</t>
  </si>
  <si>
    <t>7.09.137</t>
  </si>
  <si>
    <t>M+W module D-1000-04</t>
  </si>
  <si>
    <t>7.09.142</t>
  </si>
  <si>
    <t>M+W module D-1000-14</t>
  </si>
  <si>
    <t>7.09.147</t>
  </si>
  <si>
    <t>M+W module D-1000-24</t>
  </si>
  <si>
    <t>7.09.152</t>
  </si>
  <si>
    <t>M+W module D-1000-34</t>
  </si>
  <si>
    <t>7.09.157</t>
  </si>
  <si>
    <t>M+W module D-1000-44</t>
  </si>
  <si>
    <t>7.09.169</t>
  </si>
  <si>
    <t>analog justify unit</t>
  </si>
  <si>
    <t>7.09.204</t>
  </si>
  <si>
    <t>valve adjusting module</t>
  </si>
  <si>
    <t>7.10.179</t>
  </si>
  <si>
    <t>F-033C n.c. H2-type</t>
  </si>
  <si>
    <t>7.10.180</t>
  </si>
  <si>
    <t>F-033CI n.c. H2-type</t>
  </si>
  <si>
    <t>7.10.181</t>
  </si>
  <si>
    <t>F-033CX n.c. H2-type</t>
  </si>
  <si>
    <t>7.10.182</t>
  </si>
  <si>
    <t>M-411A</t>
  </si>
  <si>
    <t>7.11.005</t>
  </si>
  <si>
    <t>MCL-015F</t>
  </si>
  <si>
    <t>7.11.037</t>
  </si>
  <si>
    <t>UCP-01</t>
  </si>
  <si>
    <t>7.11.038</t>
  </si>
  <si>
    <t>UCP-02</t>
  </si>
  <si>
    <t>7.11.039</t>
  </si>
  <si>
    <t>UCP-03</t>
  </si>
  <si>
    <t>7.11.040</t>
  </si>
  <si>
    <t>UCP-04</t>
  </si>
  <si>
    <t>7.11.041</t>
  </si>
  <si>
    <t>UCP-05</t>
  </si>
  <si>
    <t>7.11.042</t>
  </si>
  <si>
    <t>UCP-06</t>
  </si>
  <si>
    <t>7.11.057</t>
  </si>
  <si>
    <t>SKA-001F</t>
  </si>
  <si>
    <t>7.11.138</t>
  </si>
  <si>
    <t>THM CCT module</t>
  </si>
  <si>
    <t>7.15.141</t>
  </si>
  <si>
    <t>dim draw M-411A</t>
  </si>
  <si>
    <t>7.15.143</t>
  </si>
  <si>
    <t>dim draw weld adapters</t>
  </si>
  <si>
    <t>7.18.036</t>
  </si>
  <si>
    <t>LFD placing tool</t>
  </si>
  <si>
    <t>7.18.038</t>
  </si>
  <si>
    <t>LFD minifix bit</t>
  </si>
  <si>
    <t>9.01.001</t>
  </si>
  <si>
    <t>= 9.01.033</t>
  </si>
  <si>
    <t>9.01.002</t>
  </si>
  <si>
    <t>case 160x160x80 with BHT logo</t>
  </si>
  <si>
    <t>9.01.003</t>
  </si>
  <si>
    <t>box 240x300x430mm</t>
  </si>
  <si>
    <t>9.01.004</t>
  </si>
  <si>
    <t>box 300x400x500mm</t>
  </si>
  <si>
    <t>9.01.005</t>
  </si>
  <si>
    <t>box 200x350x350mm</t>
  </si>
  <si>
    <t>9.01.007</t>
  </si>
  <si>
    <t>box 200x200x200mm</t>
  </si>
  <si>
    <t>9.01.008</t>
  </si>
  <si>
    <t>box 400x400x400mm</t>
  </si>
  <si>
    <t>9.01.009</t>
  </si>
  <si>
    <t>case 200x125x50 with BHT logo</t>
  </si>
  <si>
    <t>9.01.010</t>
  </si>
  <si>
    <t>case 250x185x75 with BHT logo</t>
  </si>
  <si>
    <t>9.01.011</t>
  </si>
  <si>
    <t>IBY-box 290x230x110mm</t>
  </si>
  <si>
    <t>9.01.013</t>
  </si>
  <si>
    <t>plastic bag seal grip 190x250</t>
  </si>
  <si>
    <t>9.01.016</t>
  </si>
  <si>
    <t>= 9.01.031</t>
  </si>
  <si>
    <t>9.01.018</t>
  </si>
  <si>
    <t>Pillo-flex 1m x 100m</t>
  </si>
  <si>
    <t>9.01.019</t>
  </si>
  <si>
    <t>Pillo-flex 0.5m x 100m</t>
  </si>
  <si>
    <t>9.01.022</t>
  </si>
  <si>
    <t>= 9.01.032</t>
  </si>
  <si>
    <t>9.01.023</t>
  </si>
  <si>
    <t>paper 0.7m</t>
  </si>
  <si>
    <t>9.01.024</t>
  </si>
  <si>
    <t>packing strip</t>
  </si>
  <si>
    <t>9.01.025</t>
  </si>
  <si>
    <t>packing clip</t>
  </si>
  <si>
    <t>9.01.026</t>
  </si>
  <si>
    <t>box 400x270x130mm</t>
  </si>
  <si>
    <t>9.01.027</t>
  </si>
  <si>
    <t>box 590x390x480mm</t>
  </si>
  <si>
    <t>9.01.028</t>
  </si>
  <si>
    <t>box 1170x860x780mm</t>
  </si>
  <si>
    <t>9.01.029</t>
  </si>
  <si>
    <t>plastic bag seal grip 160x280</t>
  </si>
  <si>
    <t>9.01.030</t>
  </si>
  <si>
    <t>case 300x210x65 with BHT logo</t>
  </si>
  <si>
    <t>9.01.034</t>
  </si>
  <si>
    <t>box 510x410x600mm nr.5562</t>
  </si>
  <si>
    <t>9.01.041</t>
  </si>
  <si>
    <t>case 375x160x160 with BHT logo</t>
  </si>
  <si>
    <t>9.01.047</t>
  </si>
  <si>
    <t>box 500x300x300mm</t>
  </si>
  <si>
    <t>9.01.051</t>
  </si>
  <si>
    <t>interior 160x160x80 40mm dros</t>
  </si>
  <si>
    <t>9.01.052</t>
  </si>
  <si>
    <t>interior 200x125x50 25mm dros</t>
  </si>
  <si>
    <t>9.01.053</t>
  </si>
  <si>
    <t>9.22.081</t>
  </si>
  <si>
    <t>Brady label</t>
  </si>
  <si>
    <t>9.22.083</t>
  </si>
  <si>
    <t>Brady eprom label small</t>
  </si>
  <si>
    <t>9.22.092</t>
  </si>
  <si>
    <t>oval label "Bronkhorst Hi-Tec"</t>
  </si>
  <si>
    <t>9.22.094</t>
  </si>
  <si>
    <t>label "Bro-17"</t>
  </si>
  <si>
    <t>9.22.096</t>
  </si>
  <si>
    <t>instrument label L20</t>
  </si>
  <si>
    <t>9.22.112</t>
  </si>
  <si>
    <t>label mu-Flow OEM II</t>
  </si>
  <si>
    <t>9.22.119</t>
  </si>
  <si>
    <t>labels port ident. serial THM</t>
  </si>
  <si>
    <t>9.22.123</t>
  </si>
  <si>
    <t>Brady label 33.02x24.13mm ATEX</t>
  </si>
  <si>
    <t>9.22.155</t>
  </si>
  <si>
    <t>label IQ+FLOW pressure P-602</t>
  </si>
  <si>
    <t>Cajon 1/8" VCR gasket</t>
  </si>
  <si>
    <t>plunger topmount viton 51414</t>
  </si>
  <si>
    <t>=9.22.010</t>
  </si>
  <si>
    <t>9.02.511</t>
  </si>
  <si>
    <t>=9.22.011</t>
  </si>
  <si>
    <t>9.02.514</t>
  </si>
  <si>
    <t>modular MFM\MFC 96.20.681</t>
  </si>
  <si>
    <t>9.02.515</t>
  </si>
  <si>
    <t>modular control valve VM1/VM2</t>
  </si>
  <si>
    <t>9.02.516</t>
  </si>
  <si>
    <t>modular EPM/EPC PM1 English</t>
  </si>
  <si>
    <t>9.02.517</t>
  </si>
  <si>
    <t>manual LIQUI-FLOW L30 English</t>
  </si>
  <si>
    <t>9.02.518</t>
  </si>
  <si>
    <t>manual DMFM/DMFC English</t>
  </si>
  <si>
    <t>9.02.519</t>
  </si>
  <si>
    <t>=9.22.078</t>
  </si>
  <si>
    <t>9.02.520</t>
  </si>
  <si>
    <t>=9.22.014</t>
  </si>
  <si>
    <t>9.02.521</t>
  </si>
  <si>
    <t>9.02.522</t>
  </si>
  <si>
    <t>manual E-7000 for DMFM/DMFC En</t>
  </si>
  <si>
    <t>9.02.523</t>
  </si>
  <si>
    <t>handling CEM Vac</t>
  </si>
  <si>
    <t>9.02.524</t>
  </si>
  <si>
    <t>handling CEM NoVac</t>
  </si>
  <si>
    <t>9.02.526</t>
  </si>
  <si>
    <t>=9.22.019</t>
  </si>
  <si>
    <t>9.02.527</t>
  </si>
  <si>
    <t>=9.22.020</t>
  </si>
  <si>
    <t>9.02.528</t>
  </si>
  <si>
    <t>=9.22.021</t>
  </si>
  <si>
    <t>9.02.529</t>
  </si>
  <si>
    <t>=9.22.022</t>
  </si>
  <si>
    <t>9.02.530</t>
  </si>
  <si>
    <t>manual KWU F4 Flow/alarm Eng.</t>
  </si>
  <si>
    <t>9.02.531</t>
  </si>
  <si>
    <t>dim draw enhanced Clipper</t>
  </si>
  <si>
    <t>7.05.589</t>
  </si>
  <si>
    <t>dim draw F-123MI/F-133MI DMFM</t>
  </si>
  <si>
    <t>7.05.595</t>
  </si>
  <si>
    <t>dim draw F-142MI DMFM</t>
  </si>
  <si>
    <t>7.05.599</t>
  </si>
  <si>
    <t>dim draw F-141MI DMFM</t>
  </si>
  <si>
    <t>7.05.600</t>
  </si>
  <si>
    <t>dd topmount o-ring F-201C</t>
  </si>
  <si>
    <t>7.05.601</t>
  </si>
  <si>
    <t>dd topmount o-ring P-702C</t>
  </si>
  <si>
    <t>7.05.602</t>
  </si>
  <si>
    <t>dd topmount o-ring P-602C</t>
  </si>
  <si>
    <t>7.05.603</t>
  </si>
  <si>
    <t>dd topmount metal flowcontr.</t>
  </si>
  <si>
    <t>7.05.604</t>
  </si>
  <si>
    <t>dd topmount metal P-702C</t>
  </si>
  <si>
    <t>7.05.605</t>
  </si>
  <si>
    <t>dd topmount metal P-602C</t>
  </si>
  <si>
    <t>7.05.621</t>
  </si>
  <si>
    <t>dim draw L13</t>
  </si>
  <si>
    <t>7.05.622</t>
  </si>
  <si>
    <t>dim draw L13V02</t>
  </si>
  <si>
    <t>7.05.623</t>
  </si>
  <si>
    <t>dim draw L23</t>
  </si>
  <si>
    <t>7.05.624</t>
  </si>
  <si>
    <t>dim draw L23V02</t>
  </si>
  <si>
    <t>7.05.627</t>
  </si>
  <si>
    <t>dd down ported IQ+FLOW MFC</t>
  </si>
  <si>
    <t>7.05.647</t>
  </si>
  <si>
    <t>dim draw L30C2 DLFM</t>
  </si>
  <si>
    <t>7.05.653</t>
  </si>
  <si>
    <t>dim draw FES-002F/P</t>
  </si>
  <si>
    <t>7.05.655</t>
  </si>
  <si>
    <t>dim draw FES-001F/P</t>
  </si>
  <si>
    <t>7.05.662</t>
  </si>
  <si>
    <t>dim. pneu.shut-off NO sensor</t>
  </si>
  <si>
    <t>7.05.698</t>
  </si>
  <si>
    <t>dim draw MASS-VIEW man. valve</t>
  </si>
  <si>
    <t>7.05.699</t>
  </si>
  <si>
    <t>4.12.028</t>
  </si>
  <si>
    <t>connector text X40/X42</t>
  </si>
  <si>
    <t>4.12.029</t>
  </si>
  <si>
    <t>conn. text X50/X51/X52/X53</t>
  </si>
  <si>
    <t>4.12.030</t>
  </si>
  <si>
    <t>electr.assy E-5600 Ex-proof</t>
  </si>
  <si>
    <t>4.12.033</t>
  </si>
  <si>
    <t>flatcableassy 26-pin Tubecal3</t>
  </si>
  <si>
    <t>4.12.034</t>
  </si>
  <si>
    <t>motherboard nr.1 assy</t>
  </si>
  <si>
    <t>4.12.035</t>
  </si>
  <si>
    <t>motherboard nr.3 assy</t>
  </si>
  <si>
    <t>4.12.036</t>
  </si>
  <si>
    <t>grounding wire Compac case</t>
  </si>
  <si>
    <t>4.12.037</t>
  </si>
  <si>
    <t>switch cable assy calsys3</t>
  </si>
  <si>
    <t>4.12.038</t>
  </si>
  <si>
    <t>test switch assy calsys3</t>
  </si>
  <si>
    <t>4.12.039</t>
  </si>
  <si>
    <t>DVM cable calsys3</t>
  </si>
  <si>
    <t>4.12.040</t>
  </si>
  <si>
    <t>potmeter assy calsys3</t>
  </si>
  <si>
    <t>4.12.041</t>
  </si>
  <si>
    <t>4.12.042</t>
  </si>
  <si>
    <t>frequency switch assy calsys3</t>
  </si>
  <si>
    <t>4.12.043</t>
  </si>
  <si>
    <t>start/stop switch assy calsys3</t>
  </si>
  <si>
    <t>4.12.044</t>
  </si>
  <si>
    <t>reference switch assy calsys3</t>
  </si>
  <si>
    <t>4.12.045</t>
  </si>
  <si>
    <t>sensor switch calsys3</t>
  </si>
  <si>
    <t>4.12.046</t>
  </si>
  <si>
    <t>timer cable calsys3</t>
  </si>
  <si>
    <t>4.12.047</t>
  </si>
  <si>
    <t>mains entry E-5500 filtered</t>
  </si>
  <si>
    <t>4.12.051</t>
  </si>
  <si>
    <t>capillary assy 5.01.015</t>
  </si>
  <si>
    <t>7.07.008</t>
  </si>
  <si>
    <t>capillary assy 5.01.016</t>
  </si>
  <si>
    <t>7.07.009</t>
  </si>
  <si>
    <t>assy pressure sensor metal PA</t>
  </si>
  <si>
    <t>7.07.010</t>
  </si>
  <si>
    <t>assy pressure sensor metal PR</t>
  </si>
  <si>
    <t>7.07.011</t>
  </si>
  <si>
    <t>assy pressure sensor metal PD</t>
  </si>
  <si>
    <t>7.07.012</t>
  </si>
  <si>
    <t>assy pressure sensor plasticPR</t>
  </si>
  <si>
    <t>7.07.013</t>
  </si>
  <si>
    <t>assy pressure sensor plasticPA</t>
  </si>
  <si>
    <t>7.07.014</t>
  </si>
  <si>
    <t>capillary assy liquid 5.01.011</t>
  </si>
  <si>
    <t>7.07.015</t>
  </si>
  <si>
    <t>capillary assy Porter plastic</t>
  </si>
  <si>
    <t>7.07.016</t>
  </si>
  <si>
    <t>capillary assy Porter metal</t>
  </si>
  <si>
    <t>7.07.017</t>
  </si>
  <si>
    <t>capillary temperture EX-PROOF</t>
  </si>
  <si>
    <t>4.13.011</t>
  </si>
  <si>
    <t>lay-out pcb S2-board</t>
  </si>
  <si>
    <t>4.13.012</t>
  </si>
  <si>
    <t>lay-out pcb P51-module</t>
  </si>
  <si>
    <t>4.13.013</t>
  </si>
  <si>
    <t>= 4.13.008</t>
  </si>
  <si>
    <t>4.13.014</t>
  </si>
  <si>
    <t>lay-out pcb S1-board</t>
  </si>
  <si>
    <t>4.13.015</t>
  </si>
  <si>
    <t>lay-out pcb motherboard nr.1</t>
  </si>
  <si>
    <t>4.13.016</t>
  </si>
  <si>
    <t>lay-out pcb motherboard nr.3</t>
  </si>
  <si>
    <t>4.13.017</t>
  </si>
  <si>
    <t>lay-out pcb motherboard nr.4</t>
  </si>
  <si>
    <t>4.13.018</t>
  </si>
  <si>
    <t>lay-out pcb A-module</t>
  </si>
  <si>
    <t>4.13.019</t>
  </si>
  <si>
    <t>lay-out pcb T-module</t>
  </si>
  <si>
    <t>4.13.020</t>
  </si>
  <si>
    <t>lay-out pcb delay circuit</t>
  </si>
  <si>
    <t>4.13.021</t>
  </si>
  <si>
    <t>lay-out pcb valve adapter</t>
  </si>
  <si>
    <t>4.13.022</t>
  </si>
  <si>
    <t>lay-out pcb ext.setp. adapter</t>
  </si>
  <si>
    <t>4.13.023</t>
  </si>
  <si>
    <t>lay-out pcb Industrial heater</t>
  </si>
  <si>
    <t>4.13.024</t>
  </si>
  <si>
    <t>lay-out pcb MFC-TA</t>
  </si>
  <si>
    <t>4.13.025</t>
  </si>
  <si>
    <t>lay-out pcb S22-board</t>
  </si>
  <si>
    <t>4.13.026</t>
  </si>
  <si>
    <t>lay-out pcb P-507</t>
  </si>
  <si>
    <t>4.13.027</t>
  </si>
  <si>
    <t>lay-out pcb MFC Euro</t>
  </si>
  <si>
    <t>4.13.028</t>
  </si>
  <si>
    <t>lay-out pcb MFC-UA</t>
  </si>
  <si>
    <t>4.13.029</t>
  </si>
  <si>
    <t>lay-out pcb EPC</t>
  </si>
  <si>
    <t>4.13.030</t>
  </si>
  <si>
    <t>lay-out pcb MFC Euro LH</t>
  </si>
  <si>
    <t>4.13.031</t>
  </si>
  <si>
    <t>lay-out pcb single module</t>
  </si>
  <si>
    <t>4.13.032</t>
  </si>
  <si>
    <t>lay-out pcb service module</t>
  </si>
  <si>
    <t>4.13.033</t>
  </si>
  <si>
    <t>lay-out pcb MFC liquid</t>
  </si>
  <si>
    <t>4.13.034</t>
  </si>
  <si>
    <t>lay-out pcb test adapter</t>
  </si>
  <si>
    <t>4.13.035</t>
  </si>
  <si>
    <t>lay-out pcb P53-module</t>
  </si>
  <si>
    <t>4.13.036</t>
  </si>
  <si>
    <t>4.13.037</t>
  </si>
  <si>
    <t>lay-out pcb C31-module</t>
  </si>
  <si>
    <t>4.13.038</t>
  </si>
  <si>
    <t>lay-out pcb tester</t>
  </si>
  <si>
    <t>4.13.039</t>
  </si>
  <si>
    <t>lay-out pcb burn-in module</t>
  </si>
  <si>
    <t>4.13.040</t>
  </si>
  <si>
    <t>lay-out pcb motherboard burnin</t>
  </si>
  <si>
    <t>4.13.041</t>
  </si>
  <si>
    <t>4.13.042</t>
  </si>
  <si>
    <t>4.13.043</t>
  </si>
  <si>
    <t>lay-out pcb S6-board</t>
  </si>
  <si>
    <t>4.13.044</t>
  </si>
  <si>
    <t>lay-out pcb MFM Ex-proof</t>
  </si>
  <si>
    <t>4.13.045</t>
  </si>
  <si>
    <t>4.13.046</t>
  </si>
  <si>
    <t>lay-out pcb MFM Euro</t>
  </si>
  <si>
    <t>4.13.047</t>
  </si>
  <si>
    <t>4.13.048</t>
  </si>
  <si>
    <t>lay-out pcb Bosch module</t>
  </si>
  <si>
    <t>4.13.049</t>
  </si>
  <si>
    <t>lay-out pcb rear panel calsys</t>
  </si>
  <si>
    <t>7.07.055</t>
  </si>
  <si>
    <t>assembly typeshield EX-PROOF</t>
  </si>
  <si>
    <t>7.07.056</t>
  </si>
  <si>
    <t>assembly and testing E-5500pan</t>
  </si>
  <si>
    <t>7.07.057</t>
  </si>
  <si>
    <t>assembly and testing I-module</t>
  </si>
  <si>
    <t>7.07.058</t>
  </si>
  <si>
    <t>assembly and adjusting DVM II</t>
  </si>
  <si>
    <t>7.07.059</t>
  </si>
  <si>
    <t>adjusting single channel KWU</t>
  </si>
  <si>
    <t>7.07.060</t>
  </si>
  <si>
    <t>C-10 module SMA II</t>
  </si>
  <si>
    <t>7.07.061</t>
  </si>
  <si>
    <t>single channel III (AC)</t>
  </si>
  <si>
    <t>7.07.062</t>
  </si>
  <si>
    <t>S-6 module SMA II</t>
  </si>
  <si>
    <t>9.02.172</t>
  </si>
  <si>
    <t>exchange Delft</t>
  </si>
  <si>
    <t>9.02.173</t>
  </si>
  <si>
    <t>advertising Dutch</t>
  </si>
  <si>
    <t>9.02.174</t>
  </si>
  <si>
    <t>leaflet inlet filter English</t>
  </si>
  <si>
    <t>9.02.175</t>
  </si>
  <si>
    <t>manual addition Aixtron</t>
  </si>
  <si>
    <t>9.02.176</t>
  </si>
  <si>
    <t>9.02.177</t>
  </si>
  <si>
    <t>manual F-201C Ucar English</t>
  </si>
  <si>
    <t>9.02.178</t>
  </si>
  <si>
    <t>9.02.179</t>
  </si>
  <si>
    <t>leaflet filter COMBI-FLOW Eng.</t>
  </si>
  <si>
    <t>9.02.180</t>
  </si>
  <si>
    <t>manual E-5000 supply English</t>
  </si>
  <si>
    <t>9.02.181</t>
  </si>
  <si>
    <t>document overtime</t>
  </si>
  <si>
    <t>9.02.182</t>
  </si>
  <si>
    <t>training sheets valves</t>
  </si>
  <si>
    <t>9.02.183</t>
  </si>
  <si>
    <t>logo at boxes</t>
  </si>
  <si>
    <t>9.02.184</t>
  </si>
  <si>
    <t>telephone document</t>
  </si>
  <si>
    <t>9.02.185</t>
  </si>
  <si>
    <t>manual registration document</t>
  </si>
  <si>
    <t>9.02.186</t>
  </si>
  <si>
    <t>test document MFC Euro gas</t>
  </si>
  <si>
    <t>9.02.187</t>
  </si>
  <si>
    <t>test document MFC Euro liquid</t>
  </si>
  <si>
    <t>2.04.351</t>
  </si>
  <si>
    <t>Swagelok adapt.1/4 face seal x1/4" BSPP RS</t>
  </si>
  <si>
    <t>dim draw Valve F003</t>
  </si>
  <si>
    <t>7.05.004</t>
  </si>
  <si>
    <t>dim draw Valve F004</t>
  </si>
  <si>
    <t>7.05.007</t>
  </si>
  <si>
    <t>dim draw Flowsensor F132</t>
  </si>
  <si>
    <t>7.05.008</t>
  </si>
  <si>
    <t>dim draw Flowsensor F113</t>
  </si>
  <si>
    <t>7.05.009</t>
  </si>
  <si>
    <t>dim draw Flowsensor F114</t>
  </si>
  <si>
    <t>7.05.010</t>
  </si>
  <si>
    <t>dim draw Flowcontrol F201</t>
  </si>
  <si>
    <t>7.05.011</t>
  </si>
  <si>
    <t>dim draw Flowcontrol F221</t>
  </si>
  <si>
    <t>7.05.012</t>
  </si>
  <si>
    <t>dim draw Flowcontrol F202</t>
  </si>
  <si>
    <t>7.05.013</t>
  </si>
  <si>
    <t>dim draw Flowcontrol F202A</t>
  </si>
  <si>
    <t>7.05.014</t>
  </si>
  <si>
    <t>dim draw Flowcontrol F203</t>
  </si>
  <si>
    <t>7.05.015</t>
  </si>
  <si>
    <t>dim draw Pressuresensor P501</t>
  </si>
  <si>
    <t>7.05.016</t>
  </si>
  <si>
    <t>dim draw Pressuresensor P502</t>
  </si>
  <si>
    <t>7.05.017</t>
  </si>
  <si>
    <t>dim draw Pressurecontr P601</t>
  </si>
  <si>
    <t>7.05.018</t>
  </si>
  <si>
    <t>dim draw Pressurecontr P701</t>
  </si>
  <si>
    <t>7.05.019</t>
  </si>
  <si>
    <t>dim draw Pressurecontr P602</t>
  </si>
  <si>
    <t>7.05.020</t>
  </si>
  <si>
    <t>dim draw Pressurecontr P702</t>
  </si>
  <si>
    <t>7.05.021</t>
  </si>
  <si>
    <t>dim draw Pressurecontr P602A</t>
  </si>
  <si>
    <t>7.05.022</t>
  </si>
  <si>
    <t>dim draw Pressurecontr P702A</t>
  </si>
  <si>
    <t>7.05.023</t>
  </si>
  <si>
    <t>dim draw Pressurecontr P603</t>
  </si>
  <si>
    <t>7.05.024</t>
  </si>
  <si>
    <t>dim draw Pressurecontr P703</t>
  </si>
  <si>
    <t>7.05.025</t>
  </si>
  <si>
    <t>dim draw E0030 1/2 19" 2 HE</t>
  </si>
  <si>
    <t>7.05.026</t>
  </si>
  <si>
    <t>dim draw n.o. valve</t>
  </si>
  <si>
    <t>7.05.027</t>
  </si>
  <si>
    <t>dim draw F203A 10 l/min</t>
  </si>
  <si>
    <t>7.05.028</t>
  </si>
  <si>
    <t>dim draw F001 L.H. special</t>
  </si>
  <si>
    <t>7.05.029</t>
  </si>
  <si>
    <t>dim draw F211 L.H. special</t>
  </si>
  <si>
    <t>7.05.030</t>
  </si>
  <si>
    <t>dim draw F203/203A</t>
  </si>
  <si>
    <t>7.05.031</t>
  </si>
  <si>
    <t>dim draw F732A</t>
  </si>
  <si>
    <t>7.05.032</t>
  </si>
  <si>
    <t>dim draw F632A</t>
  </si>
  <si>
    <t>7.05.033</t>
  </si>
  <si>
    <t>dim draw F232A</t>
  </si>
  <si>
    <t>7.05.034</t>
  </si>
  <si>
    <t>dim draw F113A</t>
  </si>
  <si>
    <t>7.05.035</t>
  </si>
  <si>
    <t>dim draw F231A/221A</t>
  </si>
  <si>
    <t>7.05.036</t>
  </si>
  <si>
    <t>dim draw F222A</t>
  </si>
  <si>
    <t>7.05.037</t>
  </si>
  <si>
    <t>dim draw F223</t>
  </si>
  <si>
    <t>7.05.038</t>
  </si>
  <si>
    <t>dim draw F633</t>
  </si>
  <si>
    <t>7.05.039</t>
  </si>
  <si>
    <t>dim draw F801</t>
  </si>
  <si>
    <t>7.05.040</t>
  </si>
  <si>
    <t>dim draw F901</t>
  </si>
  <si>
    <t>7.05.041</t>
  </si>
  <si>
    <t>dim draw F832</t>
  </si>
  <si>
    <t>7.05.042</t>
  </si>
  <si>
    <t>dim draw F932</t>
  </si>
  <si>
    <t>7.05.043</t>
  </si>
  <si>
    <t>dim draw F115 A/B/C/D</t>
  </si>
  <si>
    <t>7.05.044</t>
  </si>
  <si>
    <t>dim draw F810/812  F820/832</t>
  </si>
  <si>
    <t>7.05.045</t>
  </si>
  <si>
    <t>dim draw F900/902  F910/932</t>
  </si>
  <si>
    <t>7.05.046</t>
  </si>
  <si>
    <t>dim draw F834</t>
  </si>
  <si>
    <t>7.05.047</t>
  </si>
  <si>
    <t>dim draw F934</t>
  </si>
  <si>
    <t>7.05.048</t>
  </si>
  <si>
    <t>dim draw F133A</t>
  </si>
  <si>
    <t>7.05.049</t>
  </si>
  <si>
    <t>3.01.514</t>
  </si>
  <si>
    <t>Viton O-ring AS123 70 sh green</t>
  </si>
  <si>
    <t>4.01.488</t>
  </si>
  <si>
    <t>pcb PROFIBUS VPC3 int. DB9 rs</t>
  </si>
  <si>
    <t>4.01.456</t>
  </si>
  <si>
    <t>pcb Euro MBC3</t>
  </si>
  <si>
    <t>7.09.200</t>
  </si>
  <si>
    <t>HI-TEC B2 "bright" compacgt local ReadOut/Control module</t>
  </si>
  <si>
    <t>2.15.310</t>
  </si>
  <si>
    <t>metal seal W-300</t>
  </si>
  <si>
    <t>7.03.395</t>
  </si>
  <si>
    <t>coil assy topmount lab 390mm</t>
  </si>
  <si>
    <t>3.01.738</t>
  </si>
  <si>
    <t>EPDM o-ring AS1100 SKA-S095</t>
  </si>
  <si>
    <t>3.01.405</t>
  </si>
  <si>
    <t>viton o-ring AS1100 70 Sh green</t>
  </si>
  <si>
    <t>2.15.137</t>
  </si>
  <si>
    <t>adjusting screw F-004BC</t>
  </si>
  <si>
    <t>3.03.121</t>
  </si>
  <si>
    <t>PTFE film 35x161mm 0.2mm</t>
  </si>
  <si>
    <t>3.03.176</t>
  </si>
  <si>
    <t>PTFE film 35x161mm 0.1mm</t>
  </si>
  <si>
    <t>F-201C-FAC</t>
  </si>
  <si>
    <t>F-201C-PAB</t>
  </si>
  <si>
    <t>REK37000</t>
  </si>
  <si>
    <t>REK37100</t>
  </si>
  <si>
    <t>REK45055</t>
  </si>
  <si>
    <t>vervallen</t>
  </si>
  <si>
    <t>REK45520</t>
  </si>
  <si>
    <t>REK45530</t>
  </si>
  <si>
    <t>REK48012</t>
  </si>
  <si>
    <t>REK48014</t>
  </si>
  <si>
    <t>REK48161</t>
  </si>
  <si>
    <t>REK48317</t>
  </si>
  <si>
    <t>REK48320</t>
  </si>
  <si>
    <t>project DMA</t>
  </si>
  <si>
    <t>REK48395</t>
  </si>
  <si>
    <t>REK48399</t>
  </si>
  <si>
    <t>REK48545</t>
  </si>
  <si>
    <t>REK48546</t>
  </si>
  <si>
    <t>REK48603</t>
  </si>
  <si>
    <t>REK48626</t>
  </si>
  <si>
    <t>REK48657</t>
  </si>
  <si>
    <t>REK48810</t>
  </si>
  <si>
    <t>REK48952</t>
  </si>
  <si>
    <t>REK49105</t>
  </si>
  <si>
    <t>REK49106</t>
  </si>
  <si>
    <t>manual EX-FLOW German</t>
  </si>
  <si>
    <t>9.02.058</t>
  </si>
  <si>
    <t>manual EX-FLOW English</t>
  </si>
  <si>
    <t>9.02.059</t>
  </si>
  <si>
    <t>manual F-113DZ English</t>
  </si>
  <si>
    <t>9.02.060</t>
  </si>
  <si>
    <t>manual F-203C English</t>
  </si>
  <si>
    <t>9.02.061</t>
  </si>
  <si>
    <t>drawing A3</t>
  </si>
  <si>
    <t>9.02.062</t>
  </si>
  <si>
    <t>partlist</t>
  </si>
  <si>
    <t>9.02.063</t>
  </si>
  <si>
    <t>information card Dutch</t>
  </si>
  <si>
    <t>9.02.065</t>
  </si>
  <si>
    <t>manual E-7002</t>
  </si>
  <si>
    <t>9.02.066</t>
  </si>
  <si>
    <t>manual T-module</t>
  </si>
  <si>
    <t>9.02.067</t>
  </si>
  <si>
    <t>table viscosity factor</t>
  </si>
  <si>
    <t>9.02.068</t>
  </si>
  <si>
    <t>drawing A4 blanc</t>
  </si>
  <si>
    <t>9.02.069</t>
  </si>
  <si>
    <t>5.03.061</t>
  </si>
  <si>
    <t>cable gland assy</t>
  </si>
  <si>
    <t>2.20.743</t>
  </si>
  <si>
    <t>blind nut M6</t>
  </si>
  <si>
    <t>3.01.002</t>
  </si>
  <si>
    <t>Du-punt Viton o-ring</t>
  </si>
  <si>
    <t>2.01.199</t>
  </si>
  <si>
    <t>Hexagon socket head cap screw</t>
  </si>
  <si>
    <t>1.24.167</t>
  </si>
  <si>
    <t>Hummel plug PG9 modified</t>
  </si>
  <si>
    <t>2.20.218</t>
  </si>
  <si>
    <t>brass seal nut</t>
  </si>
  <si>
    <t>2.01.235</t>
  </si>
  <si>
    <t>Hexagon socket screw</t>
  </si>
  <si>
    <t>2.03.039</t>
  </si>
  <si>
    <t>plain washer DIN125-1A</t>
  </si>
  <si>
    <t>1.24.156</t>
  </si>
  <si>
    <t>distance part M3x14</t>
  </si>
  <si>
    <t>3.03.228</t>
  </si>
  <si>
    <t>Skiffy nylon washer d6x3.2x1mm</t>
  </si>
  <si>
    <t>2.01.161</t>
  </si>
  <si>
    <t>Hexagon socket head cap screw DIN 912 M3x6</t>
  </si>
  <si>
    <t>2.03.328</t>
  </si>
  <si>
    <t>washer DIN127B 70-A4 M3</t>
  </si>
  <si>
    <t>3.01.517</t>
  </si>
  <si>
    <t>4.01.385</t>
  </si>
  <si>
    <t>pcb flowbus interface M12</t>
  </si>
  <si>
    <t>4.01.498</t>
  </si>
  <si>
    <t>pcb profibus VPC3 int M12</t>
  </si>
  <si>
    <t>4.01.428</t>
  </si>
  <si>
    <t>PCB Devicenet interface M12</t>
  </si>
  <si>
    <t>2.01.237</t>
  </si>
  <si>
    <t>hexagon socket button head screw</t>
  </si>
  <si>
    <t>viton o-ring AS901</t>
  </si>
  <si>
    <t>7.03.411</t>
  </si>
  <si>
    <t>Coil assembly IIW</t>
  </si>
  <si>
    <t>2.20.539</t>
  </si>
  <si>
    <t>Sleeve normally closed MSII</t>
  </si>
  <si>
    <t>3.01.509</t>
  </si>
  <si>
    <t>5.11.123</t>
  </si>
  <si>
    <t>plungerholder assy MS nc II</t>
  </si>
  <si>
    <t>2.20.001</t>
  </si>
  <si>
    <t>support ring metal/topmount</t>
  </si>
  <si>
    <t>2.03.399</t>
  </si>
  <si>
    <t>valve spring 0.30mm (M3) II</t>
  </si>
  <si>
    <t>2.15.823</t>
  </si>
  <si>
    <t>distance part C5 nc</t>
  </si>
  <si>
    <t>2.01.226</t>
  </si>
  <si>
    <t>screw DIN912-X- m4x16-12.9</t>
  </si>
  <si>
    <t>2.20.009</t>
  </si>
  <si>
    <t>2.20.010</t>
  </si>
  <si>
    <t>2.20.011</t>
  </si>
  <si>
    <t>2.20.012</t>
  </si>
  <si>
    <t>2.20.013</t>
  </si>
  <si>
    <t>2.20.014</t>
  </si>
  <si>
    <t>2.20.015</t>
  </si>
  <si>
    <t>2.20.016</t>
  </si>
  <si>
    <t>2.20.017</t>
  </si>
  <si>
    <t>2.20.018</t>
  </si>
  <si>
    <t>2.20.019</t>
  </si>
  <si>
    <t>2.20.020</t>
  </si>
  <si>
    <t>2.20.021</t>
  </si>
  <si>
    <t>2.20.022</t>
  </si>
  <si>
    <t>orrifie metal seal d0.05mm</t>
  </si>
  <si>
    <t>orrifie metal seal d0.07mm</t>
  </si>
  <si>
    <t>orrifie metal seal d0.10mm</t>
  </si>
  <si>
    <t>orrifie metal seal d0.14mm</t>
  </si>
  <si>
    <t>orrifie metal seal d0.20mm</t>
  </si>
  <si>
    <t>orrifie metal seal d0.30mm</t>
  </si>
  <si>
    <t>orrifie metal seal d0.37mm</t>
  </si>
  <si>
    <t>orrifie metal seal d0.50mm</t>
  </si>
  <si>
    <t>orrifie metal seal d0.70mm</t>
  </si>
  <si>
    <t>orrifie metal seal d1.00mm</t>
  </si>
  <si>
    <t>orrifie metal seal d1.3mm</t>
  </si>
  <si>
    <t>orrifie metal seal d1.5mm</t>
  </si>
  <si>
    <t>orrifie metal seal d1.7mm</t>
  </si>
  <si>
    <t>orrifie metal seal d2.0mm</t>
  </si>
  <si>
    <t>2.20.544</t>
  </si>
  <si>
    <t xml:space="preserve">Sleeve MSII </t>
  </si>
  <si>
    <t>2.15.862</t>
  </si>
  <si>
    <t>CORI-FLOW cover din8</t>
  </si>
  <si>
    <t>2.04.224</t>
  </si>
  <si>
    <t>Cajon Nut</t>
  </si>
  <si>
    <t>3.01.077</t>
  </si>
  <si>
    <t>Du-punt Viton o-ring compount 51414</t>
  </si>
  <si>
    <t>2.20.543</t>
  </si>
  <si>
    <t>Sleeve MSII normally closed 1/8</t>
  </si>
  <si>
    <t>2.15.892</t>
  </si>
  <si>
    <t>Cover coil case C2 IG/IH</t>
  </si>
  <si>
    <t>2.04.186</t>
  </si>
  <si>
    <t>Swagelok plug 1/8"OD</t>
  </si>
  <si>
    <t>sleeve topmount ind nc</t>
  </si>
  <si>
    <t>5.01.223</t>
  </si>
  <si>
    <t>Sensor 2 winding C type SW2 V</t>
  </si>
  <si>
    <t>2.15.858</t>
  </si>
  <si>
    <t>moulded IN-FLOW housing</t>
  </si>
  <si>
    <t>5.03.084</t>
  </si>
  <si>
    <t>2.15.772</t>
  </si>
  <si>
    <t>mounting frame digital</t>
  </si>
  <si>
    <t>2.01.088</t>
  </si>
  <si>
    <t>screw DIN7985H-4.8 ELVZ M2.5x4</t>
  </si>
  <si>
    <t>1.24.129</t>
  </si>
  <si>
    <t>dist part 4UNC/M3 SW5</t>
  </si>
  <si>
    <t>2.01.155</t>
  </si>
  <si>
    <t>screw DIN84-4.8 ELVZ</t>
  </si>
  <si>
    <t>2.01.042</t>
  </si>
  <si>
    <t>screw DIN912 70-A4</t>
  </si>
  <si>
    <t>5.03.077</t>
  </si>
  <si>
    <t>7.03.424</t>
  </si>
  <si>
    <t>PiPS-MV pluginpower supply</t>
  </si>
  <si>
    <t>5.08.202</t>
  </si>
  <si>
    <t>busassy in-flow flow-bus</t>
  </si>
  <si>
    <t>5.08.203</t>
  </si>
  <si>
    <t>busassy in-flow profibus</t>
  </si>
  <si>
    <t>5.08.205</t>
  </si>
  <si>
    <t>busassy in-flow modbus</t>
  </si>
  <si>
    <t>7.03.398</t>
  </si>
  <si>
    <t>coil assy IIU</t>
  </si>
  <si>
    <t>2.20.062</t>
  </si>
  <si>
    <t>7.03.371</t>
  </si>
  <si>
    <t>cable ind coil 12cm IP65 appl</t>
  </si>
  <si>
    <t>3.01.515</t>
  </si>
  <si>
    <t>viton or-ing AS028</t>
  </si>
  <si>
    <t>3.01.516</t>
  </si>
  <si>
    <t>viton or-ing AS035</t>
  </si>
  <si>
    <t>2.01.085</t>
  </si>
  <si>
    <t>screw din7985H 4.8 ELVZ</t>
  </si>
  <si>
    <t>Quantité 
02-07-13</t>
  </si>
  <si>
    <t>E-6311/6331/6351 C/D</t>
  </si>
  <si>
    <t>7.08.009</t>
  </si>
  <si>
    <t>E-6411/6431/6451 A/B</t>
  </si>
  <si>
    <t>7.08.010</t>
  </si>
  <si>
    <t>E-6411/6431/6451 C/D</t>
  </si>
  <si>
    <t>7.08.011</t>
  </si>
  <si>
    <t>E-6422/6442/6462 A/B</t>
  </si>
  <si>
    <t>7.08.012</t>
  </si>
  <si>
    <t>E-6422/6442/6462 C/D</t>
  </si>
  <si>
    <t>7.08.013</t>
  </si>
  <si>
    <t>E-5111/5131/5151 A/B</t>
  </si>
  <si>
    <t>7.08.014</t>
  </si>
  <si>
    <t>9.14.023</t>
  </si>
  <si>
    <t>filter roll Turbo-/Supertron</t>
  </si>
  <si>
    <t>9.14.032</t>
  </si>
  <si>
    <t>filter cartridge QC-4H</t>
  </si>
  <si>
    <t>9.14.038</t>
  </si>
  <si>
    <t>filter roll 100mm for Sonata</t>
  </si>
  <si>
    <t>9.14.044</t>
  </si>
  <si>
    <t>coffee-cup + saucer with logo</t>
  </si>
  <si>
    <t>9.15.006</t>
  </si>
  <si>
    <t>cover sheet for file A4 0.2mm</t>
  </si>
  <si>
    <t>9.15.008</t>
  </si>
  <si>
    <t>binder d8mm 24R white</t>
  </si>
  <si>
    <t>9.15.009</t>
  </si>
  <si>
    <t>binder d12mm 24R white</t>
  </si>
  <si>
    <t>9.15.018</t>
  </si>
  <si>
    <t>note-pad millimeter A4 natural</t>
  </si>
  <si>
    <t>9.15.020</t>
  </si>
  <si>
    <t>= 9.15.019</t>
  </si>
  <si>
    <t>9.15.021</t>
  </si>
  <si>
    <t>Niceday correction tape 143</t>
  </si>
  <si>
    <t>9.15.022</t>
  </si>
  <si>
    <t>id tape black 9mm x 3m</t>
  </si>
  <si>
    <t>9.15.049</t>
  </si>
  <si>
    <t>= 1.21.037</t>
  </si>
  <si>
    <t>9.15.051</t>
  </si>
  <si>
    <t>Niceday stapler 24/6 black</t>
  </si>
  <si>
    <t>9.15.056</t>
  </si>
  <si>
    <t>Casio calculator FX-115 solar</t>
  </si>
  <si>
    <t>9.15.057</t>
  </si>
  <si>
    <t>Niceday calculator 201</t>
  </si>
  <si>
    <t>9.15.062</t>
  </si>
  <si>
    <t>paper grey A4 80gr</t>
  </si>
  <si>
    <t>9.15.066</t>
  </si>
  <si>
    <t>cover sheet for file A4 grey</t>
  </si>
  <si>
    <t>9.15.068</t>
  </si>
  <si>
    <t>Niceday 23-rings paper lined</t>
  </si>
  <si>
    <t>9.15.077</t>
  </si>
  <si>
    <t>Nakajima correctable cartridge</t>
  </si>
  <si>
    <t>9.15.078</t>
  </si>
  <si>
    <t>Accodata pressboard file 12"</t>
  </si>
  <si>
    <t>9.15.079</t>
  </si>
  <si>
    <t>Casio calculator FX-3600-PA</t>
  </si>
  <si>
    <t>9.15.081</t>
  </si>
  <si>
    <t>polyester A4</t>
  </si>
  <si>
    <t>9.15.082</t>
  </si>
  <si>
    <t>paper 11"x240mm x 2</t>
  </si>
  <si>
    <t>9.15.083</t>
  </si>
  <si>
    <t>Atlanta frame suspention file</t>
  </si>
  <si>
    <t>9.15.093</t>
  </si>
  <si>
    <t>white-board eraser</t>
  </si>
  <si>
    <t>9.15.095</t>
  </si>
  <si>
    <t>polyester A3</t>
  </si>
  <si>
    <t>9.15.096</t>
  </si>
  <si>
    <t>paper 11"x380mm x 1</t>
  </si>
  <si>
    <t>9.15.097</t>
  </si>
  <si>
    <t>letter of exchange</t>
  </si>
  <si>
    <t>9.15.102</t>
  </si>
  <si>
    <t>Planmaster boardmarker yellow</t>
  </si>
  <si>
    <t>9.15.103</t>
  </si>
  <si>
    <t>Planmaster boardmarker orange</t>
  </si>
  <si>
    <t>9.15.104</t>
  </si>
  <si>
    <t>Planmaster boardmarker violet</t>
  </si>
  <si>
    <t>9.15.106</t>
  </si>
  <si>
    <t>Niceday flip frame A4</t>
  </si>
  <si>
    <t>9.15.107</t>
  </si>
  <si>
    <t>paper 11"x240mm x 1</t>
  </si>
  <si>
    <t>9.15.109</t>
  </si>
  <si>
    <t>Dymo 6000 replacem.tape cutter</t>
  </si>
  <si>
    <t>9.15.110</t>
  </si>
  <si>
    <t>Minolta staple cartridge</t>
  </si>
  <si>
    <t>9.15.118</t>
  </si>
  <si>
    <t>Lega whiteboard strip</t>
  </si>
  <si>
    <t>9.15.121</t>
  </si>
  <si>
    <t>Gelro office book 33x21 ruled</t>
  </si>
  <si>
    <t>9.15.123</t>
  </si>
  <si>
    <t>Dymo D1 tape cassette 12mm b/w</t>
  </si>
  <si>
    <t>9.16.005</t>
  </si>
  <si>
    <t>hookup mu-FLOW</t>
  </si>
  <si>
    <t>9.16.006</t>
  </si>
  <si>
    <t>hookup LIQUI-FLOW L30</t>
  </si>
  <si>
    <t>9.16.009</t>
  </si>
  <si>
    <t>hookup EX-LIQUI-FLOW volt</t>
  </si>
  <si>
    <t>9.16.010</t>
  </si>
  <si>
    <t>hookup EX-LIQUI-FLOW current</t>
  </si>
  <si>
    <t>9.16.011</t>
  </si>
  <si>
    <t>hookup EL-FLOW 24V</t>
  </si>
  <si>
    <t>9.16.012</t>
  </si>
  <si>
    <t>hookup EX-LIQUI-FLOW XC volt</t>
  </si>
  <si>
    <t>9.16.013</t>
  </si>
  <si>
    <t>hookup EX-LIQUI-FLOW XB volt</t>
  </si>
  <si>
    <t>9.16.014</t>
  </si>
  <si>
    <t>hookup EX-LIQUI-FLOW XC curr.</t>
  </si>
  <si>
    <t>9.16.019</t>
  </si>
  <si>
    <t>hookup EX-LIQUI-FLOW LFM</t>
  </si>
  <si>
    <t>9.16.024</t>
  </si>
  <si>
    <t>hookup IN-FLOW digital MFM/MFC</t>
  </si>
  <si>
    <t>9.16.025</t>
  </si>
  <si>
    <t>hookup EX-LIQUI-FLOW LFC</t>
  </si>
  <si>
    <t>9.16.026</t>
  </si>
  <si>
    <t>hookup M+W WFM-0511</t>
  </si>
  <si>
    <t>9.16.030</t>
  </si>
  <si>
    <t>hookup LIQUI-FLOW L20 LFM/LFC</t>
  </si>
  <si>
    <t>E-5612/5622/5632 C/D</t>
  </si>
  <si>
    <t>7.09.052</t>
  </si>
  <si>
    <t>E-5641 A/B-type</t>
  </si>
  <si>
    <t>7.09.053</t>
  </si>
  <si>
    <t>E-5641 C/D-type</t>
  </si>
  <si>
    <t>7.09.054</t>
  </si>
  <si>
    <t>E-5611/5621/5631 A/B</t>
  </si>
  <si>
    <t>7.09.055</t>
  </si>
  <si>
    <t>E-5611/5621/5631 C/D</t>
  </si>
  <si>
    <t>7.09.056</t>
  </si>
  <si>
    <t>BSF-001E/002E</t>
  </si>
  <si>
    <t>7.09.057</t>
  </si>
  <si>
    <t>E-5652-X51</t>
  </si>
  <si>
    <t>7.09.058</t>
  </si>
  <si>
    <t>E-5652-X53</t>
  </si>
  <si>
    <t>7.09.059</t>
  </si>
  <si>
    <t>E-5651-X51</t>
  </si>
  <si>
    <t>7.09.060</t>
  </si>
  <si>
    <t>E-5651-X53</t>
  </si>
  <si>
    <t>7.09.061</t>
  </si>
  <si>
    <t>calibration set Tubecal3 d16mm</t>
  </si>
  <si>
    <t>7.09.062</t>
  </si>
  <si>
    <t>calibration set Tubecal3 d50mm</t>
  </si>
  <si>
    <t>7.09.063</t>
  </si>
  <si>
    <t>test equipment pcb MFC/EPC</t>
  </si>
  <si>
    <t>7.09.064</t>
  </si>
  <si>
    <t>control case calsys3</t>
  </si>
  <si>
    <t>7.09.065</t>
  </si>
  <si>
    <t>manual control case calsys3</t>
  </si>
  <si>
    <t>7.09.066</t>
  </si>
  <si>
    <t>interface calsys3</t>
  </si>
  <si>
    <t>5.05.024</t>
  </si>
  <si>
    <t>flow device F-105A</t>
  </si>
  <si>
    <t>5.05.025</t>
  </si>
  <si>
    <t>flow device F-105B</t>
  </si>
  <si>
    <t>5.05.026</t>
  </si>
  <si>
    <t>flow device F-105C</t>
  </si>
  <si>
    <t>5.05.027</t>
  </si>
  <si>
    <t>flow device F-105D</t>
  </si>
  <si>
    <t>5.05.028</t>
  </si>
  <si>
    <t>flow device bypass F-105</t>
  </si>
  <si>
    <t>5.05.029</t>
  </si>
  <si>
    <t>liquid flow device high</t>
  </si>
  <si>
    <t>5.05.030</t>
  </si>
  <si>
    <t>flow device D-cap medium</t>
  </si>
  <si>
    <t>5.05.031</t>
  </si>
  <si>
    <t>flow device D-cap high</t>
  </si>
  <si>
    <t>5.05.032</t>
  </si>
  <si>
    <t>liquid flow device low</t>
  </si>
  <si>
    <t>5.05.033</t>
  </si>
  <si>
    <t>inline filter M-411</t>
  </si>
  <si>
    <t>5.05.034</t>
  </si>
  <si>
    <t>inline filter M-422/423</t>
  </si>
  <si>
    <t>5.05.035</t>
  </si>
  <si>
    <t>lam. flow device F-106/107</t>
  </si>
  <si>
    <t>5.05.036</t>
  </si>
  <si>
    <t>5.05.039</t>
  </si>
  <si>
    <t>lam. flow device liq. Novellus</t>
  </si>
  <si>
    <t>5.05.040</t>
  </si>
  <si>
    <t>medium flow device &lt;12ln</t>
  </si>
  <si>
    <t>5.05.041</t>
  </si>
  <si>
    <t>endplate assy high flow</t>
  </si>
  <si>
    <t>5.05.042</t>
  </si>
  <si>
    <t>QA-document</t>
  </si>
  <si>
    <t>9.02.143</t>
  </si>
  <si>
    <t>leaflet single channel English</t>
  </si>
  <si>
    <t>9.02.144</t>
  </si>
  <si>
    <t>leaflet FLOW-BUS German</t>
  </si>
  <si>
    <t>9.02.145</t>
  </si>
  <si>
    <t>leaflet FLOW-BUS English</t>
  </si>
  <si>
    <t>9.02.146</t>
  </si>
  <si>
    <t>manual E-6000 section 1 Eng.</t>
  </si>
  <si>
    <t>9.02.147</t>
  </si>
  <si>
    <t>manual E-6000 section 6 Eng.</t>
  </si>
  <si>
    <t>9.02.148</t>
  </si>
  <si>
    <t>manual Carlo Erba Strument.</t>
  </si>
  <si>
    <t>9.02.149</t>
  </si>
  <si>
    <t>manual addition Euro II Eng.</t>
  </si>
  <si>
    <t>9.02.150</t>
  </si>
  <si>
    <t>manual addition Euro II German</t>
  </si>
  <si>
    <t>9.02.151</t>
  </si>
  <si>
    <t>7.04.004</t>
  </si>
  <si>
    <t>Expl view flowsensor F110/F111</t>
  </si>
  <si>
    <t>7.04.005</t>
  </si>
  <si>
    <t>Expl view flowsensor F112/F113</t>
  </si>
  <si>
    <t>7.04.006</t>
  </si>
  <si>
    <t>Expl view flowcontr F200/F201</t>
  </si>
  <si>
    <t>7.04.007</t>
  </si>
  <si>
    <t>Expl view flowcontr F221</t>
  </si>
  <si>
    <t>7.04.008</t>
  </si>
  <si>
    <t>dim draw F206AX</t>
  </si>
  <si>
    <t>7.05.256</t>
  </si>
  <si>
    <t>dim draw F116AX</t>
  </si>
  <si>
    <t>7.05.257</t>
  </si>
  <si>
    <t>dim draw F003/013 AC-XA</t>
  </si>
  <si>
    <t>7.05.259</t>
  </si>
  <si>
    <t>dim draw F003/013 AC-XC</t>
  </si>
  <si>
    <t>7.05.260</t>
  </si>
  <si>
    <t>dim draw F132X and M422</t>
  </si>
  <si>
    <t>7.05.261</t>
  </si>
  <si>
    <t>dim draw L2C2-88 Liq flow cont</t>
  </si>
  <si>
    <t>7.05.263</t>
  </si>
  <si>
    <t>dim draw W-101/102/202 Evap</t>
  </si>
  <si>
    <t>7.05.264</t>
  </si>
  <si>
    <t>dim draw L0-L0&amp;C2</t>
  </si>
  <si>
    <t>7.05.265</t>
  </si>
  <si>
    <t>dim draw FIS001P</t>
  </si>
  <si>
    <t>7.05.266</t>
  </si>
  <si>
    <t>dim draw FIS001F</t>
  </si>
  <si>
    <t>7.05.267</t>
  </si>
  <si>
    <t>dim draw F002AC-XC</t>
  </si>
  <si>
    <t>7.05.269</t>
  </si>
  <si>
    <t>dim draw FM3</t>
  </si>
  <si>
    <t>7.05.270</t>
  </si>
  <si>
    <t>dim draw FM4</t>
  </si>
  <si>
    <t>7.05.273</t>
  </si>
  <si>
    <t>dim draw F123MI/133MI F-type</t>
  </si>
  <si>
    <t>7.05.274</t>
  </si>
  <si>
    <t>dim draw F-123/133MI F/H-type</t>
  </si>
  <si>
    <t>7.05.275</t>
  </si>
  <si>
    <t>dim draw F123/133 AC</t>
  </si>
  <si>
    <t>7.05.276</t>
  </si>
  <si>
    <t>dim draw F133AX</t>
  </si>
  <si>
    <t>7.05.277</t>
  </si>
  <si>
    <t>dim draw F133AC American</t>
  </si>
  <si>
    <t>7.05.278</t>
  </si>
  <si>
    <t>dim draw F117EX ANSI 600lbs</t>
  </si>
  <si>
    <t>7.05.279</t>
  </si>
  <si>
    <t>dim draw F117I ANSI 600lbs F-t</t>
  </si>
  <si>
    <t>7.05.281</t>
  </si>
  <si>
    <t>dim draw F107I 300lbs F-type</t>
  </si>
  <si>
    <t>7.05.284</t>
  </si>
  <si>
    <t>dim draw C2 and Mu flow</t>
  </si>
  <si>
    <t>7.05.285</t>
  </si>
  <si>
    <t>dim draw Full 19" Open X-dee</t>
  </si>
  <si>
    <t>7.05.287</t>
  </si>
  <si>
    <t>dim draw Evaporator 3-way</t>
  </si>
  <si>
    <t>7.05.289</t>
  </si>
  <si>
    <t>dim draw F139I</t>
  </si>
  <si>
    <t>7.05.291</t>
  </si>
  <si>
    <t>dim draw FIS003/004 P</t>
  </si>
  <si>
    <t>7.05.297</t>
  </si>
  <si>
    <t>dim draw Evap. and mu-flow</t>
  </si>
  <si>
    <t>7.05.300</t>
  </si>
  <si>
    <t>dim draw F132AX</t>
  </si>
  <si>
    <t>7.05.302</t>
  </si>
  <si>
    <t>dim draw F-112AX</t>
  </si>
  <si>
    <t>7.05.303</t>
  </si>
  <si>
    <t>dim draw F002AC-XC and F112AX</t>
  </si>
  <si>
    <t>7.05.304</t>
  </si>
  <si>
    <t>7.05.305</t>
  </si>
  <si>
    <t>dim draw F-100X/F-110X/F-111X</t>
  </si>
  <si>
    <t>7.05.307</t>
  </si>
  <si>
    <t>dim draw F-113AX</t>
  </si>
  <si>
    <t>7.05.310</t>
  </si>
  <si>
    <t>dim draw F-203AX/F-213AX</t>
  </si>
  <si>
    <t>7.05.313</t>
  </si>
  <si>
    <t>dim draw SAM F001F</t>
  </si>
  <si>
    <t>7.05.314</t>
  </si>
  <si>
    <t>dim draw F-116BX</t>
  </si>
  <si>
    <t>7.05.316</t>
  </si>
  <si>
    <t>dim draw F-206BX/F-216BX</t>
  </si>
  <si>
    <t>7.05.317</t>
  </si>
  <si>
    <t>dim draw F-116AX</t>
  </si>
  <si>
    <t>7.05.318</t>
  </si>
  <si>
    <t>dim draw F-206AX/F-216AX</t>
  </si>
  <si>
    <t>7.05.322</t>
  </si>
  <si>
    <t>dim draw BUGW</t>
  </si>
  <si>
    <t>7.05.323</t>
  </si>
  <si>
    <t>prospect digital MFM/MFC Ger.</t>
  </si>
  <si>
    <t>9.02.232</t>
  </si>
  <si>
    <t>customer system descr. X40/X42</t>
  </si>
  <si>
    <t>9.02.233</t>
  </si>
  <si>
    <t>customer system descr. X50/X52</t>
  </si>
  <si>
    <t>9.02.234</t>
  </si>
  <si>
    <t>customer system descr. X51/X53</t>
  </si>
  <si>
    <t>9.02.235</t>
  </si>
  <si>
    <t>packing method</t>
  </si>
  <si>
    <t>9.02.236</t>
  </si>
  <si>
    <t>viscosity table German</t>
  </si>
  <si>
    <t>9.02.238</t>
  </si>
  <si>
    <t>test document electronics</t>
  </si>
  <si>
    <t>9.02.239</t>
  </si>
  <si>
    <t>documents training pressure</t>
  </si>
  <si>
    <t>9.02.240</t>
  </si>
  <si>
    <t>hook-up diagram ext. signal</t>
  </si>
  <si>
    <t>9.02.241</t>
  </si>
  <si>
    <t>9.02.242</t>
  </si>
  <si>
    <t>9.02.243</t>
  </si>
  <si>
    <t>manual addition MFC Industrial</t>
  </si>
  <si>
    <t>9.02.244</t>
  </si>
  <si>
    <t>=9.22.072</t>
  </si>
  <si>
    <t>9.02.245</t>
  </si>
  <si>
    <t>manual portable blending dev.</t>
  </si>
  <si>
    <t>9.02.246</t>
  </si>
  <si>
    <t>test document F-001AC/F-003C</t>
  </si>
  <si>
    <t>9.02.247</t>
  </si>
  <si>
    <t>document incoming materials</t>
  </si>
  <si>
    <t>9.02.248</t>
  </si>
  <si>
    <t>documents training seals/body</t>
  </si>
  <si>
    <t>9.02.249</t>
  </si>
  <si>
    <t>sheets reading 1993</t>
  </si>
  <si>
    <t>9.02.250</t>
  </si>
  <si>
    <t>9.02.251</t>
  </si>
  <si>
    <t>leaflet E-5115/E-5315 French</t>
  </si>
  <si>
    <t>9.02.252</t>
  </si>
  <si>
    <t>sheets BASF German</t>
  </si>
  <si>
    <t>9.02.253</t>
  </si>
  <si>
    <t>sheets history BHT German</t>
  </si>
  <si>
    <t>9.02.256</t>
  </si>
  <si>
    <t>leaflet in-line filter German</t>
  </si>
  <si>
    <t>9.02.257</t>
  </si>
  <si>
    <t>sheets history BHT English</t>
  </si>
  <si>
    <t>9.02.258</t>
  </si>
  <si>
    <t>sheets sensor technology</t>
  </si>
  <si>
    <t>9.02.259</t>
  </si>
  <si>
    <t>doc. returning instruments (D)</t>
  </si>
  <si>
    <t>9.02.260</t>
  </si>
  <si>
    <t>manual EX-FLOW Pacific Eng.</t>
  </si>
  <si>
    <t>9.02.261</t>
  </si>
  <si>
    <t>documents training control</t>
  </si>
  <si>
    <t>9.02.262</t>
  </si>
  <si>
    <t>manual E-6000 I/O-module Eng.</t>
  </si>
  <si>
    <t>9.02.263</t>
  </si>
  <si>
    <t>manual E-6000 T/A-module Eng.</t>
  </si>
  <si>
    <t>9.02.264</t>
  </si>
  <si>
    <t>manual E-6000 AD/DA-module Eng</t>
  </si>
  <si>
    <t>9.02.265</t>
  </si>
  <si>
    <t>manual power supply BRO-6 Eng.</t>
  </si>
  <si>
    <t>9.02.266</t>
  </si>
  <si>
    <t>test document E-6000</t>
  </si>
  <si>
    <t>9.02.267</t>
  </si>
  <si>
    <t>sheets reading</t>
  </si>
  <si>
    <t>9.02.268</t>
  </si>
  <si>
    <t>manual chromatography cont.Eng</t>
  </si>
  <si>
    <t>9.02.269</t>
  </si>
  <si>
    <t>=9.22.073</t>
  </si>
  <si>
    <t>9.02.270</t>
  </si>
  <si>
    <t>test document F-004C Dutch</t>
  </si>
  <si>
    <t>9.02.271</t>
  </si>
  <si>
    <t>manual addition P-507X English</t>
  </si>
  <si>
    <t>9.02.272</t>
  </si>
  <si>
    <t>manual addition P-507X German</t>
  </si>
  <si>
    <t>9.02.273</t>
  </si>
  <si>
    <t>manual CEM English</t>
  </si>
  <si>
    <t>9.02.274</t>
  </si>
  <si>
    <t>manual GEM Draw Dutch</t>
  </si>
  <si>
    <t>9.02.275</t>
  </si>
  <si>
    <t>F-112C</t>
  </si>
  <si>
    <t>7.01.100</t>
  </si>
  <si>
    <t>7.01.101</t>
  </si>
  <si>
    <t>7.01.102</t>
  </si>
  <si>
    <t>F-123C/F-133C</t>
  </si>
  <si>
    <t>7.01.105</t>
  </si>
  <si>
    <t>P-701D</t>
  </si>
  <si>
    <t>7.01.106</t>
  </si>
  <si>
    <t>P-601D</t>
  </si>
  <si>
    <t>7.01.107</t>
  </si>
  <si>
    <t>P-506D</t>
  </si>
  <si>
    <t>7.01.108</t>
  </si>
  <si>
    <t>P-532D</t>
  </si>
  <si>
    <t>7.01.109</t>
  </si>
  <si>
    <t>7.01.110</t>
  </si>
  <si>
    <t>F-201AD</t>
  </si>
  <si>
    <t>7.01.111</t>
  </si>
  <si>
    <t>F-202C/F-212C</t>
  </si>
  <si>
    <t>7.01.112</t>
  </si>
  <si>
    <t>7.01.113</t>
  </si>
  <si>
    <t>7.01.114</t>
  </si>
  <si>
    <t>F-934</t>
  </si>
  <si>
    <t>7.01.115</t>
  </si>
  <si>
    <t>F-834</t>
  </si>
  <si>
    <t>7.01.116</t>
  </si>
  <si>
    <t>F-902D</t>
  </si>
  <si>
    <t>7.01.117</t>
  </si>
  <si>
    <t>F-002C</t>
  </si>
  <si>
    <t>7.01.118</t>
  </si>
  <si>
    <t>F-002D</t>
  </si>
  <si>
    <t>7.01.119</t>
  </si>
  <si>
    <t>F-033C</t>
  </si>
  <si>
    <t>7.01.120</t>
  </si>
  <si>
    <t>F-200D/F-210D</t>
  </si>
  <si>
    <t>7.01.121</t>
  </si>
  <si>
    <t>F-132X</t>
  </si>
  <si>
    <t>7.01.122</t>
  </si>
  <si>
    <t>F-122AC/F-132AC</t>
  </si>
  <si>
    <t>7.01.123</t>
  </si>
  <si>
    <t>7.01.124</t>
  </si>
  <si>
    <t>F-232 LA/LB</t>
  </si>
  <si>
    <t>7.01.125</t>
  </si>
  <si>
    <t>F-133X</t>
  </si>
  <si>
    <t>7.01.126</t>
  </si>
  <si>
    <t>F-114X</t>
  </si>
  <si>
    <t>7.01.127</t>
  </si>
  <si>
    <t>F-105AX</t>
  </si>
  <si>
    <t>7.01.128</t>
  </si>
  <si>
    <t>F-105BX</t>
  </si>
  <si>
    <t>7.01.129</t>
  </si>
  <si>
    <t>F-105CX</t>
  </si>
  <si>
    <t>7.01.130</t>
  </si>
  <si>
    <t>F-105DX</t>
  </si>
  <si>
    <t>7.01.131</t>
  </si>
  <si>
    <t>F-133/133A</t>
  </si>
  <si>
    <t>7.01.132</t>
  </si>
  <si>
    <t>F-003C</t>
  </si>
  <si>
    <t>7.01.133</t>
  </si>
  <si>
    <t>7.01.134</t>
  </si>
  <si>
    <t>7.01.135</t>
  </si>
  <si>
    <t>F-130D</t>
  </si>
  <si>
    <t>7.01.136</t>
  </si>
  <si>
    <t>F-001C/F-011C LD/LE/LF n.c.</t>
  </si>
  <si>
    <t>7.01.137</t>
  </si>
  <si>
    <t>F-001D</t>
  </si>
  <si>
    <t>7.01.138</t>
  </si>
  <si>
    <t>F-001C/F-011C LD/LE/LF n.o.</t>
  </si>
  <si>
    <t>7.01.139</t>
  </si>
  <si>
    <t>F-001D n.o.</t>
  </si>
  <si>
    <t>7.01.140</t>
  </si>
  <si>
    <t>F-002C LC/I/X</t>
  </si>
  <si>
    <t>7.01.141</t>
  </si>
  <si>
    <t>F-002C LA/LB</t>
  </si>
  <si>
    <t>7.01.142</t>
  </si>
  <si>
    <t>F-002C n.o.</t>
  </si>
  <si>
    <t>7.01.143</t>
  </si>
  <si>
    <t>7.01.144</t>
  </si>
  <si>
    <t>F-121C/F-131C</t>
  </si>
  <si>
    <t>7.01.145</t>
  </si>
  <si>
    <t>F-122AI/F-132AI</t>
  </si>
  <si>
    <t>7.01.147</t>
  </si>
  <si>
    <t>F-200C/F-210C</t>
  </si>
  <si>
    <t>7.01.148</t>
  </si>
  <si>
    <t>F-003 X/I</t>
  </si>
  <si>
    <t>7.01.149</t>
  </si>
  <si>
    <t>F-202M</t>
  </si>
  <si>
    <t>7.01.150</t>
  </si>
  <si>
    <t>F-203M</t>
  </si>
  <si>
    <t>7.01.151</t>
  </si>
  <si>
    <t>P-602M</t>
  </si>
  <si>
    <t>7.01.152</t>
  </si>
  <si>
    <t>F-232 LC IA/IB/XA/XB</t>
  </si>
  <si>
    <t>leaflet CEM German</t>
  </si>
  <si>
    <t>9.02.283</t>
  </si>
  <si>
    <t>leaflet COMBI-FLOW</t>
  </si>
  <si>
    <t>9.02.079</t>
  </si>
  <si>
    <t>manual EX-FLOW electronics</t>
  </si>
  <si>
    <t>9.02.080</t>
  </si>
  <si>
    <t>leaflet low deltaP instruments</t>
  </si>
  <si>
    <t>9.02.081</t>
  </si>
  <si>
    <t>leaflet single channel module</t>
  </si>
  <si>
    <t>9.02.082</t>
  </si>
  <si>
    <t>manual 102D/103D/105A German</t>
  </si>
  <si>
    <t>9.02.083</t>
  </si>
  <si>
    <t>manual low delta P instruments</t>
  </si>
  <si>
    <t>9.02.084</t>
  </si>
  <si>
    <t>manual single channel German</t>
  </si>
  <si>
    <t>9.02.085</t>
  </si>
  <si>
    <t>manual press.contr. analyser</t>
  </si>
  <si>
    <t>9.02.087</t>
  </si>
  <si>
    <t>dimensions F-100/F-200 German</t>
  </si>
  <si>
    <t>9.02.088</t>
  </si>
  <si>
    <t>connection F-100/F-200 German</t>
  </si>
  <si>
    <t>9.02.089</t>
  </si>
  <si>
    <t>front cal.certificate German</t>
  </si>
  <si>
    <t>9.02.090</t>
  </si>
  <si>
    <t>manual MFM/MFC Euro German</t>
  </si>
  <si>
    <t>9.02.091</t>
  </si>
  <si>
    <t>manual liquid English</t>
  </si>
  <si>
    <t>9.02.092</t>
  </si>
  <si>
    <t>manual liquid German</t>
  </si>
  <si>
    <t>9.02.093</t>
  </si>
  <si>
    <t>manual EPT/EPC English</t>
  </si>
  <si>
    <t>9.02.094</t>
  </si>
  <si>
    <t>sticker warning</t>
  </si>
  <si>
    <t>9.02.095</t>
  </si>
  <si>
    <t>manual MFM/MFC Industrial Ger.</t>
  </si>
  <si>
    <t>9.02.096</t>
  </si>
  <si>
    <t>top sticker pressure BHT</t>
  </si>
  <si>
    <t>9.02.097</t>
  </si>
  <si>
    <t>leaflet analizer applications</t>
  </si>
  <si>
    <t>9.02.098</t>
  </si>
  <si>
    <t>manual COMBI-FLOW French</t>
  </si>
  <si>
    <t>9.02.099</t>
  </si>
  <si>
    <t>5.08.025</t>
  </si>
  <si>
    <t>pcb + case assy Tubecal3 IRM</t>
  </si>
  <si>
    <t>5.08.026</t>
  </si>
  <si>
    <t>Ind. pcb assy liquid H</t>
  </si>
  <si>
    <t>Ind. pcb-assy C-cap. F/G-type</t>
  </si>
  <si>
    <t>Industr.pcb-assy C-cap. H-type</t>
  </si>
  <si>
    <t>5.08.029</t>
  </si>
  <si>
    <t>Ind. pcb assy D-cap. F/G-type</t>
  </si>
  <si>
    <t>5.08.030</t>
  </si>
  <si>
    <t>Industr.pcb-assy D-cap. H-type</t>
  </si>
  <si>
    <t>5.08.031</t>
  </si>
  <si>
    <t>Euro pcb-assy C-cap. F/G-type</t>
  </si>
  <si>
    <t>5.08.033</t>
  </si>
  <si>
    <t>Ind.pcb-assy M-cap. F/G-type</t>
  </si>
  <si>
    <t>5.08.036</t>
  </si>
  <si>
    <t>pcb + case assy FRM\FTM TD</t>
  </si>
  <si>
    <t>5.08.037</t>
  </si>
  <si>
    <t>pcb + case assy FRM\FTM TA</t>
  </si>
  <si>
    <t>5.08.038</t>
  </si>
  <si>
    <t>Euro DMFC pcb-assy C-cap.</t>
  </si>
  <si>
    <t>5.08.039</t>
  </si>
  <si>
    <t>Euro DMFC pcb-assy D-cap.</t>
  </si>
  <si>
    <t>5.08.040</t>
  </si>
  <si>
    <t>Euro DEPC pcb-assy</t>
  </si>
  <si>
    <t>5.08.041</t>
  </si>
  <si>
    <t>Euro DMFC II pcb-assy C-cap.</t>
  </si>
  <si>
    <t>5.08.042</t>
  </si>
  <si>
    <t>Euro DMFC II pcb-assy D-cap.</t>
  </si>
  <si>
    <t>5.08.043</t>
  </si>
  <si>
    <t>Euro DEPC II pcb-assy</t>
  </si>
  <si>
    <t>5.08.044</t>
  </si>
  <si>
    <t>Euro pcb-assy D-cap. F/G-type</t>
  </si>
  <si>
    <t>5.08.045</t>
  </si>
  <si>
    <t>pcb-assy D-cap. H-type distanc</t>
  </si>
  <si>
    <t>5.08.046</t>
  </si>
  <si>
    <t>pcb-assy C-cap. H-type distanc</t>
  </si>
  <si>
    <t>5.08.047</t>
  </si>
  <si>
    <t>DMFC II pcb-assy D-cap dist pt</t>
  </si>
  <si>
    <t>5.08.055</t>
  </si>
  <si>
    <t>MFC Ind digital assy</t>
  </si>
  <si>
    <t>5.08.056</t>
  </si>
  <si>
    <t>case assy special lab. case</t>
  </si>
  <si>
    <t>5.08.062</t>
  </si>
  <si>
    <t>pcb assy CORI-FLOW DeviceNet</t>
  </si>
  <si>
    <t>5.08.063</t>
  </si>
  <si>
    <t>pcb assy CORI-FLOW analog</t>
  </si>
  <si>
    <t>5.08.065</t>
  </si>
  <si>
    <t>pcb assy DUMA case</t>
  </si>
  <si>
    <t>5.08.067</t>
  </si>
  <si>
    <t>pcb assy CORI-FLOW FLOW-BUS</t>
  </si>
  <si>
    <t>5.08.068</t>
  </si>
  <si>
    <t>pcb assy CORI-FLOW PROFIBUS-DP</t>
  </si>
  <si>
    <t>5.08.070</t>
  </si>
  <si>
    <t>OEM II pcb assy press current</t>
  </si>
  <si>
    <t>5.08.072</t>
  </si>
  <si>
    <t>pcb assy mu-flow MBC ana+RS232</t>
  </si>
  <si>
    <t>5.08.073</t>
  </si>
  <si>
    <t>assy IP65 lab case ana.+RS232</t>
  </si>
  <si>
    <t>5.08.074</t>
  </si>
  <si>
    <t>assy IP65 lab case PROFIBUS</t>
  </si>
  <si>
    <t>5.08.075</t>
  </si>
  <si>
    <t>assy IP65 lab case FLOW-BUS</t>
  </si>
  <si>
    <t>5.08.076</t>
  </si>
  <si>
    <t>assy IP65 lab case DeviceNet</t>
  </si>
  <si>
    <t>5.08.092</t>
  </si>
  <si>
    <t>pcb assy CORI-FLOW Modbus</t>
  </si>
  <si>
    <t>5.08.096</t>
  </si>
  <si>
    <t>assy IN-FLOW compact ana+RS232</t>
  </si>
  <si>
    <t>5.08.097</t>
  </si>
  <si>
    <t>sticker MFM/MFC/EPC</t>
  </si>
  <si>
    <t>9.02.320</t>
  </si>
  <si>
    <t>9.02.321</t>
  </si>
  <si>
    <t>sheet multi channel mixer</t>
  </si>
  <si>
    <t>9.02.322</t>
  </si>
  <si>
    <t>manual modular MFM/MFC English</t>
  </si>
  <si>
    <t>9.02.323</t>
  </si>
  <si>
    <t>9.02.324</t>
  </si>
  <si>
    <t>hook-up diagram</t>
  </si>
  <si>
    <t>9.02.325</t>
  </si>
  <si>
    <t>leaflet F-116/F-206 German</t>
  </si>
  <si>
    <t>9.02.326</t>
  </si>
  <si>
    <t>leaflet L0 German</t>
  </si>
  <si>
    <t>9.02.327</t>
  </si>
  <si>
    <t>leaflet liquid German</t>
  </si>
  <si>
    <t>9.02.328</t>
  </si>
  <si>
    <t>manual A-module English</t>
  </si>
  <si>
    <t>9.02.329</t>
  </si>
  <si>
    <t>9.02.330</t>
  </si>
  <si>
    <t>program meeting 10 nov. 1994</t>
  </si>
  <si>
    <t>9.02.331</t>
  </si>
  <si>
    <t>9.02.332</t>
  </si>
  <si>
    <t>9.02.334</t>
  </si>
  <si>
    <t>text English</t>
  </si>
  <si>
    <t>9.02.335</t>
  </si>
  <si>
    <t>manual E-5115/E-5315 English</t>
  </si>
  <si>
    <t>9.02.336</t>
  </si>
  <si>
    <t>wiring diagram heat exchanger</t>
  </si>
  <si>
    <t>9.02.337</t>
  </si>
  <si>
    <t>specification sheet LIQUI-FLOW</t>
  </si>
  <si>
    <t>9.02.338</t>
  </si>
  <si>
    <t>test document LIQUI-FLOW</t>
  </si>
  <si>
    <t>9.02.339</t>
  </si>
  <si>
    <t>specification sheet Fisons</t>
  </si>
  <si>
    <t>9.02.340</t>
  </si>
  <si>
    <t>text for reading Sensor'95 Eng</t>
  </si>
  <si>
    <t>9.02.341</t>
  </si>
  <si>
    <t>sheets reading 1995</t>
  </si>
  <si>
    <t>9.02.342</t>
  </si>
  <si>
    <t>9.02.343</t>
  </si>
  <si>
    <t>9.02.344</t>
  </si>
  <si>
    <t>test document English</t>
  </si>
  <si>
    <t>9.02.345</t>
  </si>
  <si>
    <t>sheets reading semicaloric pr.</t>
  </si>
  <si>
    <t>9.02.346</t>
  </si>
  <si>
    <t>sheets reading introduction</t>
  </si>
  <si>
    <t>9.02.347</t>
  </si>
  <si>
    <t>document EPC Euro English</t>
  </si>
  <si>
    <t>9.02.348</t>
  </si>
  <si>
    <t>test document F-003AC</t>
  </si>
  <si>
    <t>9.02.349</t>
  </si>
  <si>
    <t>sheets reading logistics</t>
  </si>
  <si>
    <t>9.02.350</t>
  </si>
  <si>
    <t>sheets reading quality</t>
  </si>
  <si>
    <t>9.02.351</t>
  </si>
  <si>
    <t>MFM German</t>
  </si>
  <si>
    <t>9.02.352</t>
  </si>
  <si>
    <t>hook-up diagram digital contr.</t>
  </si>
  <si>
    <t>9.02.353</t>
  </si>
  <si>
    <t>text for Euro CVD Italy Eng.</t>
  </si>
  <si>
    <t>9.02.355</t>
  </si>
  <si>
    <t>9.02.356</t>
  </si>
  <si>
    <t>manual E-5500 French</t>
  </si>
  <si>
    <t>9.02.357</t>
  </si>
  <si>
    <t>sheet</t>
  </si>
  <si>
    <t>9.02.358</t>
  </si>
  <si>
    <t>text training</t>
  </si>
  <si>
    <t>9.02.359</t>
  </si>
  <si>
    <t>application bulletin leak det.</t>
  </si>
  <si>
    <t>9.02.360</t>
  </si>
  <si>
    <t>application bulletin gas mix.</t>
  </si>
  <si>
    <t>9.02.361</t>
  </si>
  <si>
    <t>text training LIQUI-FLOW</t>
  </si>
  <si>
    <t>9.02.362</t>
  </si>
  <si>
    <t>manual modular MFM/MFC Fisons</t>
  </si>
  <si>
    <t>9.02.363</t>
  </si>
  <si>
    <t>Z-fold chart 15m for 3021</t>
  </si>
  <si>
    <t>9.02.364</t>
  </si>
  <si>
    <t>dim draw LIQUI-FLOW contr C</t>
  </si>
  <si>
    <t>7.05.231</t>
  </si>
  <si>
    <t>dim draw F133X and M423</t>
  </si>
  <si>
    <t>7.05.234</t>
  </si>
  <si>
    <t>dim draw F206/216 BX</t>
  </si>
  <si>
    <t>7.05.235</t>
  </si>
  <si>
    <t>dim draw F003/013 BC-XA</t>
  </si>
  <si>
    <t>7.05.237</t>
  </si>
  <si>
    <t>dim draw F003/013 BC-XB</t>
  </si>
  <si>
    <t>7.05.238</t>
  </si>
  <si>
    <t>dim draw Medium gas mixer</t>
  </si>
  <si>
    <t>7.05.239</t>
  </si>
  <si>
    <t>dim draw F204CM</t>
  </si>
  <si>
    <t>7.05.247</t>
  </si>
  <si>
    <t>dim draw F116A F-type</t>
  </si>
  <si>
    <t>7.05.250</t>
  </si>
  <si>
    <t>dim draw F113AI F-type</t>
  </si>
  <si>
    <t>7.05.251</t>
  </si>
  <si>
    <t>dim draw F113AC UA-type</t>
  </si>
  <si>
    <t>7.05.253</t>
  </si>
  <si>
    <t>dim draw F003/013 AC</t>
  </si>
  <si>
    <t>7.05.254</t>
  </si>
  <si>
    <t>dim draw F203/213 AC-UA</t>
  </si>
  <si>
    <t>7.05.255</t>
  </si>
  <si>
    <t>training sheets mechatronics</t>
  </si>
  <si>
    <t>9.02.193</t>
  </si>
  <si>
    <t>advertising English</t>
  </si>
  <si>
    <t>9.02.194</t>
  </si>
  <si>
    <t>manual calibrator English</t>
  </si>
  <si>
    <t>9.02.195</t>
  </si>
  <si>
    <t>dimensions COMBI-FLOW</t>
  </si>
  <si>
    <t>9.02.196</t>
  </si>
  <si>
    <t>parameters for polynomal func.</t>
  </si>
  <si>
    <t>9.02.197</t>
  </si>
  <si>
    <t>sheets coriolis MFM</t>
  </si>
  <si>
    <t>9.02.198</t>
  </si>
  <si>
    <t>leaflet LIQUI-FLOW</t>
  </si>
  <si>
    <t>9.02.199</t>
  </si>
  <si>
    <t>leaflet CEM</t>
  </si>
  <si>
    <t>9.02.200</t>
  </si>
  <si>
    <t>disc label</t>
  </si>
  <si>
    <t>dimension E-5700 42TE rack</t>
  </si>
  <si>
    <t>9.02.461</t>
  </si>
  <si>
    <t>dimension E5700 42TE table top</t>
  </si>
  <si>
    <t>9.02.462</t>
  </si>
  <si>
    <t>dimension E-5700 84TE rack</t>
  </si>
  <si>
    <t>9.02.463</t>
  </si>
  <si>
    <t>dimension E5700 84TE table top</t>
  </si>
  <si>
    <t>9.02.464</t>
  </si>
  <si>
    <t>=9.22.007</t>
  </si>
  <si>
    <t>9.02.465</t>
  </si>
  <si>
    <t>manual modular MFM 24V supply</t>
  </si>
  <si>
    <t>9.02.466</t>
  </si>
  <si>
    <t>manual E-7000 German</t>
  </si>
  <si>
    <t>9.02.467</t>
  </si>
  <si>
    <t>assembly 2 channel EX system</t>
  </si>
  <si>
    <t>9.02.468</t>
  </si>
  <si>
    <t>CEM liquid delivery system fra</t>
  </si>
  <si>
    <t>9.02.469</t>
  </si>
  <si>
    <t>Crista MFM descript/testreport</t>
  </si>
  <si>
    <t>9.02.470</t>
  </si>
  <si>
    <t>modular EPM/EPC</t>
  </si>
  <si>
    <t>9.02.471</t>
  </si>
  <si>
    <t>calibrator s/n 960174</t>
  </si>
  <si>
    <t>9.02.472</t>
  </si>
  <si>
    <t>F2 HA/HB COMBI-FLOW</t>
  </si>
  <si>
    <t>7.01.413</t>
  </si>
  <si>
    <t>flow mixer medium</t>
  </si>
  <si>
    <t>7.01.414</t>
  </si>
  <si>
    <t>F-204CM</t>
  </si>
  <si>
    <t>7.01.415</t>
  </si>
  <si>
    <t>Heat Exchanger and mix. unit</t>
  </si>
  <si>
    <t>7.01.416</t>
  </si>
  <si>
    <t>F-202CM</t>
  </si>
  <si>
    <t>7.01.417</t>
  </si>
  <si>
    <t>L2 500 g/l</t>
  </si>
  <si>
    <t>7.01.421</t>
  </si>
  <si>
    <t>= 7.01.420</t>
  </si>
  <si>
    <t>7.01.422</t>
  </si>
  <si>
    <t>= 7.01.423</t>
  </si>
  <si>
    <t>7.01.427</t>
  </si>
  <si>
    <t>= 7.01.419</t>
  </si>
  <si>
    <t>7.01.428</t>
  </si>
  <si>
    <t>7.01.429</t>
  </si>
  <si>
    <t>F-003AC-XB/F-013AC-XB n.c.</t>
  </si>
  <si>
    <t>7.01.431</t>
  </si>
  <si>
    <t>= 7.01.432</t>
  </si>
  <si>
    <t>7.01.433</t>
  </si>
  <si>
    <t>F-116AX</t>
  </si>
  <si>
    <t>7.01.434</t>
  </si>
  <si>
    <t>F-206AX/F-216AX</t>
  </si>
  <si>
    <t>7.01.435</t>
  </si>
  <si>
    <t>W-202</t>
  </si>
  <si>
    <t>7.01.436</t>
  </si>
  <si>
    <t>7.01.437</t>
  </si>
  <si>
    <t>7.01.441</t>
  </si>
  <si>
    <t>F-033C-XB n.c. H2-type</t>
  </si>
  <si>
    <t>7.01.442</t>
  </si>
  <si>
    <t>7.01.443</t>
  </si>
  <si>
    <t>7.01.444</t>
  </si>
  <si>
    <t>7.01.445</t>
  </si>
  <si>
    <t>= 5.07.108</t>
  </si>
  <si>
    <t>7.01.448</t>
  </si>
  <si>
    <t>L0</t>
  </si>
  <si>
    <t>7.01.449</t>
  </si>
  <si>
    <t>FIS-001P/FIS-005P</t>
  </si>
  <si>
    <t>7.01.452</t>
  </si>
  <si>
    <t>7.01.453</t>
  </si>
  <si>
    <t>7.01.454</t>
  </si>
  <si>
    <t>7.01.455</t>
  </si>
  <si>
    <t>7.01.456</t>
  </si>
  <si>
    <t>7.01.462</t>
  </si>
  <si>
    <t>7.01.463</t>
  </si>
  <si>
    <t>F-133AC</t>
  </si>
  <si>
    <t>7.01.464</t>
  </si>
  <si>
    <t>= 7.01.463</t>
  </si>
  <si>
    <t>7.01.465</t>
  </si>
  <si>
    <t>7.01.466</t>
  </si>
  <si>
    <t>F-133AI</t>
  </si>
  <si>
    <t>7.01.467</t>
  </si>
  <si>
    <t>= 7.01.466</t>
  </si>
  <si>
    <t>7.01.469</t>
  </si>
  <si>
    <t>= 7.01.448</t>
  </si>
  <si>
    <t>7.01.470</t>
  </si>
  <si>
    <t>F-001 with modul valve reducer</t>
  </si>
  <si>
    <t>7.01.475</t>
  </si>
  <si>
    <t>FIS-001F</t>
  </si>
  <si>
    <t>7.01.476</t>
  </si>
  <si>
    <t>FIS-003P/FIS-004P</t>
  </si>
  <si>
    <t>7.01.478</t>
  </si>
  <si>
    <t>F-122AX/F-132AX</t>
  </si>
  <si>
    <t>7.01.479</t>
  </si>
  <si>
    <t>F-123AX/F-133AX</t>
  </si>
  <si>
    <t>7.01.504</t>
  </si>
  <si>
    <t>7.01.506</t>
  </si>
  <si>
    <t>FM3</t>
  </si>
  <si>
    <t>7.01.509</t>
  </si>
  <si>
    <t>flow sensor BUGW</t>
  </si>
  <si>
    <t>7.01.513</t>
  </si>
  <si>
    <t>Balzers mani-flow</t>
  </si>
  <si>
    <t>7.01.514</t>
  </si>
  <si>
    <t>flow module TST-004F</t>
  </si>
  <si>
    <t>7.01.515</t>
  </si>
  <si>
    <t>flow module TST-016F</t>
  </si>
  <si>
    <t>7.01.516</t>
  </si>
  <si>
    <t>flow module TST-020F</t>
  </si>
  <si>
    <t>7.01.517</t>
  </si>
  <si>
    <t>flow module TST-004C</t>
  </si>
  <si>
    <t>7.01.518</t>
  </si>
  <si>
    <t>flow module TST-020C</t>
  </si>
  <si>
    <t>7.01.519</t>
  </si>
  <si>
    <t>flow module TST-023C</t>
  </si>
  <si>
    <t>7.01.520</t>
  </si>
  <si>
    <t>flow module TST-030C</t>
  </si>
  <si>
    <t>7.01.521</t>
  </si>
  <si>
    <t>valve module TST-050V</t>
  </si>
  <si>
    <t>PC Flow</t>
  </si>
  <si>
    <t>9.10.009</t>
  </si>
  <si>
    <t>install PC Flow</t>
  </si>
  <si>
    <t>9.10.010</t>
  </si>
  <si>
    <t>PC Flow demo</t>
  </si>
  <si>
    <t>9.10.011</t>
  </si>
  <si>
    <t>install PC Flow demo</t>
  </si>
  <si>
    <t>9.10.012</t>
  </si>
  <si>
    <t>Physical Properties</t>
  </si>
  <si>
    <t>9.10.013</t>
  </si>
  <si>
    <t>Install Physical Prop.</t>
  </si>
  <si>
    <t>9.10.014</t>
  </si>
  <si>
    <t>Physical Properties demo</t>
  </si>
  <si>
    <t>9.10.015</t>
  </si>
  <si>
    <t>Install Phys. Properties demo</t>
  </si>
  <si>
    <t>9.10.016</t>
  </si>
  <si>
    <t>Gas Flow Calculations</t>
  </si>
  <si>
    <t>9.10.017</t>
  </si>
  <si>
    <t>Install Gas Flow Calculations</t>
  </si>
  <si>
    <t>9.10.018</t>
  </si>
  <si>
    <t>Gas Flow Calculations demo</t>
  </si>
  <si>
    <t>9.10.019</t>
  </si>
  <si>
    <t>Install Gas Flow Calcu. demo</t>
  </si>
  <si>
    <t>9.10.020</t>
  </si>
  <si>
    <t>BHT Data</t>
  </si>
  <si>
    <t>9.10.021</t>
  </si>
  <si>
    <t>BHT Data demo</t>
  </si>
  <si>
    <t>9.10.022</t>
  </si>
  <si>
    <t>Fluidat</t>
  </si>
  <si>
    <t>9.10.023</t>
  </si>
  <si>
    <t>BFS</t>
  </si>
  <si>
    <t>9.10.024</t>
  </si>
  <si>
    <t>Swprog</t>
  </si>
  <si>
    <t>9.10.025</t>
  </si>
  <si>
    <t>AD/DA</t>
  </si>
  <si>
    <t>9.10.026</t>
  </si>
  <si>
    <t>R/C</t>
  </si>
  <si>
    <t>9.10.027</t>
  </si>
  <si>
    <t>RS232</t>
  </si>
  <si>
    <t>9.10.028</t>
  </si>
  <si>
    <t>T/A</t>
  </si>
  <si>
    <t>9.10.030</t>
  </si>
  <si>
    <t>gasflow calc. intern</t>
  </si>
  <si>
    <t>9.10.032</t>
  </si>
  <si>
    <t>gas flow calc. agent</t>
  </si>
  <si>
    <t>9.10.034</t>
  </si>
  <si>
    <t>Fluid API</t>
  </si>
  <si>
    <t>9.10.035</t>
  </si>
  <si>
    <t>Flow calculations</t>
  </si>
  <si>
    <t>9.10.036</t>
  </si>
  <si>
    <t>Cathelp</t>
  </si>
  <si>
    <t>9.10.037</t>
  </si>
  <si>
    <t>Install flow calculations</t>
  </si>
  <si>
    <t>9.10.038</t>
  </si>
  <si>
    <t>Polycert</t>
  </si>
  <si>
    <t>9.10.039</t>
  </si>
  <si>
    <t>Calsys 3</t>
  </si>
  <si>
    <t>9.10.040</t>
  </si>
  <si>
    <t>LiqCal</t>
  </si>
  <si>
    <t>9.10.041</t>
  </si>
  <si>
    <t>Flow Calculations Demo</t>
  </si>
  <si>
    <t>9.10.042</t>
  </si>
  <si>
    <t>Install Flow Calculations Demo</t>
  </si>
  <si>
    <t>9.10.043</t>
  </si>
  <si>
    <t>Fluid Eng</t>
  </si>
  <si>
    <t>9.10.044</t>
  </si>
  <si>
    <t>Flow DDE</t>
  </si>
  <si>
    <t>9.10.045</t>
  </si>
  <si>
    <t>Install Flow DDE</t>
  </si>
  <si>
    <t>9.10.046</t>
  </si>
  <si>
    <t>Gas Flow Calibration</t>
  </si>
  <si>
    <t>9.10.047</t>
  </si>
  <si>
    <t>PC-ISA</t>
  </si>
  <si>
    <t>9.10.055</t>
  </si>
  <si>
    <t>Muflow</t>
  </si>
  <si>
    <t>9.10.063</t>
  </si>
  <si>
    <t>install E7000 for analog inst.</t>
  </si>
  <si>
    <t>9.10.064</t>
  </si>
  <si>
    <t>install Discover</t>
  </si>
  <si>
    <t>9.10.067</t>
  </si>
  <si>
    <t>RegOLE</t>
  </si>
  <si>
    <t>9.10.072</t>
  </si>
  <si>
    <t>MS-ACCESS dev toolkit</t>
  </si>
  <si>
    <t>9.10.087</t>
  </si>
  <si>
    <t>Setup Calsys</t>
  </si>
  <si>
    <t>9.10.096</t>
  </si>
  <si>
    <t>FlowMake 32-bit</t>
  </si>
  <si>
    <t>9.10.112</t>
  </si>
  <si>
    <t>FlowTrend</t>
  </si>
  <si>
    <t>9.10.131</t>
  </si>
  <si>
    <t>firmware_FLOWBUS_CORI-FLOW</t>
  </si>
  <si>
    <t>9.10.132</t>
  </si>
  <si>
    <t>firmware_PROFIBUS_CORI-FLOW</t>
  </si>
  <si>
    <t>9.10.133</t>
  </si>
  <si>
    <t>Article</t>
  </si>
  <si>
    <t>2.04.354</t>
  </si>
  <si>
    <t>adapter 1/2"face sealx1/2"BSPP RS</t>
  </si>
  <si>
    <t>2.04.353</t>
  </si>
  <si>
    <t>Quantité 
31-12-13</t>
  </si>
  <si>
    <t>5.01.142</t>
  </si>
  <si>
    <t>plunger topmount EPDM</t>
  </si>
  <si>
    <t>orificeholder combi d0.70</t>
  </si>
  <si>
    <t>2.15.493</t>
  </si>
  <si>
    <t>orificeholder combi d0.50</t>
  </si>
  <si>
    <t>5.01.136</t>
  </si>
  <si>
    <t>Sensor Gala Ushape 30S</t>
  </si>
  <si>
    <t>5.01.146</t>
  </si>
  <si>
    <t>Sensor Gala Ushape 70S</t>
  </si>
  <si>
    <t>5.01.201</t>
  </si>
  <si>
    <t>probe sensor 21mm</t>
  </si>
  <si>
    <t>2.15.854</t>
  </si>
  <si>
    <t>L20 heat exchanger</t>
  </si>
  <si>
    <t>5.05.105</t>
  </si>
  <si>
    <t>straightner 8mm</t>
  </si>
  <si>
    <t>5.05.106</t>
  </si>
  <si>
    <t>straightner 12mm</t>
  </si>
  <si>
    <t>4.01.495</t>
  </si>
  <si>
    <t>pcb CTA MBC-II U/I</t>
  </si>
  <si>
    <t>2.20.489</t>
  </si>
  <si>
    <t>2.20.491</t>
  </si>
  <si>
    <t>2.20.493</t>
  </si>
  <si>
    <t>2.20.501</t>
  </si>
  <si>
    <t>2.20.503</t>
  </si>
  <si>
    <t>2.20.505</t>
  </si>
  <si>
    <t>2.20.490</t>
  </si>
  <si>
    <t>2.20.492</t>
  </si>
  <si>
    <t>2.20.494</t>
  </si>
  <si>
    <t>2.20.502</t>
  </si>
  <si>
    <t>2.20.504</t>
  </si>
  <si>
    <t>2.20.506</t>
  </si>
  <si>
    <t>M+W body D-6310/20-SS</t>
  </si>
  <si>
    <t>M+W body D-6340-AL</t>
  </si>
  <si>
    <t>M+W body D-6360-AL</t>
  </si>
  <si>
    <t>M+W body D-6311/21-AL</t>
  </si>
  <si>
    <t>M+W Body D-6341-AL</t>
  </si>
  <si>
    <t>M+W body D-6340-SS</t>
  </si>
  <si>
    <t>M+W body D-6360-SS</t>
  </si>
  <si>
    <t>M+W body D-6311/21-SS</t>
  </si>
  <si>
    <t>M+W body D-6341-SS</t>
  </si>
  <si>
    <t>M+W body D6361-SS</t>
  </si>
  <si>
    <t>2.15.494</t>
  </si>
  <si>
    <t>2.15.490</t>
  </si>
  <si>
    <t>2.15.891</t>
  </si>
  <si>
    <t>2.04.048</t>
  </si>
  <si>
    <t>M+W body D-6310-AL</t>
  </si>
  <si>
    <t>M+W Body D-6361-AL</t>
  </si>
  <si>
    <t>orificeholder combi d0.14</t>
  </si>
  <si>
    <t>cover coil case IG/IH/II</t>
  </si>
  <si>
    <t>1.01.310</t>
  </si>
  <si>
    <t>AD uController ADUC7020</t>
  </si>
  <si>
    <t>1.03.030</t>
  </si>
  <si>
    <t>resist minimelf 0204 1K00 0,1%</t>
  </si>
  <si>
    <t>1.09.213</t>
  </si>
  <si>
    <t>Harting housing 09300060301</t>
  </si>
  <si>
    <t>1.09.214</t>
  </si>
  <si>
    <t>Harting male conn. 09330062601</t>
  </si>
  <si>
    <t>1.09.237</t>
  </si>
  <si>
    <t>1.09.472</t>
  </si>
  <si>
    <t>Molex connector 2-pin 3069-02</t>
  </si>
  <si>
    <t>1.09.487</t>
  </si>
  <si>
    <t>Weidmuller RJ45 connector</t>
  </si>
  <si>
    <t>1.09.560</t>
  </si>
  <si>
    <t>Molex right angle modular jack</t>
  </si>
  <si>
    <t>1.10.071</t>
  </si>
  <si>
    <t>coil LG 15V yellow high temp.</t>
  </si>
  <si>
    <t>1.10.072</t>
  </si>
  <si>
    <t>coil LH 15V black high temp.</t>
  </si>
  <si>
    <t>1.11.182</t>
  </si>
  <si>
    <t>pcb rear panel E-7000 4-chan.</t>
  </si>
  <si>
    <t>1.11.183</t>
  </si>
  <si>
    <t>1.11.229</t>
  </si>
  <si>
    <t>pcb MFC Ind. IV single supply</t>
  </si>
  <si>
    <t>1.11.249</t>
  </si>
  <si>
    <t>L30 copperfoil shorted</t>
  </si>
  <si>
    <t>1.11.256</t>
  </si>
  <si>
    <t>pcb front-end chip flowsensor</t>
  </si>
  <si>
    <t>1.11.319</t>
  </si>
  <si>
    <t>pcb EtherCAT interconn. cable</t>
  </si>
  <si>
    <t>1.12.012</t>
  </si>
  <si>
    <t>Bourns potm. 500E 25-turn</t>
  </si>
  <si>
    <t>1.12.014</t>
  </si>
  <si>
    <t>Bourns potm. 5K 15-turn</t>
  </si>
  <si>
    <t>1.12.015</t>
  </si>
  <si>
    <t>Bourns potm. 50K 15-turn</t>
  </si>
  <si>
    <t>1.12.016</t>
  </si>
  <si>
    <t>Bourns potm. 500k 15-turn</t>
  </si>
  <si>
    <t>1.12.017</t>
  </si>
  <si>
    <t>Bourns potm. 1M 15-turn</t>
  </si>
  <si>
    <t>1.12.019</t>
  </si>
  <si>
    <t>1.12.020</t>
  </si>
  <si>
    <t>1.12.023</t>
  </si>
  <si>
    <t>Bourns potm. 100K 25-turn</t>
  </si>
  <si>
    <t>1.12.032</t>
  </si>
  <si>
    <t>Sfernice mini cermet potm. 1M</t>
  </si>
  <si>
    <t>1.12.033</t>
  </si>
  <si>
    <t>Sfernice mini cermet potm. 50k</t>
  </si>
  <si>
    <t>1.15.014</t>
  </si>
  <si>
    <t>Lapp cable LiHCH 8x0.14qmm</t>
  </si>
  <si>
    <t>1.15.037</t>
  </si>
  <si>
    <t>Lapp cable LiHCH 2x0.14qmm</t>
  </si>
  <si>
    <t>1.15.045</t>
  </si>
  <si>
    <t>Lapp cable LiHCH 3x0.25qmm</t>
  </si>
  <si>
    <t>1.15.049</t>
  </si>
  <si>
    <t>Lapp cable LiHCH 8x0.25qmm</t>
  </si>
  <si>
    <t>1.15.050</t>
  </si>
  <si>
    <t>Lapp cable LiHCH 2x0.75qmm</t>
  </si>
  <si>
    <t>1.15.122</t>
  </si>
  <si>
    <t>cable 140CY NYSLYCYO 5x2.5qmm</t>
  </si>
  <si>
    <t>1.15.136</t>
  </si>
  <si>
    <t>Lapp cable LiHCH 8x0.50qmm</t>
  </si>
  <si>
    <t>1.15.178</t>
  </si>
  <si>
    <t>Lapp cable LiHCH(TP) 3x2x0.50</t>
  </si>
  <si>
    <t>1.15.187</t>
  </si>
  <si>
    <t>Lapp cable LiHCH 5x0.25qmm</t>
  </si>
  <si>
    <t>1.15.191</t>
  </si>
  <si>
    <t>Lapp cable LiHCH 6x0.25qmm</t>
  </si>
  <si>
    <t>1.15.195</t>
  </si>
  <si>
    <t>Lapp cable LiHCH(TP) 2x2x0.25</t>
  </si>
  <si>
    <t>1.17.014</t>
  </si>
  <si>
    <t>ceramic capacitor 100pF 100V</t>
  </si>
  <si>
    <t>1.17.016</t>
  </si>
  <si>
    <t>ceramic capacitor 820pF 100V</t>
  </si>
  <si>
    <t>1.17.018</t>
  </si>
  <si>
    <t>capacitor MKT 4.7nF 400V</t>
  </si>
  <si>
    <t>1.17.019</t>
  </si>
  <si>
    <t>capacitor MKT 47nF 250V</t>
  </si>
  <si>
    <t>1.17.020</t>
  </si>
  <si>
    <t>capacitor MKT 470nF 100V</t>
  </si>
  <si>
    <t>1.22.140</t>
  </si>
  <si>
    <t>pressure sensor MSI 1000 psia</t>
  </si>
  <si>
    <t>1.23.026</t>
  </si>
  <si>
    <t>Phoenix connector DFK-2.8</t>
  </si>
  <si>
    <t>1.24.032</t>
  </si>
  <si>
    <t>alu adh. plate 45x20x0.5mm</t>
  </si>
  <si>
    <t>1.24.053</t>
  </si>
  <si>
    <t>1.24.118</t>
  </si>
  <si>
    <t>o-ring Ferrex mesh I.D.40,5</t>
  </si>
  <si>
    <t>1.24.128</t>
  </si>
  <si>
    <t>distance part d6x3.2x15mm</t>
  </si>
  <si>
    <t>1.24.140</t>
  </si>
  <si>
    <t>Hummel cable gland M16x1.5</t>
  </si>
  <si>
    <t>1.24.141</t>
  </si>
  <si>
    <t>Hummel brass reducer M20/M16</t>
  </si>
  <si>
    <t>1.24.149</t>
  </si>
  <si>
    <t>Thomas &amp; Betts cable tie</t>
  </si>
  <si>
    <t>1.24.195</t>
  </si>
  <si>
    <t>1.24.202</t>
  </si>
  <si>
    <t>1.30.003</t>
  </si>
  <si>
    <t>resistor minimelf 0204 100K</t>
  </si>
  <si>
    <t>1.30.005</t>
  </si>
  <si>
    <t>resistor minimelf 0204 10k0</t>
  </si>
  <si>
    <t>1.30.007</t>
  </si>
  <si>
    <t>resistor minimelf 0204 1k00</t>
  </si>
  <si>
    <t>1.30.008</t>
  </si>
  <si>
    <t>resistor minimelf 0204 1M00</t>
  </si>
  <si>
    <t>1.30.027</t>
  </si>
  <si>
    <t>resistor minimelf 0204 110E</t>
  </si>
  <si>
    <t>1.30.028</t>
  </si>
  <si>
    <t>resistor minimelf 0204 110K</t>
  </si>
  <si>
    <t>1.30.060</t>
  </si>
  <si>
    <t>resistor minimelf 0204 12K4</t>
  </si>
  <si>
    <t>1.30.070</t>
  </si>
  <si>
    <t>resistor minimelf 0204 130K</t>
  </si>
  <si>
    <t>1.30.074</t>
  </si>
  <si>
    <t>resistor minimelf 0204 1K30</t>
  </si>
  <si>
    <t>1.30.086</t>
  </si>
  <si>
    <t>resistor minimelf 0204 1K37</t>
  </si>
  <si>
    <t>1.30.106</t>
  </si>
  <si>
    <t>resistor minimelf 0204 150K</t>
  </si>
  <si>
    <t>1.30.107</t>
  </si>
  <si>
    <t>resistor minimelf 0204 15E0</t>
  </si>
  <si>
    <t>1.30.123</t>
  </si>
  <si>
    <t>resistor minimelf 0204 162E</t>
  </si>
  <si>
    <t>1.30.142</t>
  </si>
  <si>
    <t>resistor minimelf 0204 174K</t>
  </si>
  <si>
    <t>1.30.152</t>
  </si>
  <si>
    <t>resistor minimelf 0204 1K78</t>
  </si>
  <si>
    <t>1.30.160</t>
  </si>
  <si>
    <t>resistor minimelf 0204 182K</t>
  </si>
  <si>
    <t>1.30.170</t>
  </si>
  <si>
    <t>resistor minimelf 0204 1K87</t>
  </si>
  <si>
    <t>1.30.177</t>
  </si>
  <si>
    <t>resistor minimelf 0204 200E</t>
  </si>
  <si>
    <t>1.30.178</t>
  </si>
  <si>
    <t>resistor minimelf 0204 200K</t>
  </si>
  <si>
    <t>1.30.179</t>
  </si>
  <si>
    <t>resistor minimelf 0204 20E0</t>
  </si>
  <si>
    <t>1.30.194</t>
  </si>
  <si>
    <t>resistor minimelf 0204 2K10</t>
  </si>
  <si>
    <t>1.30.231</t>
  </si>
  <si>
    <t>resistor minimelf 0204 249E</t>
  </si>
  <si>
    <t>1.30.234</t>
  </si>
  <si>
    <t>resistor minimelf 0204 24K9</t>
  </si>
  <si>
    <t>1.30.236</t>
  </si>
  <si>
    <t>resistor minimelf 0204 2K49</t>
  </si>
  <si>
    <t>1.30.284</t>
  </si>
  <si>
    <t>resistor minimelf 0204 3K01</t>
  </si>
  <si>
    <t>1.30.302</t>
  </si>
  <si>
    <t>resistor minimelf 0204 3K24</t>
  </si>
  <si>
    <t>1.30.306</t>
  </si>
  <si>
    <t>resistor minimelf 0204 33K2</t>
  </si>
  <si>
    <t>1.30.314</t>
  </si>
  <si>
    <t>resistor minimelf 0204 3K40</t>
  </si>
  <si>
    <t>1.30.318</t>
  </si>
  <si>
    <t>resistor minimelf 0204 34K8</t>
  </si>
  <si>
    <t>1.30.333</t>
  </si>
  <si>
    <t>resistor minimelf 0204 374E</t>
  </si>
  <si>
    <t>1.30.350</t>
  </si>
  <si>
    <t>resistor minimelf 0204 3K92</t>
  </si>
  <si>
    <t>1.30.395</t>
  </si>
  <si>
    <t>resistor minimelf 0204 47E5</t>
  </si>
  <si>
    <t>1.30.398</t>
  </si>
  <si>
    <t>resistor minimelf 0204 4k75</t>
  </si>
  <si>
    <t>1.30.405</t>
  </si>
  <si>
    <t>resistor minimelf 0204 499E</t>
  </si>
  <si>
    <t>1.30.406</t>
  </si>
  <si>
    <t>resistor minimelf 0204 499K</t>
  </si>
  <si>
    <t>1.30.410</t>
  </si>
  <si>
    <t>resistor minimelf 0204 4K99</t>
  </si>
  <si>
    <t>1.30.416</t>
  </si>
  <si>
    <t>resistor minimelf 0204 5K11</t>
  </si>
  <si>
    <t>1.30.424</t>
  </si>
  <si>
    <t>resistor minimelf 0204 536K</t>
  </si>
  <si>
    <t>1.30.440</t>
  </si>
  <si>
    <t>resistor minimelf 0204 5K62</t>
  </si>
  <si>
    <t>1.30.444</t>
  </si>
  <si>
    <t>resistor minimelf 0204 57K6</t>
  </si>
  <si>
    <t>1.30.482</t>
  </si>
  <si>
    <t>resistor minimelf 0204 6K65</t>
  </si>
  <si>
    <t>1.30.483</t>
  </si>
  <si>
    <t>resistor minimelf 0204 681E</t>
  </si>
  <si>
    <t>1.30.486</t>
  </si>
  <si>
    <t>resistor minimelf 0204 68K1</t>
  </si>
  <si>
    <t>1.30.491</t>
  </si>
  <si>
    <t>resistor minimelf 0204 69E8</t>
  </si>
  <si>
    <t>1.30.507</t>
  </si>
  <si>
    <t>resistor minimelf 0204 750E</t>
  </si>
  <si>
    <t>1.30.508</t>
  </si>
  <si>
    <t>resistor minimelf 0204 750K</t>
  </si>
  <si>
    <t>1.30.510</t>
  </si>
  <si>
    <t>resistor minimelf 0204 75K0</t>
  </si>
  <si>
    <t>1.30.524</t>
  </si>
  <si>
    <t>resistor minimelf 0204 7K87</t>
  </si>
  <si>
    <t>1.30.530</t>
  </si>
  <si>
    <t>resistor minimelf 0204 8K06</t>
  </si>
  <si>
    <t>1.30.534</t>
  </si>
  <si>
    <t>resistor minimelf 0204 82K5</t>
  </si>
  <si>
    <t>1.30.539</t>
  </si>
  <si>
    <t>resistor minimelf 0204 84E5</t>
  </si>
  <si>
    <t>1.30.567</t>
  </si>
  <si>
    <t>resistor minimelf 0204 953E</t>
  </si>
  <si>
    <t>1.30.610</t>
  </si>
  <si>
    <t>resistor minimelf 0204 2M21</t>
  </si>
  <si>
    <t>1.30.643</t>
  </si>
  <si>
    <t>1.31.003</t>
  </si>
  <si>
    <t>resistor metal film 0603 100K</t>
  </si>
  <si>
    <t>1.31.051</t>
  </si>
  <si>
    <t>resistor metal film 0603 121E</t>
  </si>
  <si>
    <t>1.31.178</t>
  </si>
  <si>
    <t>resistor metal film 0603 200K</t>
  </si>
  <si>
    <t>1.31.179</t>
  </si>
  <si>
    <t>resistor metal film 0603 20E0</t>
  </si>
  <si>
    <t>1.31.200</t>
  </si>
  <si>
    <t>resistor metal film 0603 2K15</t>
  </si>
  <si>
    <t>1.31.231</t>
  </si>
  <si>
    <t>resistor metal film 0603 249E</t>
  </si>
  <si>
    <t>1.31.352</t>
  </si>
  <si>
    <t>resistor metal film 0603 402K</t>
  </si>
  <si>
    <t>1.31.424</t>
  </si>
  <si>
    <t>resistor metal film 0603 536K</t>
  </si>
  <si>
    <t>1.31.524</t>
  </si>
  <si>
    <t>resistor metal film 0603 7K87</t>
  </si>
  <si>
    <t>2.01.016</t>
  </si>
  <si>
    <t>screw DIN84 70-A2 M2x30</t>
  </si>
  <si>
    <t>2.01.173</t>
  </si>
  <si>
    <t>spiral pin DIN1481 70A2 2x12mm</t>
  </si>
  <si>
    <t>2.01.177</t>
  </si>
  <si>
    <t>screw ISO7380 70-A2 M3x8</t>
  </si>
  <si>
    <t>2.01.193</t>
  </si>
  <si>
    <t>screw DIN914 70-A2 M3x4</t>
  </si>
  <si>
    <t>2.01.207</t>
  </si>
  <si>
    <t>screw DIN966 A4-80 M3x25</t>
  </si>
  <si>
    <t>2.01.225</t>
  </si>
  <si>
    <t>screw DIN916 70-A2 M4x5</t>
  </si>
  <si>
    <t>2.01.390</t>
  </si>
  <si>
    <t>screw DIN444B M6x65</t>
  </si>
  <si>
    <t>2.03.324</t>
  </si>
  <si>
    <t>2.03.326</t>
  </si>
  <si>
    <t>2.04.225</t>
  </si>
  <si>
    <t>Cajon blind cap 1/8"VCR</t>
  </si>
  <si>
    <t>2.04.299</t>
  </si>
  <si>
    <t>Swagelok male adapt.1/4"x1/4"</t>
  </si>
  <si>
    <t>2.04.300</t>
  </si>
  <si>
    <t>Swagelok male adapt.6mmx1/4"</t>
  </si>
  <si>
    <t>2.04.334</t>
  </si>
  <si>
    <t>Cajon adapter 1/4"VCOx1/4"BSPP</t>
  </si>
  <si>
    <t>2.04.335</t>
  </si>
  <si>
    <t>Cajon adapter 1/2"VCOx1/2"BSPP</t>
  </si>
  <si>
    <t>2.04.336</t>
  </si>
  <si>
    <t>Cajon adapter 1/2"VCOx1/4"BSPP</t>
  </si>
  <si>
    <t>2.04.337</t>
  </si>
  <si>
    <t>Cajon adapter 1/4"VCOx1/8"BSPP</t>
  </si>
  <si>
    <t>2.04.338</t>
  </si>
  <si>
    <t>Cajon adapter 1/2"VCRx1/2"BSPP</t>
  </si>
  <si>
    <t>2.04.355</t>
  </si>
  <si>
    <t>Swagelok adapt.1/8"ODx1/8"BSPP</t>
  </si>
  <si>
    <t>2.04.357</t>
  </si>
  <si>
    <t>2.04.374</t>
  </si>
  <si>
    <t>Festo push-in fittingQSML-M5-3</t>
  </si>
  <si>
    <t>align box laminar flow element</t>
  </si>
  <si>
    <t>2.05.322</t>
  </si>
  <si>
    <t>body P-506</t>
  </si>
  <si>
    <t>2.05.323</t>
  </si>
  <si>
    <t>cover P-506</t>
  </si>
  <si>
    <t>2.05.380</t>
  </si>
  <si>
    <t>insert F-101D annular d11.10mm</t>
  </si>
  <si>
    <t>2.05.381</t>
  </si>
  <si>
    <t>insert F-101D annular d11.05mm</t>
  </si>
  <si>
    <t>2.05.574</t>
  </si>
  <si>
    <t>body F-033C</t>
  </si>
  <si>
    <t>2.05.575</t>
  </si>
  <si>
    <t>cover F-033C</t>
  </si>
  <si>
    <t>2.05.581</t>
  </si>
  <si>
    <t>cover F-132AC</t>
  </si>
  <si>
    <t>2.05.615</t>
  </si>
  <si>
    <t>support ring pressure</t>
  </si>
  <si>
    <t>2.05.750</t>
  </si>
  <si>
    <t>cover F-103D</t>
  </si>
  <si>
    <t>2.05.897</t>
  </si>
  <si>
    <t>body M-410</t>
  </si>
  <si>
    <t>2.06.141</t>
  </si>
  <si>
    <t>mounting bracket pcb BAL</t>
  </si>
  <si>
    <t>2.06.147</t>
  </si>
  <si>
    <t>APP baseplate pcb housing</t>
  </si>
  <si>
    <t>2.06.148</t>
  </si>
  <si>
    <t>APP cover pcb housing</t>
  </si>
  <si>
    <t>2.08.015</t>
  </si>
  <si>
    <t>Schroff cover with sleeve 84TE</t>
  </si>
  <si>
    <t>2.10.115</t>
  </si>
  <si>
    <t>rear panel 14TE BASF/NAMUR</t>
  </si>
  <si>
    <t>2.10.136</t>
  </si>
  <si>
    <t>rear panel 42TE BASF/NAMUR</t>
  </si>
  <si>
    <t>2.10.158</t>
  </si>
  <si>
    <t>front panel pcb testinterface</t>
  </si>
  <si>
    <t>2.11.020</t>
  </si>
  <si>
    <t>2.11.054</t>
  </si>
  <si>
    <t>M+W case analog</t>
  </si>
  <si>
    <t>2.11.059</t>
  </si>
  <si>
    <t>case BAL CL 200 / 300</t>
  </si>
  <si>
    <t>2.11.067</t>
  </si>
  <si>
    <t>case ATA-003M</t>
  </si>
  <si>
    <t>2.11.077</t>
  </si>
  <si>
    <t>cover PID PROFIBUS with 8DIN</t>
  </si>
  <si>
    <t>2.13.134</t>
  </si>
  <si>
    <t>M12 weld tube</t>
  </si>
  <si>
    <t>2.13.135</t>
  </si>
  <si>
    <t>M13 weld tube</t>
  </si>
  <si>
    <t>2.13.143</t>
  </si>
  <si>
    <t>M13 weld tube Hastelloy</t>
  </si>
  <si>
    <t>2.13.144</t>
  </si>
  <si>
    <t>M12 weld tube Hastelloy</t>
  </si>
  <si>
    <t>2.15.022</t>
  </si>
  <si>
    <t>inlet cover F-116B</t>
  </si>
  <si>
    <t>2.15.023</t>
  </si>
  <si>
    <t>outlet cover F-116B</t>
  </si>
  <si>
    <t>2.15.040</t>
  </si>
  <si>
    <t>cover F-003BC</t>
  </si>
  <si>
    <t>2.15.062</t>
  </si>
  <si>
    <t>cover F-003AC</t>
  </si>
  <si>
    <t>2.15.103</t>
  </si>
  <si>
    <t>body FM1</t>
  </si>
  <si>
    <t>2.15.119</t>
  </si>
  <si>
    <t>body F-110C</t>
  </si>
  <si>
    <t>2.15.134</t>
  </si>
  <si>
    <t>body F-004BC</t>
  </si>
  <si>
    <t>2.15.145</t>
  </si>
  <si>
    <t>body F-122M/F-132M</t>
  </si>
  <si>
    <t>2.15.173</t>
  </si>
  <si>
    <t>case module with Combi-pcb</t>
  </si>
  <si>
    <t>2.15.185</t>
  </si>
  <si>
    <t>body FM4</t>
  </si>
  <si>
    <t>2.15.200</t>
  </si>
  <si>
    <t>mounting bracket W-300</t>
  </si>
  <si>
    <t>2.15.215</t>
  </si>
  <si>
    <t>cover valve H01</t>
  </si>
  <si>
    <t>2.15.224</t>
  </si>
  <si>
    <t>case F-004AC TST</t>
  </si>
  <si>
    <t>2.15.294</t>
  </si>
  <si>
    <t>cover F-126A/F-136A</t>
  </si>
  <si>
    <t>2.15.323</t>
  </si>
  <si>
    <t>cover plate L30</t>
  </si>
  <si>
    <t>2.15.329</t>
  </si>
  <si>
    <t>body F-120M/F-130M</t>
  </si>
  <si>
    <t>2.15.330</t>
  </si>
  <si>
    <t>2.15.485</t>
  </si>
  <si>
    <t>orificeholder metal S.C. d0.30</t>
  </si>
  <si>
    <t>2.15.486</t>
  </si>
  <si>
    <t>orificeholder metal S.C. d0.50</t>
  </si>
  <si>
    <t>2.15.487</t>
  </si>
  <si>
    <t>orificeholder metal S.C. d0.70</t>
  </si>
  <si>
    <t>2.15.495</t>
  </si>
  <si>
    <t>orificeholder metal S.C. d1.0</t>
  </si>
  <si>
    <t>2.15.496</t>
  </si>
  <si>
    <t>orificeholder metal S.C. d1.3</t>
  </si>
  <si>
    <t>2.15.497</t>
  </si>
  <si>
    <t>orificeholder metal S.C. d1.5</t>
  </si>
  <si>
    <t>2.15.498</t>
  </si>
  <si>
    <t>orificeholder metal S.C. d1.7</t>
  </si>
  <si>
    <t>2.15.499</t>
  </si>
  <si>
    <t>orificeholder metal S.C. d2.0</t>
  </si>
  <si>
    <t>2.15.658</t>
  </si>
  <si>
    <t>body PDP-100 inertgasblock</t>
  </si>
  <si>
    <t>2.15.680</t>
  </si>
  <si>
    <t>body PL-002M OEM II</t>
  </si>
  <si>
    <t>2.15.681</t>
  </si>
  <si>
    <t>body PL-003M OEM II</t>
  </si>
  <si>
    <t>2.15.688</t>
  </si>
  <si>
    <t>adapter plate V01 valve/VM4</t>
  </si>
  <si>
    <t>2.15.692</t>
  </si>
  <si>
    <t>body SMS-001F</t>
  </si>
  <si>
    <t>2.15.694</t>
  </si>
  <si>
    <t>body MIC-104F</t>
  </si>
  <si>
    <t>2.15.701</t>
  </si>
  <si>
    <t>body F-113 OGM</t>
  </si>
  <si>
    <t>2.15.702</t>
  </si>
  <si>
    <t>cover F-113 OGM</t>
  </si>
  <si>
    <t>2.15.704</t>
  </si>
  <si>
    <t>body redundance flowmeter</t>
  </si>
  <si>
    <t>2.15.753</t>
  </si>
  <si>
    <t>body SIN-001L lower part</t>
  </si>
  <si>
    <t>2.15.769</t>
  </si>
  <si>
    <t>cover analog/digital Ind. M12</t>
  </si>
  <si>
    <t>2.15.778</t>
  </si>
  <si>
    <t>dist. part high temp. F-112</t>
  </si>
  <si>
    <t>2.15.784</t>
  </si>
  <si>
    <t>sensor cover hotwire</t>
  </si>
  <si>
    <t>2.15.785</t>
  </si>
  <si>
    <t>sensor housing hotwire</t>
  </si>
  <si>
    <t>2.15.786</t>
  </si>
  <si>
    <t>base hotwire sensor Ultra Tech</t>
  </si>
  <si>
    <t>2.15.787</t>
  </si>
  <si>
    <t>body D-6230-AL hotwire</t>
  </si>
  <si>
    <t>2.15.789</t>
  </si>
  <si>
    <t>body D-6231-AL hotwire</t>
  </si>
  <si>
    <t>2.15.791</t>
  </si>
  <si>
    <t>body D-6250-AL hotwire</t>
  </si>
  <si>
    <t>2.15.793</t>
  </si>
  <si>
    <t>body D-6251-AL hotwire</t>
  </si>
  <si>
    <t>2.15.795</t>
  </si>
  <si>
    <t>body D-6270-AL hotwire</t>
  </si>
  <si>
    <t>2.15.813</t>
  </si>
  <si>
    <t>body EHR-10xL</t>
  </si>
  <si>
    <t>2.15.814</t>
  </si>
  <si>
    <t>body EHR-001V</t>
  </si>
  <si>
    <t>2.15.815</t>
  </si>
  <si>
    <t>sleeve EHR-001V n.c.</t>
  </si>
  <si>
    <t>2.15.816</t>
  </si>
  <si>
    <t>coil housing EHR-001V</t>
  </si>
  <si>
    <t>2.15.817</t>
  </si>
  <si>
    <t>monel plung. F001C kalrez 6375</t>
  </si>
  <si>
    <t>2.15.830</t>
  </si>
  <si>
    <t>flange SIN-001L</t>
  </si>
  <si>
    <t>2.15.831</t>
  </si>
  <si>
    <t>valve body SIN-001L</t>
  </si>
  <si>
    <t>2.15.832</t>
  </si>
  <si>
    <t>sleeve V02</t>
  </si>
  <si>
    <t>2.15.833</t>
  </si>
  <si>
    <t>washer coil housing V02</t>
  </si>
  <si>
    <t>2.15.834</t>
  </si>
  <si>
    <t>pressure body EHR PA7</t>
  </si>
  <si>
    <t>2.15.835</t>
  </si>
  <si>
    <t>pressure body EHR PA8</t>
  </si>
  <si>
    <t>2.15.836</t>
  </si>
  <si>
    <t>pressing ring EHR PA7</t>
  </si>
  <si>
    <t>2.15.837</t>
  </si>
  <si>
    <t>pressing ring EHR PA8</t>
  </si>
  <si>
    <t>2.15.844</t>
  </si>
  <si>
    <t>body EHR-20xL</t>
  </si>
  <si>
    <t>2.15.859</t>
  </si>
  <si>
    <t>body L20CV + HE</t>
  </si>
  <si>
    <t>2.15.877</t>
  </si>
  <si>
    <t>body L20C + HE</t>
  </si>
  <si>
    <t>2.15.886</t>
  </si>
  <si>
    <t>body dual 14TE 602 pressure</t>
  </si>
  <si>
    <t>2.15.938</t>
  </si>
  <si>
    <t>body IQ+FLOW flow ss</t>
  </si>
  <si>
    <t>2.15.939</t>
  </si>
  <si>
    <t>body IQ+FLOW flow Al</t>
  </si>
  <si>
    <t>2.15.946</t>
  </si>
  <si>
    <t>flowsensor housing MS2</t>
  </si>
  <si>
    <t>2.15.972</t>
  </si>
  <si>
    <t>body MIC-205F</t>
  </si>
  <si>
    <t>2.15.979</t>
  </si>
  <si>
    <t>body ELM-001F</t>
  </si>
  <si>
    <t>2.17.001</t>
  </si>
  <si>
    <t>Nupro valve n.o.</t>
  </si>
  <si>
    <t>2.17.024</t>
  </si>
  <si>
    <t>Bürkert valve 24Vdc DN1.6 EPDM</t>
  </si>
  <si>
    <t>2.17.026</t>
  </si>
  <si>
    <t>Nason CM-28A-70R/WL switch</t>
  </si>
  <si>
    <t>2.17.046</t>
  </si>
  <si>
    <t>Bürkert microvalve 24Vdc DN2.0</t>
  </si>
  <si>
    <t>2.17.048</t>
  </si>
  <si>
    <t>Bürkert valve 24Vdc DN13 viton</t>
  </si>
  <si>
    <t>2.17.053</t>
  </si>
  <si>
    <t>Nason CM-28A-50R/WL switch</t>
  </si>
  <si>
    <t>2.17.075</t>
  </si>
  <si>
    <t>2.17.098</t>
  </si>
  <si>
    <t>Pico11-311PI01-H6 kalrez 12Vdc</t>
  </si>
  <si>
    <t>2.18.026</t>
  </si>
  <si>
    <t>Y-table cover plate</t>
  </si>
  <si>
    <t>2.18.027</t>
  </si>
  <si>
    <t>Y-table distance block</t>
  </si>
  <si>
    <t>2.18.028</t>
  </si>
  <si>
    <t>Y-table main table</t>
  </si>
  <si>
    <t>2.18.029</t>
  </si>
  <si>
    <t>Y-table distance plate</t>
  </si>
  <si>
    <t>2.18.030</t>
  </si>
  <si>
    <t>Y-table jaw holder</t>
  </si>
  <si>
    <t>2.18.031</t>
  </si>
  <si>
    <t>Y-table support block</t>
  </si>
  <si>
    <t>2.18.032</t>
  </si>
  <si>
    <t>Y-table bridge beam</t>
  </si>
  <si>
    <t>2.18.033</t>
  </si>
  <si>
    <t>Y-table transmission beam</t>
  </si>
  <si>
    <t>2.18.034</t>
  </si>
  <si>
    <t>Festo cylinder ADN-16-50-A-P-A</t>
  </si>
  <si>
    <t>2.18.035</t>
  </si>
  <si>
    <t>Festo cylinder mounting HNA-16</t>
  </si>
  <si>
    <t>2.18.036</t>
  </si>
  <si>
    <t>Festo rod eye SGS-M6</t>
  </si>
  <si>
    <t>2.18.037</t>
  </si>
  <si>
    <t>INA-Schaeffler sledge KWEM 12</t>
  </si>
  <si>
    <t>2.18.038</t>
  </si>
  <si>
    <t>INA-Schaeffler rail 150mm</t>
  </si>
  <si>
    <t>2.18.039</t>
  </si>
  <si>
    <t>Festo cylinder ADN-20-67-A-P-A</t>
  </si>
  <si>
    <t>2.18.040</t>
  </si>
  <si>
    <t>Festo cylinder mounting HNA-20</t>
  </si>
  <si>
    <t>2.18.041</t>
  </si>
  <si>
    <t>Festo rod clevis SG-M8</t>
  </si>
  <si>
    <t>2.18.042</t>
  </si>
  <si>
    <t>INA-Schaeffler sledge KWEM 15L</t>
  </si>
  <si>
    <t>2.18.043</t>
  </si>
  <si>
    <t>INA-Schaeffler rail 320mm</t>
  </si>
  <si>
    <t>2.18.044</t>
  </si>
  <si>
    <t>Uniclamp distribution chamber</t>
  </si>
  <si>
    <t>2.18.045</t>
  </si>
  <si>
    <t>Uniclamp mixing chamber</t>
  </si>
  <si>
    <t>2.18.046</t>
  </si>
  <si>
    <t>Uniclamp flow inlet body</t>
  </si>
  <si>
    <t>2.18.047</t>
  </si>
  <si>
    <t>Uniclamp valve body</t>
  </si>
  <si>
    <t>2.18.049</t>
  </si>
  <si>
    <t>Uniclamp sledge coverplate</t>
  </si>
  <si>
    <t>2.18.050</t>
  </si>
  <si>
    <t>Uniclamp dist. part rear right</t>
  </si>
  <si>
    <t>2.18.051</t>
  </si>
  <si>
    <t>Uniclamp dist. part front left</t>
  </si>
  <si>
    <t>2.18.052</t>
  </si>
  <si>
    <t>Uniclamp dist part front right</t>
  </si>
  <si>
    <t>2.18.053</t>
  </si>
  <si>
    <t>Uniclamp bracket cylinder</t>
  </si>
  <si>
    <t>2.18.054</t>
  </si>
  <si>
    <t>Uniclamp dist. part cylinder</t>
  </si>
  <si>
    <t>2.18.055</t>
  </si>
  <si>
    <t>Uniclamp bottom plate</t>
  </si>
  <si>
    <t>2.18.056</t>
  </si>
  <si>
    <t>Uniclamp dist. part Y-table</t>
  </si>
  <si>
    <t>2.18.057</t>
  </si>
  <si>
    <t>Z-block 46x24x28.5</t>
  </si>
  <si>
    <t>2.18.058</t>
  </si>
  <si>
    <t>Z-block 111x24x28.5</t>
  </si>
  <si>
    <t>2.18.059</t>
  </si>
  <si>
    <t>Z-block 68x25x22.7</t>
  </si>
  <si>
    <t>2.18.060</t>
  </si>
  <si>
    <t>Z-block 111x25x22.7</t>
  </si>
  <si>
    <t>2.18.061</t>
  </si>
  <si>
    <t>Z-block 54x58x14.5</t>
  </si>
  <si>
    <t>2.18.062</t>
  </si>
  <si>
    <t>Z-block 134x58x14.5</t>
  </si>
  <si>
    <t>2.18.063</t>
  </si>
  <si>
    <t>Z-block 111x73x7.5</t>
  </si>
  <si>
    <t>2.18.064</t>
  </si>
  <si>
    <t>Z-block 76x68x13.5</t>
  </si>
  <si>
    <t>2.18.065</t>
  </si>
  <si>
    <t>tube OD 6mm x ID 3mm L=33mm</t>
  </si>
  <si>
    <t>2.18.066</t>
  </si>
  <si>
    <t>tube OD 6mm x ID 3mm L=5mm</t>
  </si>
  <si>
    <t>2.18.067</t>
  </si>
  <si>
    <t>Uniclamp adjustment rod 127mm</t>
  </si>
  <si>
    <t>2.18.068</t>
  </si>
  <si>
    <t>Uniclamp adjustment rod 197mm</t>
  </si>
  <si>
    <t>2.18.069</t>
  </si>
  <si>
    <t>Uniclamp o-ring positioner</t>
  </si>
  <si>
    <t>2.18.077</t>
  </si>
  <si>
    <t>Uniclamp dist. part rear left</t>
  </si>
  <si>
    <t>2.18.079</t>
  </si>
  <si>
    <t>Uniclamp flow inlet pipe 1/4"</t>
  </si>
  <si>
    <t>2.18.080</t>
  </si>
  <si>
    <t>Uniclamp flow inlet pipe 1/2"</t>
  </si>
  <si>
    <t>2.18.167</t>
  </si>
  <si>
    <t>leg support brazing mould M12</t>
  </si>
  <si>
    <t>2.18.168</t>
  </si>
  <si>
    <t>leg support brazing mould M13</t>
  </si>
  <si>
    <t>2.18.170</t>
  </si>
  <si>
    <t>leg cover brazing mould M12</t>
  </si>
  <si>
    <t>2.18.171</t>
  </si>
  <si>
    <t>leg cover brazing mould M13</t>
  </si>
  <si>
    <t>2.18.235</t>
  </si>
  <si>
    <t>Festo cylinder CR-VZS-0.4-C</t>
  </si>
  <si>
    <t>2.18.282</t>
  </si>
  <si>
    <t>leg cover brazing mould M15</t>
  </si>
  <si>
    <t>2.18.283</t>
  </si>
  <si>
    <t>filler block brazing mould M15</t>
  </si>
  <si>
    <t>2.18.371</t>
  </si>
  <si>
    <t>test body F-002BI</t>
  </si>
  <si>
    <t>2.18.468</t>
  </si>
  <si>
    <t>inlet pipe FRM DN50 PN50 L=500</t>
  </si>
  <si>
    <t>2.18.469</t>
  </si>
  <si>
    <t>inlet pipe FRM DN50 PN50 L=250</t>
  </si>
  <si>
    <t>2.19.005</t>
  </si>
  <si>
    <t>body F-200CW/DW</t>
  </si>
  <si>
    <t>2.19.006</t>
  </si>
  <si>
    <t>body F-201CW/DW/EW</t>
  </si>
  <si>
    <t>2.19.007</t>
  </si>
  <si>
    <t>body F-201AW</t>
  </si>
  <si>
    <t>2.19.018</t>
  </si>
  <si>
    <t>2.19.034</t>
  </si>
  <si>
    <t>cover M-411</t>
  </si>
  <si>
    <t>2.19.035</t>
  </si>
  <si>
    <t>cover M-422</t>
  </si>
  <si>
    <t>2.19.036</t>
  </si>
  <si>
    <t>cover M-423</t>
  </si>
  <si>
    <t>2.19.058</t>
  </si>
  <si>
    <t>2.19.059</t>
  </si>
  <si>
    <t>cover M-410</t>
  </si>
  <si>
    <t>2.20.023</t>
  </si>
  <si>
    <t>SIN inlet support rail step1</t>
  </si>
  <si>
    <t>2.20.024</t>
  </si>
  <si>
    <t>SIN outlet support rail step1</t>
  </si>
  <si>
    <t>2.20.036</t>
  </si>
  <si>
    <t>body FM1 OEM II</t>
  </si>
  <si>
    <t>2.20.055</t>
  </si>
  <si>
    <t>blind plate FLOW-SMS</t>
  </si>
  <si>
    <t>2.20.059</t>
  </si>
  <si>
    <t>restrictor body</t>
  </si>
  <si>
    <t>2.20.060</t>
  </si>
  <si>
    <t>bleed protection tube</t>
  </si>
  <si>
    <t>2.20.061</t>
  </si>
  <si>
    <t>body F-201C with shut-off</t>
  </si>
  <si>
    <t>2.20.066</t>
  </si>
  <si>
    <t>SIN in-/outlet rail gas</t>
  </si>
  <si>
    <t>2.20.067</t>
  </si>
  <si>
    <t>SIN support rail gas</t>
  </si>
  <si>
    <t>2.20.068</t>
  </si>
  <si>
    <t>SIN flow body gas</t>
  </si>
  <si>
    <t>2.20.070</t>
  </si>
  <si>
    <t>valve body L01 10-32 UNF fem.</t>
  </si>
  <si>
    <t>2.20.089</t>
  </si>
  <si>
    <t>restriction body V01 pattern</t>
  </si>
  <si>
    <t>2.20.090</t>
  </si>
  <si>
    <t>body MD-001F</t>
  </si>
  <si>
    <t>2.20.091</t>
  </si>
  <si>
    <t>blind plate MD-001F</t>
  </si>
  <si>
    <t>2.20.095</t>
  </si>
  <si>
    <t>extension part 1/8" enhanced</t>
  </si>
  <si>
    <t>2.20.103</t>
  </si>
  <si>
    <t>blindplate pcb housing SET</t>
  </si>
  <si>
    <t>2.20.120</t>
  </si>
  <si>
    <t>body APP VAC SYS</t>
  </si>
  <si>
    <t>2.20.121</t>
  </si>
  <si>
    <t>bottom part DN 13 valve</t>
  </si>
  <si>
    <t>2.20.126</t>
  </si>
  <si>
    <t>SIN basebody gas pressure</t>
  </si>
  <si>
    <t>2.20.144</t>
  </si>
  <si>
    <t>MC35 / 5valve options FLOW-SMS</t>
  </si>
  <si>
    <t>2.20.162</t>
  </si>
  <si>
    <t>plunger topmount erlan-pur</t>
  </si>
  <si>
    <t>2.20.179</t>
  </si>
  <si>
    <t>body enhanced Clipper III</t>
  </si>
  <si>
    <t>2.20.182</t>
  </si>
  <si>
    <t>plunger F-001C erlan-pur</t>
  </si>
  <si>
    <t>2.20.186</t>
  </si>
  <si>
    <t>body IQ+FLOW DP flow</t>
  </si>
  <si>
    <t>2.20.189</t>
  </si>
  <si>
    <t>plunger F-001C kalrez 3018</t>
  </si>
  <si>
    <t>2.20.192</t>
  </si>
  <si>
    <t>plunger TM nc MAS viton-0.1</t>
  </si>
  <si>
    <t>2.20.193</t>
  </si>
  <si>
    <t>plunger TM nc MAS viton-0.07</t>
  </si>
  <si>
    <t>2.20.194</t>
  </si>
  <si>
    <t>plunger TM nc MAS viton-0.03</t>
  </si>
  <si>
    <t>2.20.195</t>
  </si>
  <si>
    <t>plunger TM nc MAS kalrez-0.1</t>
  </si>
  <si>
    <t>2.20.196</t>
  </si>
  <si>
    <t>plunger TM nc MAS kalrez-0.07</t>
  </si>
  <si>
    <t>2.20.197</t>
  </si>
  <si>
    <t>plunger TM nc MAS kalrez-0.03</t>
  </si>
  <si>
    <t>2.20.198</t>
  </si>
  <si>
    <t>plunger TM nc MAS EPDM-0.1</t>
  </si>
  <si>
    <t>2.20.199</t>
  </si>
  <si>
    <t>plunger TM nc MAS EPDM-0.07</t>
  </si>
  <si>
    <t>2.20.200</t>
  </si>
  <si>
    <t>plunger TM nc MAS EPDM-0.03</t>
  </si>
  <si>
    <t>2.20.228</t>
  </si>
  <si>
    <t>plunger topmount kalrez 3018</t>
  </si>
  <si>
    <t>2.20.264</t>
  </si>
  <si>
    <t>plunger F-001C erlan-pur d5.0</t>
  </si>
  <si>
    <t>2.20.284</t>
  </si>
  <si>
    <t>body EHR-005V</t>
  </si>
  <si>
    <t>2.20.285</t>
  </si>
  <si>
    <t>plunger topmnt erlan-pur d5.0</t>
  </si>
  <si>
    <t>2.20.320</t>
  </si>
  <si>
    <t>plunger MV EPDM</t>
  </si>
  <si>
    <t>2.20.332</t>
  </si>
  <si>
    <t>DC22 / 3valve options FLOW-SMS</t>
  </si>
  <si>
    <t>2.20.357</t>
  </si>
  <si>
    <t>body EHR-101F</t>
  </si>
  <si>
    <t>2.20.360</t>
  </si>
  <si>
    <t>body IQ+FLOW DP flow Al</t>
  </si>
  <si>
    <t>2.20.390</t>
  </si>
  <si>
    <t>plunger F-001C kalrez 9100</t>
  </si>
  <si>
    <t>2.20.414</t>
  </si>
  <si>
    <t>body BAL CL 200 / 300</t>
  </si>
  <si>
    <t>2.20.431</t>
  </si>
  <si>
    <t>body T10-AL/T11-AL</t>
  </si>
  <si>
    <t>2.20.432</t>
  </si>
  <si>
    <t>body T12-AL</t>
  </si>
  <si>
    <t>2.20.434</t>
  </si>
  <si>
    <t>body T13-AL</t>
  </si>
  <si>
    <t>2.20.436</t>
  </si>
  <si>
    <t>body T14-AL</t>
  </si>
  <si>
    <t>2.20.438</t>
  </si>
  <si>
    <t>body T15-AL</t>
  </si>
  <si>
    <t>2.20.440</t>
  </si>
  <si>
    <t>cover T15-AL</t>
  </si>
  <si>
    <t>2.20.457</t>
  </si>
  <si>
    <t>body THB-002</t>
  </si>
  <si>
    <t>2.20.462</t>
  </si>
  <si>
    <t>fixing rail 14x</t>
  </si>
  <si>
    <t>2.20.464</t>
  </si>
  <si>
    <t>DINRAIL EtherCAT comm. unit</t>
  </si>
  <si>
    <t>2.20.468</t>
  </si>
  <si>
    <t>base body fl.sp shut-off valve</t>
  </si>
  <si>
    <t>2.20.486</t>
  </si>
  <si>
    <t>plunger F-003AV/BV viton FDA</t>
  </si>
  <si>
    <t>2.20.488</t>
  </si>
  <si>
    <t>plunger F-003AV/BV kalrez FDA</t>
  </si>
  <si>
    <t>2.20.514</t>
  </si>
  <si>
    <t>body T20-AL/T21-AL</t>
  </si>
  <si>
    <t>2.20.515</t>
  </si>
  <si>
    <t>body T22-AL</t>
  </si>
  <si>
    <t>2.20.516</t>
  </si>
  <si>
    <t>body T23-AL</t>
  </si>
  <si>
    <t>2.20.517</t>
  </si>
  <si>
    <t>body EHR 501P</t>
  </si>
  <si>
    <t>2.20.527</t>
  </si>
  <si>
    <t>body ATA-003M Marisca</t>
  </si>
  <si>
    <t>2.20.545</t>
  </si>
  <si>
    <t>distance part BAL-001B</t>
  </si>
  <si>
    <t>2.20.551</t>
  </si>
  <si>
    <t>AP 8mm OD FLOW-SMS</t>
  </si>
  <si>
    <t>2.20.555</t>
  </si>
  <si>
    <t>plunger MV Kalrez 9100</t>
  </si>
  <si>
    <t>2.20.570</t>
  </si>
  <si>
    <t>APP cylinder 145</t>
  </si>
  <si>
    <t>2.20.571</t>
  </si>
  <si>
    <t>APP intermediate plate he.145</t>
  </si>
  <si>
    <t>2.20.572</t>
  </si>
  <si>
    <t>APP plate heat exchanger 145</t>
  </si>
  <si>
    <t>2.20.573</t>
  </si>
  <si>
    <t>APP bottom cylinder 145</t>
  </si>
  <si>
    <t>2.20.574</t>
  </si>
  <si>
    <t>APP basering seal 145</t>
  </si>
  <si>
    <t>2.20.575</t>
  </si>
  <si>
    <t>APP pressure ring seal 145</t>
  </si>
  <si>
    <t>2.20.576</t>
  </si>
  <si>
    <t>APP plunger 145</t>
  </si>
  <si>
    <t>2.20.580</t>
  </si>
  <si>
    <t>APP valve block large</t>
  </si>
  <si>
    <t>2.20.581</t>
  </si>
  <si>
    <t>APP sealing ring valve large</t>
  </si>
  <si>
    <t>2.20.582</t>
  </si>
  <si>
    <t>APP flowring valve large</t>
  </si>
  <si>
    <t>2.20.583</t>
  </si>
  <si>
    <t>APP cylinder 38</t>
  </si>
  <si>
    <t>2.20.584</t>
  </si>
  <si>
    <t>APP ring pressure sensor Ø12</t>
  </si>
  <si>
    <t>2.20.585</t>
  </si>
  <si>
    <t>APP intermediate plate he. 38</t>
  </si>
  <si>
    <t>2.20.586</t>
  </si>
  <si>
    <t>APP plate heat exchanger 38</t>
  </si>
  <si>
    <t>2.20.587</t>
  </si>
  <si>
    <t>APP bottom cylinder 38</t>
  </si>
  <si>
    <t>2.20.588</t>
  </si>
  <si>
    <t>APP basering seal 38</t>
  </si>
  <si>
    <t>2.20.589</t>
  </si>
  <si>
    <t>APP pressure ring seal 38</t>
  </si>
  <si>
    <t>2.20.590</t>
  </si>
  <si>
    <t>APP plunger 38</t>
  </si>
  <si>
    <t>2.20.591</t>
  </si>
  <si>
    <t>APP clampring cylinder bush</t>
  </si>
  <si>
    <t>2.20.593</t>
  </si>
  <si>
    <t>APP cylinder 10</t>
  </si>
  <si>
    <t>2.20.595</t>
  </si>
  <si>
    <t>APP sealring heat ex. 10</t>
  </si>
  <si>
    <t>2.20.597</t>
  </si>
  <si>
    <t>APP bottom cylinder 10 &amp; 2.5</t>
  </si>
  <si>
    <t>2.20.599</t>
  </si>
  <si>
    <t>APP holder press. sensor 10</t>
  </si>
  <si>
    <t>2.20.600</t>
  </si>
  <si>
    <t>APP ring pressure sensor Ø10</t>
  </si>
  <si>
    <t>2.20.602</t>
  </si>
  <si>
    <t>APP valve block 10</t>
  </si>
  <si>
    <t>2.20.604</t>
  </si>
  <si>
    <t>APP sealing ring valve small</t>
  </si>
  <si>
    <t>2.20.605</t>
  </si>
  <si>
    <t>APP flowring valve 10</t>
  </si>
  <si>
    <t>2.20.606</t>
  </si>
  <si>
    <t>APP cylinder 2.5</t>
  </si>
  <si>
    <t>2.20.608</t>
  </si>
  <si>
    <t>APP sealring heat ex. 2.5</t>
  </si>
  <si>
    <t>2.20.612</t>
  </si>
  <si>
    <t>APP holder press. sensor 2.5</t>
  </si>
  <si>
    <t>2.20.613</t>
  </si>
  <si>
    <t>APP valve block 2.5</t>
  </si>
  <si>
    <t>2.20.614</t>
  </si>
  <si>
    <t>APP flowring valve 2.5</t>
  </si>
  <si>
    <t>2.20.615</t>
  </si>
  <si>
    <t>APP bearing house drive</t>
  </si>
  <si>
    <t>2.20.616</t>
  </si>
  <si>
    <t>APP holder distance sensor</t>
  </si>
  <si>
    <t>2.20.617</t>
  </si>
  <si>
    <t>2.20.618</t>
  </si>
  <si>
    <t>APP measure vane dist. sensor</t>
  </si>
  <si>
    <t>2.20.619</t>
  </si>
  <si>
    <t>APP bearing bush spindle</t>
  </si>
  <si>
    <t>2.20.622</t>
  </si>
  <si>
    <t>APP pressure ring</t>
  </si>
  <si>
    <t>2.20.623</t>
  </si>
  <si>
    <t>APP sensor holder reading head</t>
  </si>
  <si>
    <t>2.20.624</t>
  </si>
  <si>
    <t>APP coupling plate</t>
  </si>
  <si>
    <t>2.20.625</t>
  </si>
  <si>
    <t>APP rod holder</t>
  </si>
  <si>
    <t>2.20.626</t>
  </si>
  <si>
    <t>APP guide adjusting screw</t>
  </si>
  <si>
    <t>2.20.629</t>
  </si>
  <si>
    <t>APP upper case housing</t>
  </si>
  <si>
    <t>2.20.630</t>
  </si>
  <si>
    <t>APP intermediate bush housing</t>
  </si>
  <si>
    <t>2.20.631</t>
  </si>
  <si>
    <t>APP cover housing</t>
  </si>
  <si>
    <t>2.20.632</t>
  </si>
  <si>
    <t>APP filler ring extra seal</t>
  </si>
  <si>
    <t>2.20.634</t>
  </si>
  <si>
    <t>APP upper case housing small</t>
  </si>
  <si>
    <t>2.20.635</t>
  </si>
  <si>
    <t>APP interm. bush housing small</t>
  </si>
  <si>
    <t>2.20.636</t>
  </si>
  <si>
    <t>APP cover housing small</t>
  </si>
  <si>
    <t>2.20.638</t>
  </si>
  <si>
    <t>APP clampblock cyl. housing 1</t>
  </si>
  <si>
    <t>2.20.639</t>
  </si>
  <si>
    <t>APP clampblock cyl. housing 2</t>
  </si>
  <si>
    <t>2.20.641</t>
  </si>
  <si>
    <t>APP clampblock topcover 1</t>
  </si>
  <si>
    <t>2.20.642</t>
  </si>
  <si>
    <t>APP clampblock topcover 2</t>
  </si>
  <si>
    <t>2.20.643</t>
  </si>
  <si>
    <t>APP clampring seal Ø38</t>
  </si>
  <si>
    <t>2.20.644</t>
  </si>
  <si>
    <t>APP clampring seal Ø145</t>
  </si>
  <si>
    <t>2.20.645</t>
  </si>
  <si>
    <t>APP block for valveblock</t>
  </si>
  <si>
    <t>2.20.651</t>
  </si>
  <si>
    <t>body pump II weld mzr2921/2521</t>
  </si>
  <si>
    <t>2.20.652</t>
  </si>
  <si>
    <t>body pump II weld mzr-4622</t>
  </si>
  <si>
    <t>2.20.653</t>
  </si>
  <si>
    <t>plunger F-001C kalrez 7090</t>
  </si>
  <si>
    <t>2.20.654</t>
  </si>
  <si>
    <t>plunger F-001C viton 514162</t>
  </si>
  <si>
    <t>2.20.676</t>
  </si>
  <si>
    <t>body MIC-205 RS</t>
  </si>
  <si>
    <t>2.20.705</t>
  </si>
  <si>
    <t>body MIC-600P</t>
  </si>
  <si>
    <t>2.20.737</t>
  </si>
  <si>
    <t>ATEX cover DIN8 connector</t>
  </si>
  <si>
    <t>2.20.738</t>
  </si>
  <si>
    <t>ATEX nut DIN8 connector</t>
  </si>
  <si>
    <t>2.20.739</t>
  </si>
  <si>
    <t>ATEX protection M12 connector</t>
  </si>
  <si>
    <t>2.20.740</t>
  </si>
  <si>
    <t>ATEX nut M12 connector</t>
  </si>
  <si>
    <t>2.20.750</t>
  </si>
  <si>
    <t>plunger topmnt EPDM 55920 FDA</t>
  </si>
  <si>
    <t>2.20.751</t>
  </si>
  <si>
    <t>2.20.771</t>
  </si>
  <si>
    <t>plunger topmnt EPDM 559291 FDA</t>
  </si>
  <si>
    <t>2.20.773</t>
  </si>
  <si>
    <t>body SGB-001F</t>
  </si>
  <si>
    <t>2.20.780</t>
  </si>
  <si>
    <t>distance plate coil</t>
  </si>
  <si>
    <t>2.20.801</t>
  </si>
  <si>
    <t>body diaphragm valve</t>
  </si>
  <si>
    <t>viton o-ring d12x1.5 70Sh grn</t>
  </si>
  <si>
    <t>3.01.361</t>
  </si>
  <si>
    <t>kalrez 4079 o-ring d9x1.5</t>
  </si>
  <si>
    <t>3.01.560</t>
  </si>
  <si>
    <t>viton o-ring AS002 514178 FDA</t>
  </si>
  <si>
    <t>3.01.561</t>
  </si>
  <si>
    <t>viton o-ring AS004 514178 FDA</t>
  </si>
  <si>
    <t>3.01.562</t>
  </si>
  <si>
    <t>viton o-ring AS005 514178 FDA</t>
  </si>
  <si>
    <t>3.01.563</t>
  </si>
  <si>
    <t>viton o-ring AS007 514178 FDA</t>
  </si>
  <si>
    <t>3.01.564</t>
  </si>
  <si>
    <t>viton o-ring AS008 514178 FDA</t>
  </si>
  <si>
    <t>3.01.565</t>
  </si>
  <si>
    <t>viton o-ring AS009 514178 FDA</t>
  </si>
  <si>
    <t>3.01.566</t>
  </si>
  <si>
    <t>viton o-ring AS010 514178 FDA</t>
  </si>
  <si>
    <t>3.01.567</t>
  </si>
  <si>
    <t>viton o-ring AS011 514178 FDA</t>
  </si>
  <si>
    <t>3.01.568</t>
  </si>
  <si>
    <t>viton o-ring AS012 514178 FDA</t>
  </si>
  <si>
    <t>3.01.569</t>
  </si>
  <si>
    <t>viton o-ring AS013 514178 FDA</t>
  </si>
  <si>
    <t>3.01.570</t>
  </si>
  <si>
    <t>viton o-ring AS014 514178 FDA</t>
  </si>
  <si>
    <t>3.01.571</t>
  </si>
  <si>
    <t>viton o-ring AS015 514178 FDA</t>
  </si>
  <si>
    <t>3.01.573</t>
  </si>
  <si>
    <t>viton o-ring AS017 514178 FDA</t>
  </si>
  <si>
    <t>3.01.574</t>
  </si>
  <si>
    <t>viton o-ring AS018 514178 FDA</t>
  </si>
  <si>
    <t>3.01.575</t>
  </si>
  <si>
    <t>viton o-ring AS019 514178 FDA</t>
  </si>
  <si>
    <t>3.01.576</t>
  </si>
  <si>
    <t>viton o-ring AS020 514178 FDA</t>
  </si>
  <si>
    <t>3.01.577</t>
  </si>
  <si>
    <t>viton o-ring AS021 514178 FDA</t>
  </si>
  <si>
    <t>3.01.578</t>
  </si>
  <si>
    <t>viton o-ring AS024 514178 FDA</t>
  </si>
  <si>
    <t>3.01.579</t>
  </si>
  <si>
    <t>viton o-ring AS026 514178 FDA</t>
  </si>
  <si>
    <t>3.01.580</t>
  </si>
  <si>
    <t>viton o-ring AS028 514178 FDA</t>
  </si>
  <si>
    <t>3.01.581</t>
  </si>
  <si>
    <t>viton o-ring AS029 514178 FDA</t>
  </si>
  <si>
    <t>3.01.582</t>
  </si>
  <si>
    <t>viton o-ring AS030 514178 FDA</t>
  </si>
  <si>
    <t>3.01.583</t>
  </si>
  <si>
    <t>viton o-ring AS032 514178 FDA</t>
  </si>
  <si>
    <t>3.01.584</t>
  </si>
  <si>
    <t>viton o-ring AS033 514178 FDA</t>
  </si>
  <si>
    <t>3.01.585</t>
  </si>
  <si>
    <t>viton o-ring AS035 514178 FDA</t>
  </si>
  <si>
    <t>3.01.586</t>
  </si>
  <si>
    <t>viton o-ring AS106 514178 FDA</t>
  </si>
  <si>
    <t>3.01.587</t>
  </si>
  <si>
    <t>viton o-ring AS108 514178 FDA</t>
  </si>
  <si>
    <t>3.01.588</t>
  </si>
  <si>
    <t>viton o-ring AS110 514178 FDA</t>
  </si>
  <si>
    <t>3.01.589</t>
  </si>
  <si>
    <t>viton o-ring AS111 514178 FDA</t>
  </si>
  <si>
    <t>3.01.590</t>
  </si>
  <si>
    <t>viton o-ring AS112 514178 FDA</t>
  </si>
  <si>
    <t>3.01.591</t>
  </si>
  <si>
    <t>viton o-ring AS114 514178 FDA</t>
  </si>
  <si>
    <t>3.01.592</t>
  </si>
  <si>
    <t>viton o-ring AS115 514178 FDA</t>
  </si>
  <si>
    <t>3.01.593</t>
  </si>
  <si>
    <t>viton o-ring AS116 514178 FDA</t>
  </si>
  <si>
    <t>3.01.594</t>
  </si>
  <si>
    <t>viton o-ring AS117 514178 FDA</t>
  </si>
  <si>
    <t>3.01.595</t>
  </si>
  <si>
    <t>viton o-ring AS118 514178 FDA</t>
  </si>
  <si>
    <t>3.01.596</t>
  </si>
  <si>
    <t>viton o-ring AS120 514178 FDA</t>
  </si>
  <si>
    <t>3.01.597</t>
  </si>
  <si>
    <t>viton o-ring AS121 514178 FDA</t>
  </si>
  <si>
    <t>3.01.598</t>
  </si>
  <si>
    <t>viton o-ring AS123 514178 FDA</t>
  </si>
  <si>
    <t>3.01.599</t>
  </si>
  <si>
    <t>viton o-ring AS126 514178 FDA</t>
  </si>
  <si>
    <t>3.01.600</t>
  </si>
  <si>
    <t>viton o-ring AS128 514178 FDA</t>
  </si>
  <si>
    <t>3.01.601</t>
  </si>
  <si>
    <t>viton o-ring AS129 514178 FDA</t>
  </si>
  <si>
    <t>3.01.602</t>
  </si>
  <si>
    <t>viton o-ring AS132 514178 FDA</t>
  </si>
  <si>
    <t>3.01.603</t>
  </si>
  <si>
    <t>viton o-ring AS134 514178 FDA</t>
  </si>
  <si>
    <t>3.01.604</t>
  </si>
  <si>
    <t>viton o-ring AS136 514178 FDA</t>
  </si>
  <si>
    <t>3.01.605</t>
  </si>
  <si>
    <t>viton o-ring AS139 514178 FDA</t>
  </si>
  <si>
    <t>3.01.606</t>
  </si>
  <si>
    <t>viton o-ring AS141 514178 FDA</t>
  </si>
  <si>
    <t>3.01.607</t>
  </si>
  <si>
    <t>viton o-ring AS142 514178 FDA</t>
  </si>
  <si>
    <t>3.01.608</t>
  </si>
  <si>
    <t>viton o-ring AS144 514178 FDA</t>
  </si>
  <si>
    <t>3.01.609</t>
  </si>
  <si>
    <t>viton o-ring AS152 514178 FDA</t>
  </si>
  <si>
    <t>3.01.610</t>
  </si>
  <si>
    <t>viton o-ring AS153 514178 FDA</t>
  </si>
  <si>
    <t>3.01.611</t>
  </si>
  <si>
    <t>viton o-ring AS202 514178 FDA</t>
  </si>
  <si>
    <t>3.01.612</t>
  </si>
  <si>
    <t>viton o-ring AS203 514178 FDA</t>
  </si>
  <si>
    <t>3.01.613</t>
  </si>
  <si>
    <t>viton o-ring AS206 514178 FDA</t>
  </si>
  <si>
    <t>3.01.614</t>
  </si>
  <si>
    <t>viton o-ring AS209 514178 FDA</t>
  </si>
  <si>
    <t>3.01.615</t>
  </si>
  <si>
    <t>viton o-ring AS211 514178 FDA</t>
  </si>
  <si>
    <t>3.01.616</t>
  </si>
  <si>
    <t>viton o-ring AS215 514178 FDA</t>
  </si>
  <si>
    <t>3.01.617</t>
  </si>
  <si>
    <t>viton o-ring AS217 514178 FDA</t>
  </si>
  <si>
    <t>3.01.618</t>
  </si>
  <si>
    <t>viton o-ring AS228 514178 FDA</t>
  </si>
  <si>
    <t>3.01.619</t>
  </si>
  <si>
    <t>viton o-ring AS329 514178 FDA</t>
  </si>
  <si>
    <t>3.01.620</t>
  </si>
  <si>
    <t>viton o-ring AS333 514178 FDA</t>
  </si>
  <si>
    <t>3.01.621</t>
  </si>
  <si>
    <t>viton o-ring AS342 514178 FDA</t>
  </si>
  <si>
    <t>3.01.622</t>
  </si>
  <si>
    <t>viton o-ring AS350 514178 FDA</t>
  </si>
  <si>
    <t>3.01.623</t>
  </si>
  <si>
    <t>viton o-ring AS364 514178 FDA</t>
  </si>
  <si>
    <t>3.01.624</t>
  </si>
  <si>
    <t>viton o-ring AS372 514178 FDA</t>
  </si>
  <si>
    <t>3.01.625</t>
  </si>
  <si>
    <t>viton o-ring AS379 514178 FDA</t>
  </si>
  <si>
    <t>3.01.626</t>
  </si>
  <si>
    <t>viton o-ring AS348 514178 FDA</t>
  </si>
  <si>
    <t>3.01.629</t>
  </si>
  <si>
    <t>kalrez o-ring AS002 6230 FDA</t>
  </si>
  <si>
    <t>3.01.630</t>
  </si>
  <si>
    <t>kalrez o-ring AS004 6230 FDA</t>
  </si>
  <si>
    <t>3.01.631</t>
  </si>
  <si>
    <t>kalrez o-ring AS005 6230 FDA</t>
  </si>
  <si>
    <t>3.01.632</t>
  </si>
  <si>
    <t>kalrez o-ring AS007 6230 FDA</t>
  </si>
  <si>
    <t>3.01.633</t>
  </si>
  <si>
    <t>kalrez o-ring AS008 6230 FDA</t>
  </si>
  <si>
    <t>3.01.634</t>
  </si>
  <si>
    <t>kalrez o-ring AS009 6230 FDA</t>
  </si>
  <si>
    <t>3.01.635</t>
  </si>
  <si>
    <t>kalrez o-ring AS010 6230 FDA</t>
  </si>
  <si>
    <t>3.01.636</t>
  </si>
  <si>
    <t>kalrez o-ring AS011 6230 FDA</t>
  </si>
  <si>
    <t>3.01.637</t>
  </si>
  <si>
    <t>kalrez o-ring AS012 6230 FDA</t>
  </si>
  <si>
    <t>3.01.638</t>
  </si>
  <si>
    <t>kalrez o-ring AS013 6230 FDA</t>
  </si>
  <si>
    <t>3.01.639</t>
  </si>
  <si>
    <t>kalrez o-ring AS014 6230 FDA</t>
  </si>
  <si>
    <t>3.01.640</t>
  </si>
  <si>
    <t>kalrez o-ring AS015 6230 FDA</t>
  </si>
  <si>
    <t>3.01.641</t>
  </si>
  <si>
    <t>kalrez o-ring AS016 6230 FDA</t>
  </si>
  <si>
    <t>3.01.643</t>
  </si>
  <si>
    <t>kalrez o-ring AS018 6230 FDA</t>
  </si>
  <si>
    <t>3.01.644</t>
  </si>
  <si>
    <t>kalrez o-ring AS019 6230 FDA</t>
  </si>
  <si>
    <t>3.01.645</t>
  </si>
  <si>
    <t>kalrez o-ring AS020 6230 FDA</t>
  </si>
  <si>
    <t>3.01.646</t>
  </si>
  <si>
    <t>kalrez o-ring AS021 6230 FDA</t>
  </si>
  <si>
    <t>3.01.647</t>
  </si>
  <si>
    <t>kalrez o-ring AS024 6230 FDA</t>
  </si>
  <si>
    <t>3.01.648</t>
  </si>
  <si>
    <t>kalrez o-ring AS026 6230 FDA</t>
  </si>
  <si>
    <t>3.01.649</t>
  </si>
  <si>
    <t>kalrez o-ring AS028 6230 FDA</t>
  </si>
  <si>
    <t>3.01.650</t>
  </si>
  <si>
    <t>kalrez o-ring AS029 6230 FDA</t>
  </si>
  <si>
    <t>3.01.651</t>
  </si>
  <si>
    <t>kalrez o-ring AS030 6230 FDA</t>
  </si>
  <si>
    <t>3.01.652</t>
  </si>
  <si>
    <t>kalrez o-ring AS032 6230 FDA</t>
  </si>
  <si>
    <t>3.01.653</t>
  </si>
  <si>
    <t>kalrez o-ring AS033 6230 FDA</t>
  </si>
  <si>
    <t>3.01.655</t>
  </si>
  <si>
    <t>kalrez o-ring AS106 6230 FDA</t>
  </si>
  <si>
    <t>3.01.656</t>
  </si>
  <si>
    <t>kalrez o-ring AS108 6230 FDA</t>
  </si>
  <si>
    <t>3.01.657</t>
  </si>
  <si>
    <t>kalrez o-ring AS110 6230 FDA</t>
  </si>
  <si>
    <t>3.01.658</t>
  </si>
  <si>
    <t>kalrez o-ring AS111 6230 FDA</t>
  </si>
  <si>
    <t>3.01.659</t>
  </si>
  <si>
    <t>kalrez o-ring AS112 6230 FDA</t>
  </si>
  <si>
    <t>3.01.660</t>
  </si>
  <si>
    <t>kalrez o-ring AS114 6230 FDA</t>
  </si>
  <si>
    <t>3.01.661</t>
  </si>
  <si>
    <t>kalrez o-ring AS115 6230 FDA</t>
  </si>
  <si>
    <t>3.01.662</t>
  </si>
  <si>
    <t>kalrez o-ring AS116 6230 FDA</t>
  </si>
  <si>
    <t>3.01.663</t>
  </si>
  <si>
    <t>kalrez o-ring AS117 6230 FDA</t>
  </si>
  <si>
    <t>3.01.664</t>
  </si>
  <si>
    <t>kalrez o-ring AS118 6230 FDA</t>
  </si>
  <si>
    <t>3.01.665</t>
  </si>
  <si>
    <t>kalrez o-ring AS120 6230 FDA</t>
  </si>
  <si>
    <t>3.01.666</t>
  </si>
  <si>
    <t>kalrez o-ring AS121 6230 FDA</t>
  </si>
  <si>
    <t>3.01.667</t>
  </si>
  <si>
    <t>kalrez o-ring AS123 6230 FDA</t>
  </si>
  <si>
    <t>3.01.668</t>
  </si>
  <si>
    <t>kalrez o-ring AS126 6230 FDA</t>
  </si>
  <si>
    <t>3.01.669</t>
  </si>
  <si>
    <t>kalrez o-ring AS128 6230 FDA</t>
  </si>
  <si>
    <t>3.01.670</t>
  </si>
  <si>
    <t>kalrez o-ring AS129 6230 FDA</t>
  </si>
  <si>
    <t>3.01.671</t>
  </si>
  <si>
    <t>kalrez o-ring AS132 6230 FDA</t>
  </si>
  <si>
    <t>3.01.672</t>
  </si>
  <si>
    <t>kalrez o-ring AS134 6230 FDA</t>
  </si>
  <si>
    <t>3.01.673</t>
  </si>
  <si>
    <t>kalrez o-ring AS136 6230 FDA</t>
  </si>
  <si>
    <t>3.01.674</t>
  </si>
  <si>
    <t>kalrez o-ring AS139 6230 FDA</t>
  </si>
  <si>
    <t>3.01.675</t>
  </si>
  <si>
    <t>kalrez o-ring AS141 6230 FDA</t>
  </si>
  <si>
    <t>3.01.677</t>
  </si>
  <si>
    <t>kalrez o-ring AS144 6230 FDA</t>
  </si>
  <si>
    <t>3.01.678</t>
  </si>
  <si>
    <t>kalrez o-ring AS152 6230 FDA</t>
  </si>
  <si>
    <t>3.01.679</t>
  </si>
  <si>
    <t>kalrez o-ring AS153 6230 FDA</t>
  </si>
  <si>
    <t>3.01.680</t>
  </si>
  <si>
    <t>kalrez o-ring AS202 6230 FDA</t>
  </si>
  <si>
    <t>3.01.681</t>
  </si>
  <si>
    <t>kalrez o-ring AS203 6230 FDA</t>
  </si>
  <si>
    <t>3.01.683</t>
  </si>
  <si>
    <t>kalrez o-ring AS209 6230 FDA</t>
  </si>
  <si>
    <t>3.01.684</t>
  </si>
  <si>
    <t>kalrez o-ring AS211 6230 FDA</t>
  </si>
  <si>
    <t>3.01.685</t>
  </si>
  <si>
    <t>kalrez o-ring AS215 6230 FDA</t>
  </si>
  <si>
    <t>3.01.686</t>
  </si>
  <si>
    <t>kalrez o-ring AS217 6230 FDA</t>
  </si>
  <si>
    <t>3.01.687</t>
  </si>
  <si>
    <t>kalrez o-ring AS228 6230 FDA</t>
  </si>
  <si>
    <t>3.01.688</t>
  </si>
  <si>
    <t>kalrez o-ring AS329 6230 FDA</t>
  </si>
  <si>
    <t>3.01.689</t>
  </si>
  <si>
    <t>kalrez o-ring AS333 6230 FDA</t>
  </si>
  <si>
    <t>3.01.690</t>
  </si>
  <si>
    <t>kalrez o-ring AS342 6230 FDA</t>
  </si>
  <si>
    <t>3.01.691</t>
  </si>
  <si>
    <t>kalrez o-ring AS350 6230 FDA</t>
  </si>
  <si>
    <t>3.01.692</t>
  </si>
  <si>
    <t>kalrez o-ring AS364 6230 FDA</t>
  </si>
  <si>
    <t>3.01.693</t>
  </si>
  <si>
    <t>kalrez o-ring AS372 6230 FDA</t>
  </si>
  <si>
    <t>3.01.694</t>
  </si>
  <si>
    <t>kalrez o-ring AS379 6230 FDA</t>
  </si>
  <si>
    <t>3.02.035</t>
  </si>
  <si>
    <t>kalrez gasket D-capillary</t>
  </si>
  <si>
    <t>3.02.048</t>
  </si>
  <si>
    <t>hypalon gasket plunger d5.33x6</t>
  </si>
  <si>
    <t>3.02.075</t>
  </si>
  <si>
    <t>storage box blue 40x27x7.5cm</t>
  </si>
  <si>
    <t>3.02.082</t>
  </si>
  <si>
    <t>new art. number is 9.01.135</t>
  </si>
  <si>
    <t>3.02.083</t>
  </si>
  <si>
    <t>new art. number is 9.01.136</t>
  </si>
  <si>
    <t>3.02.084</t>
  </si>
  <si>
    <t>new art. number is 9.01.137</t>
  </si>
  <si>
    <t>3.02.085</t>
  </si>
  <si>
    <t>new art. number is 9.01.138</t>
  </si>
  <si>
    <t>3.02.099</t>
  </si>
  <si>
    <t>new art. number is 9.01.139</t>
  </si>
  <si>
    <t>3.02.100</t>
  </si>
  <si>
    <t>new art. number is 9.01.140</t>
  </si>
  <si>
    <t>3.02.101</t>
  </si>
  <si>
    <t>Erlan-PUR gasket 5.33x6 90°grn</t>
  </si>
  <si>
    <t>3.02.103</t>
  </si>
  <si>
    <t>new art. number is 9.01.141</t>
  </si>
  <si>
    <t>3.02.104</t>
  </si>
  <si>
    <t>new art. number is 9.01.142</t>
  </si>
  <si>
    <t>3.02.105</t>
  </si>
  <si>
    <t>Rako storage box 40x30x14.5cm</t>
  </si>
  <si>
    <t>3.02.106</t>
  </si>
  <si>
    <t>Rako grooved strip 60x20x35.5</t>
  </si>
  <si>
    <t>3.02.107</t>
  </si>
  <si>
    <t>Rako grooved strip 60x20x25.5</t>
  </si>
  <si>
    <t>3.02.108</t>
  </si>
  <si>
    <t>kalrez 3018 gasket plunger</t>
  </si>
  <si>
    <t>3.02.110</t>
  </si>
  <si>
    <t>new art. number is 9.01.143</t>
  </si>
  <si>
    <t>3.02.111</t>
  </si>
  <si>
    <t>new art. number is 9.01.144</t>
  </si>
  <si>
    <t>3.02.112</t>
  </si>
  <si>
    <t>viton 514178 FDA gasket blind</t>
  </si>
  <si>
    <t>3.02.118</t>
  </si>
  <si>
    <t>kalrez 6230 FDA gasket blind</t>
  </si>
  <si>
    <t>3.02.119</t>
  </si>
  <si>
    <t>kalrez 6230 FDA gasket C-cap</t>
  </si>
  <si>
    <t>3.02.120</t>
  </si>
  <si>
    <t>kalrez 6230 FDA gasket D-cap</t>
  </si>
  <si>
    <t>3.02.122</t>
  </si>
  <si>
    <t>kalrez 6230 gasket plunger FDA</t>
  </si>
  <si>
    <t>3.02.123</t>
  </si>
  <si>
    <t>viton514178 FDA gasket plunger</t>
  </si>
  <si>
    <t>3.02.131</t>
  </si>
  <si>
    <t>seal valve housing</t>
  </si>
  <si>
    <t>3.02.134</t>
  </si>
  <si>
    <t>cable gland M6x1 gasket Ø3.75</t>
  </si>
  <si>
    <t>3.02.135</t>
  </si>
  <si>
    <t>gasket IIU IIW ITU IUU ATEX</t>
  </si>
  <si>
    <t>3.02.139</t>
  </si>
  <si>
    <t>EPDM 55920 FDA gasket plunger</t>
  </si>
  <si>
    <t>3.02.143</t>
  </si>
  <si>
    <t>EPDM 559291 FDA gasket plunger</t>
  </si>
  <si>
    <t>3.02.144</t>
  </si>
  <si>
    <t>new art. number is 9.01.145</t>
  </si>
  <si>
    <t>3.02.145</t>
  </si>
  <si>
    <t>new art. number is 9.01.146</t>
  </si>
  <si>
    <t>3.02.170</t>
  </si>
  <si>
    <t>3.02.171</t>
  </si>
  <si>
    <t>3.03.138</t>
  </si>
  <si>
    <t>Ertalon bushing insulator W300</t>
  </si>
  <si>
    <t>3.03.215</t>
  </si>
  <si>
    <t>uniclamp teflon jaw</t>
  </si>
  <si>
    <t>3.03.217</t>
  </si>
  <si>
    <t>uniclamp inside seal 6mm</t>
  </si>
  <si>
    <t>3.03.218</t>
  </si>
  <si>
    <t>uniclamp inside seal 3mm</t>
  </si>
  <si>
    <t>3.03.284</t>
  </si>
  <si>
    <t>upper part case Euro EtherCAT</t>
  </si>
  <si>
    <t>3.03.296</t>
  </si>
  <si>
    <t>ballhandle DIN319E M5xØ20</t>
  </si>
  <si>
    <t>3.03.308</t>
  </si>
  <si>
    <t>plungerholder rack</t>
  </si>
  <si>
    <t>3.03.363</t>
  </si>
  <si>
    <t>plungerholder rack F-002BI</t>
  </si>
  <si>
    <t>3.03.388</t>
  </si>
  <si>
    <t>centering bush trafo E-8000</t>
  </si>
  <si>
    <t>4.01.279</t>
  </si>
  <si>
    <t>pcb MFC Industrial D-type</t>
  </si>
  <si>
    <t>4.01.291</t>
  </si>
  <si>
    <t>pcb MFM Industrial D-type</t>
  </si>
  <si>
    <t>4.01.353</t>
  </si>
  <si>
    <t>pcb MFM Ind. IV D-type</t>
  </si>
  <si>
    <t>4.01.354</t>
  </si>
  <si>
    <t>pcb MFM Ind. IV C-type 0-5V</t>
  </si>
  <si>
    <t>4.01.356</t>
  </si>
  <si>
    <t>pcb MFC Ind. IV D-type</t>
  </si>
  <si>
    <t>4.01.357</t>
  </si>
  <si>
    <t>pcb MFC Ind. IV C 0-5V</t>
  </si>
  <si>
    <t>4.01.400</t>
  </si>
  <si>
    <t>4.01.413</t>
  </si>
  <si>
    <t>pcb micropump</t>
  </si>
  <si>
    <t>4.01.474</t>
  </si>
  <si>
    <t>4.01.493</t>
  </si>
  <si>
    <t>pcb RJ45 to Datamate</t>
  </si>
  <si>
    <t>power supply flowcontroller</t>
  </si>
  <si>
    <t>power supply EURO card</t>
  </si>
  <si>
    <t>power supply C10 module</t>
  </si>
  <si>
    <t>power supply calibration tube</t>
  </si>
  <si>
    <t>4.07.102</t>
  </si>
  <si>
    <t>conn. cable pcb- to sensorcase</t>
  </si>
  <si>
    <t>4.07.152</t>
  </si>
  <si>
    <t>cable assy BAL00xB</t>
  </si>
  <si>
    <t>4.07.207</t>
  </si>
  <si>
    <t>cable E-8000 CEM IO FLOW-BUS</t>
  </si>
  <si>
    <t>4.07.208</t>
  </si>
  <si>
    <t>cable E-8000 CEM IO RS232</t>
  </si>
  <si>
    <t>4.12.031</t>
  </si>
  <si>
    <t>grounding cable FPP</t>
  </si>
  <si>
    <t>5.01.183</t>
  </si>
  <si>
    <t>press.sensor MSI 1000 psia 0M1</t>
  </si>
  <si>
    <t>5.01.203</t>
  </si>
  <si>
    <t>pressure sensor 100 bara PA7</t>
  </si>
  <si>
    <t>5.03.032</t>
  </si>
  <si>
    <t>5.03.033</t>
  </si>
  <si>
    <t>APP-201 module</t>
  </si>
  <si>
    <t>5.03.034</t>
  </si>
  <si>
    <t>APP-202 module</t>
  </si>
  <si>
    <t>5.03.035</t>
  </si>
  <si>
    <t>APP-203 module</t>
  </si>
  <si>
    <t>5.03.036</t>
  </si>
  <si>
    <t>APP-204 module</t>
  </si>
  <si>
    <t>5.03.037</t>
  </si>
  <si>
    <t>APP-205 module</t>
  </si>
  <si>
    <t>5.03.038</t>
  </si>
  <si>
    <t>APP-206 module</t>
  </si>
  <si>
    <t>5.03.039</t>
  </si>
  <si>
    <t>APP-207 module</t>
  </si>
  <si>
    <t>5.03.040</t>
  </si>
  <si>
    <t>APP-220 module</t>
  </si>
  <si>
    <t>5.03.041</t>
  </si>
  <si>
    <t>APP-221 module</t>
  </si>
  <si>
    <t>5.03.042</t>
  </si>
  <si>
    <t>APP-222 module</t>
  </si>
  <si>
    <t>5.03.046</t>
  </si>
  <si>
    <t>SIN EPC 8+ bank</t>
  </si>
  <si>
    <t>5.03.047</t>
  </si>
  <si>
    <t>SIN LFC 8+ bank</t>
  </si>
  <si>
    <t>5.03.048</t>
  </si>
  <si>
    <t>SIN MFC gasmix bank</t>
  </si>
  <si>
    <t>5.03.049</t>
  </si>
  <si>
    <t>SIN EPC gasmix bank</t>
  </si>
  <si>
    <t>5.03.076</t>
  </si>
  <si>
    <t>cover assy ind ATEX CAT3</t>
  </si>
  <si>
    <t>5.03.079</t>
  </si>
  <si>
    <t>cover assy ind ATEX CAT3 M12</t>
  </si>
  <si>
    <t>5.07.079</t>
  </si>
  <si>
    <t>valve assy F-032CX-XC n.c.</t>
  </si>
  <si>
    <t>5.07.104</t>
  </si>
  <si>
    <t>valve assy F-003BC</t>
  </si>
  <si>
    <t>5.07.145</t>
  </si>
  <si>
    <t>valve assy V02 conv.coil</t>
  </si>
  <si>
    <t>5.07.146</t>
  </si>
  <si>
    <t>valve assy F-004AI</t>
  </si>
  <si>
    <t>5.07.147</t>
  </si>
  <si>
    <t>valve assy EHR-001V</t>
  </si>
  <si>
    <t>5.07.151</t>
  </si>
  <si>
    <t>valve assy F-001AC IG/IH/II no</t>
  </si>
  <si>
    <t>5.07.152</t>
  </si>
  <si>
    <t>valve assy F-002C IG/IH/II n.c</t>
  </si>
  <si>
    <t>5.07.154</t>
  </si>
  <si>
    <t>valve assy F-002C IG/IH/II n.o</t>
  </si>
  <si>
    <t>5.07.170</t>
  </si>
  <si>
    <t>valve assy topmount Ex-XC n.c.</t>
  </si>
  <si>
    <t>5.07.209</t>
  </si>
  <si>
    <t>valve assy metal seal no basis</t>
  </si>
  <si>
    <t>5.07.210</t>
  </si>
  <si>
    <t>valve assy metal seal no 0.05</t>
  </si>
  <si>
    <t>5.07.211</t>
  </si>
  <si>
    <t>valve assy metal seal no 0.07</t>
  </si>
  <si>
    <t>5.07.212</t>
  </si>
  <si>
    <t>valve assy metal seal no 0.10</t>
  </si>
  <si>
    <t>5.07.213</t>
  </si>
  <si>
    <t>valve assy metal seal no 0.14</t>
  </si>
  <si>
    <t>5.07.214</t>
  </si>
  <si>
    <t>valve assy metal seal no 0.20</t>
  </si>
  <si>
    <t>5.07.215</t>
  </si>
  <si>
    <t>valve assy metal seal no 0.30</t>
  </si>
  <si>
    <t>5.07.216</t>
  </si>
  <si>
    <t>valve assy metal seal no 0.37</t>
  </si>
  <si>
    <t>5.07.217</t>
  </si>
  <si>
    <t>valve assy metal seal no 0.50</t>
  </si>
  <si>
    <t>5.07.218</t>
  </si>
  <si>
    <t>valve assy metal seal no 0.70</t>
  </si>
  <si>
    <t>5.07.219</t>
  </si>
  <si>
    <t>valve assy metal seal no 1.00</t>
  </si>
  <si>
    <t>5.07.220</t>
  </si>
  <si>
    <t>valve assy metal seal no 1.30</t>
  </si>
  <si>
    <t>5.07.221</t>
  </si>
  <si>
    <t>valve assy metal seal no 1.50</t>
  </si>
  <si>
    <t>5.07.222</t>
  </si>
  <si>
    <t>valve assy metal seal no 1.70</t>
  </si>
  <si>
    <t>5.07.223</t>
  </si>
  <si>
    <t>valve assy metal seal no 2.00</t>
  </si>
  <si>
    <t>5.07.244</t>
  </si>
  <si>
    <t>valve assy TM ind nc IIW coil</t>
  </si>
  <si>
    <t>5.07.245</t>
  </si>
  <si>
    <t>valve assy TM ind no IIW coil</t>
  </si>
  <si>
    <t>5.07.250</t>
  </si>
  <si>
    <t>5.08.071</t>
  </si>
  <si>
    <t>assy spec. lab. case high temp</t>
  </si>
  <si>
    <t>5.08.094</t>
  </si>
  <si>
    <t>pcb assy MBC PROFIBUS 2 wind</t>
  </si>
  <si>
    <t>5.08.101</t>
  </si>
  <si>
    <t>pcb assy IN-FLOW ana.+RS232</t>
  </si>
  <si>
    <t>5.08.102</t>
  </si>
  <si>
    <t>pcb assy IN-FLOW PROFIBUS</t>
  </si>
  <si>
    <t>5.08.103</t>
  </si>
  <si>
    <t>pcb assy IN-FLOW FLOW-BUS</t>
  </si>
  <si>
    <t>5.08.104</t>
  </si>
  <si>
    <t>pcb assy IN-FLOW DeviceNet</t>
  </si>
  <si>
    <t>5.08.105</t>
  </si>
  <si>
    <t>pcb assy IN-FLOW Modbus</t>
  </si>
  <si>
    <t>5.08.110</t>
  </si>
  <si>
    <t>assy IN-FLOW ana.+RS232 2 wind</t>
  </si>
  <si>
    <t>5.08.111</t>
  </si>
  <si>
    <t>assy IN-FLOW FLOW-BUS 2 wind</t>
  </si>
  <si>
    <t>5.08.112</t>
  </si>
  <si>
    <t>assy IN-FLOW PROFIBUS 2 wind</t>
  </si>
  <si>
    <t>5.08.113</t>
  </si>
  <si>
    <t>assy IN-FLOW DeviceNet 2 wind</t>
  </si>
  <si>
    <t>5.08.114</t>
  </si>
  <si>
    <t>assy IN-FLOW Modbus 2 wind</t>
  </si>
  <si>
    <t>5.08.117</t>
  </si>
  <si>
    <t>pcb assy Euro CTA PROFIBUS</t>
  </si>
  <si>
    <t>5.08.123</t>
  </si>
  <si>
    <t>pcb assy MBC PROFIBUS 2w rs</t>
  </si>
  <si>
    <t>5.08.124</t>
  </si>
  <si>
    <t>pcb assy MBC DeviceNet 2w rs</t>
  </si>
  <si>
    <t>5.08.125</t>
  </si>
  <si>
    <t>pcb assy MBC Modbus 2w rs</t>
  </si>
  <si>
    <t>5.08.126</t>
  </si>
  <si>
    <t>pcb assy EPC MBC FLOW-BUS rs</t>
  </si>
  <si>
    <t>5.08.127</t>
  </si>
  <si>
    <t>pcb assy EPC MBC PROFIBUS rs</t>
  </si>
  <si>
    <t>5.08.128</t>
  </si>
  <si>
    <t>pcb assy EPC MBC DeviceNet rs</t>
  </si>
  <si>
    <t>5.08.129</t>
  </si>
  <si>
    <t>pcb assy EPC MBC Modbus rs</t>
  </si>
  <si>
    <t>5.08.157</t>
  </si>
  <si>
    <t>pcb assy IN-PRESS ana.+RS232</t>
  </si>
  <si>
    <t>5.08.158</t>
  </si>
  <si>
    <t>pcb assy IN-PRESS FLOWBUS</t>
  </si>
  <si>
    <t>5.08.159</t>
  </si>
  <si>
    <t>pcb assy IN-PRESS PROFIBUS</t>
  </si>
  <si>
    <t>5.08.160</t>
  </si>
  <si>
    <t>pcb assy IN-PRESS DeviceNet</t>
  </si>
  <si>
    <t>5.08.161</t>
  </si>
  <si>
    <t>pcb assy IN-PRESS Modbus</t>
  </si>
  <si>
    <t>5.08.162</t>
  </si>
  <si>
    <t>pcb assy CTA LIQ ind ana+RS232</t>
  </si>
  <si>
    <t>5.08.163</t>
  </si>
  <si>
    <t>pcb assy CTA LIQ ind FLOW-BUS</t>
  </si>
  <si>
    <t>5.08.164</t>
  </si>
  <si>
    <t>pcb assy CTA LIQ ind PROFIBUS</t>
  </si>
  <si>
    <t>5.08.165</t>
  </si>
  <si>
    <t>pcb assy CTA LIQ ind DeviceNet</t>
  </si>
  <si>
    <t>5.08.166</t>
  </si>
  <si>
    <t>pcb assy CTA LIQ ind Modbus</t>
  </si>
  <si>
    <t>5.08.170</t>
  </si>
  <si>
    <t>pcb assy IN-FLOW CTA ana+RS232</t>
  </si>
  <si>
    <t>5.08.171</t>
  </si>
  <si>
    <t>pcb assy IN-FLOW CTA FLOW-BUS</t>
  </si>
  <si>
    <t>5.08.172</t>
  </si>
  <si>
    <t>pcb assy IN-FLOW CTA PROFIBUS</t>
  </si>
  <si>
    <t>5.08.173</t>
  </si>
  <si>
    <t>pcb assy IN-FLOW CTA DeviceNet</t>
  </si>
  <si>
    <t>5.08.174</t>
  </si>
  <si>
    <t>pcb assy IN-FLOW CTA Modbus</t>
  </si>
  <si>
    <t>5.08.175</t>
  </si>
  <si>
    <t>pcb assy EtherCAT 1 shut-off</t>
  </si>
  <si>
    <t>5.08.176</t>
  </si>
  <si>
    <t>pcb assy EtherCAT 2 shut-off</t>
  </si>
  <si>
    <t>5.08.196</t>
  </si>
  <si>
    <t>pcb assy ATEX CAT3 ana.+RS232</t>
  </si>
  <si>
    <t>5.08.197</t>
  </si>
  <si>
    <t>pcb assy ATEX CAT3 FLOW-BUS</t>
  </si>
  <si>
    <t>5.08.198</t>
  </si>
  <si>
    <t>pcb assy ATEX CAT3 PROFIBUS</t>
  </si>
  <si>
    <t>5.08.199</t>
  </si>
  <si>
    <t>pcb assy ATEX CAT3 DeviceNet</t>
  </si>
  <si>
    <t>5.08.200</t>
  </si>
  <si>
    <t>pcb assy ATEX CAT3 Modbus</t>
  </si>
  <si>
    <t>5.11.102</t>
  </si>
  <si>
    <t>bellow assy+plunger F-004BC E</t>
  </si>
  <si>
    <t>5.12.003</t>
  </si>
  <si>
    <t>flow meter FM-01</t>
  </si>
  <si>
    <t>5.12.004</t>
  </si>
  <si>
    <t>flow meter FM-02</t>
  </si>
  <si>
    <t>5.12.005</t>
  </si>
  <si>
    <t>flow controller FC-01-NC</t>
  </si>
  <si>
    <t>5.12.006</t>
  </si>
  <si>
    <t>flow controller FC-02-NC</t>
  </si>
  <si>
    <t>5.12.034</t>
  </si>
  <si>
    <t>flow controller FC-01-NO</t>
  </si>
  <si>
    <t>5.12.035</t>
  </si>
  <si>
    <t>flow controller FC-02-NO</t>
  </si>
  <si>
    <t>5.12.051</t>
  </si>
  <si>
    <t>flow controller FC-00-NC</t>
  </si>
  <si>
    <t>5.12.052</t>
  </si>
  <si>
    <t>flow controller FC-00-NO</t>
  </si>
  <si>
    <t>5.12.053</t>
  </si>
  <si>
    <t>flow meter FM-00</t>
  </si>
  <si>
    <t>5.12.081</t>
  </si>
  <si>
    <t>APP-005SV</t>
  </si>
  <si>
    <t>5.12.082</t>
  </si>
  <si>
    <t>APP-020SV</t>
  </si>
  <si>
    <t>5.12.083</t>
  </si>
  <si>
    <t>APP-050SV</t>
  </si>
  <si>
    <t>5.12.084</t>
  </si>
  <si>
    <t>APP-100SV</t>
  </si>
  <si>
    <t>5.12.085</t>
  </si>
  <si>
    <t>APP-200SV</t>
  </si>
  <si>
    <t>5.12.086</t>
  </si>
  <si>
    <t>APP-500SV</t>
  </si>
  <si>
    <t>5.12.087</t>
  </si>
  <si>
    <t>APP-1K0SV</t>
  </si>
  <si>
    <t>5.12.088</t>
  </si>
  <si>
    <t>APP-2K0SV</t>
  </si>
  <si>
    <t>5.12.089</t>
  </si>
  <si>
    <t>APP-005SE</t>
  </si>
  <si>
    <t>5.12.090</t>
  </si>
  <si>
    <t>APP-020SE</t>
  </si>
  <si>
    <t>5.12.091</t>
  </si>
  <si>
    <t>APP-050SE</t>
  </si>
  <si>
    <t>5.12.092</t>
  </si>
  <si>
    <t>APP-100SE</t>
  </si>
  <si>
    <t>5.12.093</t>
  </si>
  <si>
    <t>APP-200SE</t>
  </si>
  <si>
    <t>5.12.094</t>
  </si>
  <si>
    <t>APP-500SE</t>
  </si>
  <si>
    <t>5.12.095</t>
  </si>
  <si>
    <t>APP-1K0SE</t>
  </si>
  <si>
    <t>5.12.096</t>
  </si>
  <si>
    <t>APP-2K0SE</t>
  </si>
  <si>
    <t>5.12.115</t>
  </si>
  <si>
    <t>EtherCAT communication module</t>
  </si>
  <si>
    <t>5.12.116</t>
  </si>
  <si>
    <t>FC-01S-NC EtherCAT 1 shut-off</t>
  </si>
  <si>
    <t>5.12.117</t>
  </si>
  <si>
    <t>FC-01S-NC EtherCAT 2 shut-off</t>
  </si>
  <si>
    <t>5.12.120</t>
  </si>
  <si>
    <t>base body fl.sp.shutoff BB-03</t>
  </si>
  <si>
    <t>5.12.122</t>
  </si>
  <si>
    <t>adapter plate compr. type 8mm</t>
  </si>
  <si>
    <t>5.13.002</t>
  </si>
  <si>
    <t>flowassy F-110C-002-U</t>
  </si>
  <si>
    <t>5.13.003</t>
  </si>
  <si>
    <t>flowassy F-110C-005-U</t>
  </si>
  <si>
    <t>5.13.004</t>
  </si>
  <si>
    <t>flowassy F-110C-002-I</t>
  </si>
  <si>
    <t>5.13.005</t>
  </si>
  <si>
    <t>flowassy F-110C-005-I</t>
  </si>
  <si>
    <t>5.13.006</t>
  </si>
  <si>
    <t>base assy F-111B basis</t>
  </si>
  <si>
    <t>5.13.007</t>
  </si>
  <si>
    <t>base assy F-111B-U</t>
  </si>
  <si>
    <t>5.13.008</t>
  </si>
  <si>
    <t>base assy F-111B-I</t>
  </si>
  <si>
    <t>5.13.010</t>
  </si>
  <si>
    <t>flowassy F-111B-020-U</t>
  </si>
  <si>
    <t>5.13.011</t>
  </si>
  <si>
    <t>flowassy F-111B-050-U</t>
  </si>
  <si>
    <t>5.13.012</t>
  </si>
  <si>
    <t>flowassy F-111B-100-U</t>
  </si>
  <si>
    <t>5.13.013</t>
  </si>
  <si>
    <t>flowassy F-111B-200-U</t>
  </si>
  <si>
    <t>5.13.014</t>
  </si>
  <si>
    <t>flowassy F-111B-500-U</t>
  </si>
  <si>
    <t>5.13.015</t>
  </si>
  <si>
    <t>flowassy F-111B-1K0-U</t>
  </si>
  <si>
    <t>5.13.016</t>
  </si>
  <si>
    <t>flowassy F-111B-2K0-U</t>
  </si>
  <si>
    <t>5.13.017</t>
  </si>
  <si>
    <t>flowassy F-111B-5K0-U</t>
  </si>
  <si>
    <t>5.13.018</t>
  </si>
  <si>
    <t>flowassy F-111B-10K-U</t>
  </si>
  <si>
    <t>5.13.019</t>
  </si>
  <si>
    <t>flowassy F-111B-20K-U</t>
  </si>
  <si>
    <t>5.13.020</t>
  </si>
  <si>
    <t>flowassy F-111B-020-I</t>
  </si>
  <si>
    <t>5.13.021</t>
  </si>
  <si>
    <t>flowassy F-111B-050-I</t>
  </si>
  <si>
    <t>5.13.022</t>
  </si>
  <si>
    <t>flowassy F-111B-100-I</t>
  </si>
  <si>
    <t>5.13.023</t>
  </si>
  <si>
    <t>flowassy F-111B-200-I</t>
  </si>
  <si>
    <t>5.13.024</t>
  </si>
  <si>
    <t>flowassy F-111B-500-I</t>
  </si>
  <si>
    <t>5.13.025</t>
  </si>
  <si>
    <t>flowassy F-111B-1K0-I</t>
  </si>
  <si>
    <t>5.13.026</t>
  </si>
  <si>
    <t>flowassy F-111B-2K0-I</t>
  </si>
  <si>
    <t>5.13.027</t>
  </si>
  <si>
    <t>flowassy F-111B-5K0-I</t>
  </si>
  <si>
    <t>5.13.028</t>
  </si>
  <si>
    <t>flowassy F-111B-10K-I</t>
  </si>
  <si>
    <t>5.13.029</t>
  </si>
  <si>
    <t>flowassy F-111B-20K-I</t>
  </si>
  <si>
    <t>5.13.030</t>
  </si>
  <si>
    <t>base assy F-111AC basis</t>
  </si>
  <si>
    <t>5.13.031</t>
  </si>
  <si>
    <t>base assy F-111AC-U</t>
  </si>
  <si>
    <t>5.13.032</t>
  </si>
  <si>
    <t>base assy F-111AC-I</t>
  </si>
  <si>
    <t>5.13.034</t>
  </si>
  <si>
    <t>flowassy F-111AC-50K-U</t>
  </si>
  <si>
    <t>5.13.035</t>
  </si>
  <si>
    <t>flowassy F-111AC-70K-U</t>
  </si>
  <si>
    <t>5.13.036</t>
  </si>
  <si>
    <t>flowassy F-111AC-50K-I</t>
  </si>
  <si>
    <t>5.13.037</t>
  </si>
  <si>
    <t>flowassy F-111AC-70K-I</t>
  </si>
  <si>
    <t>5.13.038</t>
  </si>
  <si>
    <t>base assy F-112AC basis</t>
  </si>
  <si>
    <t>5.13.039</t>
  </si>
  <si>
    <t>base assy F-112AC-U</t>
  </si>
  <si>
    <t>5.13.040</t>
  </si>
  <si>
    <t>base assy F-112AC-I</t>
  </si>
  <si>
    <t>5.13.042</t>
  </si>
  <si>
    <t>flowassy F-112AC-M10-U</t>
  </si>
  <si>
    <t>5.13.043</t>
  </si>
  <si>
    <t>flowassy F-112AC-M20-U</t>
  </si>
  <si>
    <t>5.13.044</t>
  </si>
  <si>
    <t>flowassy F-112AC-M10-I</t>
  </si>
  <si>
    <t>5.13.045</t>
  </si>
  <si>
    <t>flowassy F-112AC-M20-I</t>
  </si>
  <si>
    <t>5.13.046</t>
  </si>
  <si>
    <t>base assy F-113AC basis</t>
  </si>
  <si>
    <t>5.13.047</t>
  </si>
  <si>
    <t>base assy F-113AC-U</t>
  </si>
  <si>
    <t>5.13.048</t>
  </si>
  <si>
    <t>base assy F-113AC-I</t>
  </si>
  <si>
    <t>5.13.050</t>
  </si>
  <si>
    <t>flowassy F-113AC-M50-U</t>
  </si>
  <si>
    <t>5.13.051</t>
  </si>
  <si>
    <t>flowassy F-113AC-1M0-U</t>
  </si>
  <si>
    <t>5.13.052</t>
  </si>
  <si>
    <t>flowassy F-113AC-M50-I</t>
  </si>
  <si>
    <t>5.13.053</t>
  </si>
  <si>
    <t>flowassy F-113AC-1M0-I</t>
  </si>
  <si>
    <t>5.13.055</t>
  </si>
  <si>
    <t>flowassy F-200CV-002-U</t>
  </si>
  <si>
    <t>5.13.056</t>
  </si>
  <si>
    <t>flowassy F-200CV-005-U</t>
  </si>
  <si>
    <t>5.13.057</t>
  </si>
  <si>
    <t>flowassy F-200CV-002-I</t>
  </si>
  <si>
    <t>5.13.058</t>
  </si>
  <si>
    <t>flowassy F-200CV-005-I</t>
  </si>
  <si>
    <t>5.13.060</t>
  </si>
  <si>
    <t>base assy F-201CV-U</t>
  </si>
  <si>
    <t>5.13.063</t>
  </si>
  <si>
    <t>flowassy F-201CV-020-U</t>
  </si>
  <si>
    <t>5.13.064</t>
  </si>
  <si>
    <t>flowassy F-201CV-050-U</t>
  </si>
  <si>
    <t>5.13.065</t>
  </si>
  <si>
    <t>flowassy F-201CV-100-U</t>
  </si>
  <si>
    <t>5.13.066</t>
  </si>
  <si>
    <t>flowassy F-201CV-200-U</t>
  </si>
  <si>
    <t>5.13.067</t>
  </si>
  <si>
    <t>flowassy F-201CV-500-U</t>
  </si>
  <si>
    <t>5.13.068</t>
  </si>
  <si>
    <t>flowassy F-201CV-1K0-U</t>
  </si>
  <si>
    <t>5.13.069</t>
  </si>
  <si>
    <t>flowassy F-201CV-2K0-U</t>
  </si>
  <si>
    <t>5.13.070</t>
  </si>
  <si>
    <t>flowassy F-201CV-5K0-U</t>
  </si>
  <si>
    <t>5.13.071</t>
  </si>
  <si>
    <t>flowassy F-201CV-10K-U</t>
  </si>
  <si>
    <t>5.13.072</t>
  </si>
  <si>
    <t>flowassy F-201CV-20K-U</t>
  </si>
  <si>
    <t>5.13.073</t>
  </si>
  <si>
    <t>flowassy F-201CV-020-I</t>
  </si>
  <si>
    <t>5.13.074</t>
  </si>
  <si>
    <t>flowassy F-201CV-050-I</t>
  </si>
  <si>
    <t>5.13.075</t>
  </si>
  <si>
    <t>flowassy F-201CV-100-I</t>
  </si>
  <si>
    <t>5.13.076</t>
  </si>
  <si>
    <t>flowassy F-201CV-200-I</t>
  </si>
  <si>
    <t>5.13.077</t>
  </si>
  <si>
    <t>flowassy F-201CV-500-I</t>
  </si>
  <si>
    <t>5.13.078</t>
  </si>
  <si>
    <t>flowassy F-201CV-1K0-I</t>
  </si>
  <si>
    <t>5.13.079</t>
  </si>
  <si>
    <t>flowassy F-201CV-2K0-I</t>
  </si>
  <si>
    <t>5.13.081</t>
  </si>
  <si>
    <t>flowassy F-201CV-10K-I</t>
  </si>
  <si>
    <t>5.13.082</t>
  </si>
  <si>
    <t>flowassy F-201CV-20K-I</t>
  </si>
  <si>
    <t>5.13.083</t>
  </si>
  <si>
    <t>base assy F-201AV basis</t>
  </si>
  <si>
    <t>5.13.084</t>
  </si>
  <si>
    <t>base assy F-201AV-U</t>
  </si>
  <si>
    <t>5.13.085</t>
  </si>
  <si>
    <t>base assy F-201AV-I</t>
  </si>
  <si>
    <t>5.13.087</t>
  </si>
  <si>
    <t>flowassy F-201AV-50K-U</t>
  </si>
  <si>
    <t>5.13.088</t>
  </si>
  <si>
    <t>flowassy F-201AV-70K-U</t>
  </si>
  <si>
    <t>5.13.089</t>
  </si>
  <si>
    <t>flowassy F-201AV-50K-I</t>
  </si>
  <si>
    <t>5.13.090</t>
  </si>
  <si>
    <t>flowassy F-201AV-70K-I</t>
  </si>
  <si>
    <t>5.13.092</t>
  </si>
  <si>
    <t>base assy F-202AV-U</t>
  </si>
  <si>
    <t>5.13.095</t>
  </si>
  <si>
    <t>flowassy F-202AV-M10-U</t>
  </si>
  <si>
    <t>5.13.096</t>
  </si>
  <si>
    <t>flowassy F-202AV-M20-U</t>
  </si>
  <si>
    <t>5.13.097</t>
  </si>
  <si>
    <t>flowassy F-202AV-M10-I</t>
  </si>
  <si>
    <t>5.13.100</t>
  </si>
  <si>
    <t>base assy F-203AV-U</t>
  </si>
  <si>
    <t>5.13.103</t>
  </si>
  <si>
    <t>flowassy F-203AV-M50-U</t>
  </si>
  <si>
    <t>5.13.104</t>
  </si>
  <si>
    <t>flowassy F-203AV-1M0-U</t>
  </si>
  <si>
    <t>5.13.105</t>
  </si>
  <si>
    <t>flowassy F-203AV-M50-I</t>
  </si>
  <si>
    <t>5.13.107</t>
  </si>
  <si>
    <t>flowassy AIX-CMxA basis</t>
  </si>
  <si>
    <t>5.13.108</t>
  </si>
  <si>
    <t>flowassy AIX-CM1A</t>
  </si>
  <si>
    <t>5.13.109</t>
  </si>
  <si>
    <t>flowassy AIX-CM2A</t>
  </si>
  <si>
    <t>5.13.110</t>
  </si>
  <si>
    <t>flowassy AIX-CM3A</t>
  </si>
  <si>
    <t>5.13.111</t>
  </si>
  <si>
    <t>flowassy AIX-CM4A</t>
  </si>
  <si>
    <t>5.13.112</t>
  </si>
  <si>
    <t>flowassy AIX-CM5A</t>
  </si>
  <si>
    <t>5.13.113</t>
  </si>
  <si>
    <t>flowassy AIX-CM6A</t>
  </si>
  <si>
    <t>5.13.114</t>
  </si>
  <si>
    <t>flowassy AIX-CM7A</t>
  </si>
  <si>
    <t>5.13.115</t>
  </si>
  <si>
    <t>flowassy AIX-CM8A</t>
  </si>
  <si>
    <t>5.13.116</t>
  </si>
  <si>
    <t>flowassy AIX-xxxDE basis</t>
  </si>
  <si>
    <t>5.13.117</t>
  </si>
  <si>
    <t>flowassy AIX-001DE</t>
  </si>
  <si>
    <t>5.13.118</t>
  </si>
  <si>
    <t>flowassy AIX-005DE</t>
  </si>
  <si>
    <t>5.13.119</t>
  </si>
  <si>
    <t>flowassy F-201CM</t>
  </si>
  <si>
    <t>5.13.120</t>
  </si>
  <si>
    <t>flowassy F-111CM</t>
  </si>
  <si>
    <t>5.13.121</t>
  </si>
  <si>
    <t>flowassy P-702CM</t>
  </si>
  <si>
    <t>5.13.122</t>
  </si>
  <si>
    <t>flowassy P-602CM</t>
  </si>
  <si>
    <t>5.13.123</t>
  </si>
  <si>
    <t>flowassy P-502CM</t>
  </si>
  <si>
    <t>5.13.124</t>
  </si>
  <si>
    <t>flowassy F-201CV</t>
  </si>
  <si>
    <t>5.13.125</t>
  </si>
  <si>
    <t>flowassy F-201AV</t>
  </si>
  <si>
    <t>5.13.126</t>
  </si>
  <si>
    <t>flowassy F-111B</t>
  </si>
  <si>
    <t>5.13.127</t>
  </si>
  <si>
    <t>flowassy F-111AC</t>
  </si>
  <si>
    <t>5.13.128</t>
  </si>
  <si>
    <t>flowassy F-112AC</t>
  </si>
  <si>
    <t>5.13.129</t>
  </si>
  <si>
    <t>flowassy F-113AC</t>
  </si>
  <si>
    <t>5.13.157</t>
  </si>
  <si>
    <t>flowassy AIX-006DE</t>
  </si>
  <si>
    <t>5.13.162</t>
  </si>
  <si>
    <t>flowassy SMS-FS-100C-xxx basis</t>
  </si>
  <si>
    <t>5.13.163</t>
  </si>
  <si>
    <t>flowassy SMS-FS-100C-005-U</t>
  </si>
  <si>
    <t>5.13.164</t>
  </si>
  <si>
    <t>flowassy SMS-FS-100C-005-I</t>
  </si>
  <si>
    <t>5.13.165</t>
  </si>
  <si>
    <t>flowassy SMS-FS-101C-xxx basis</t>
  </si>
  <si>
    <t>5.13.166</t>
  </si>
  <si>
    <t>flowassy SMS-FS-101C-020-U</t>
  </si>
  <si>
    <t>5.13.167</t>
  </si>
  <si>
    <t>flowassy SMS-FS-101C-020-I</t>
  </si>
  <si>
    <t>5.13.168</t>
  </si>
  <si>
    <t>flowassy SMS-FS-101C-050-U</t>
  </si>
  <si>
    <t>5.13.169</t>
  </si>
  <si>
    <t>flowassy SMS-FS-101C-050-I</t>
  </si>
  <si>
    <t>5.13.170</t>
  </si>
  <si>
    <t>flowassy SMS-FS-101C-100-U</t>
  </si>
  <si>
    <t>5.13.171</t>
  </si>
  <si>
    <t>flowassy SMS-FS-101C-100-I</t>
  </si>
  <si>
    <t>5.13.172</t>
  </si>
  <si>
    <t>flowassy SMS-FS-101C-200-U</t>
  </si>
  <si>
    <t>5.13.173</t>
  </si>
  <si>
    <t>flowassy SMS-FS-101C-200-I</t>
  </si>
  <si>
    <t>5.13.174</t>
  </si>
  <si>
    <t>flowassy SMS-FS-101C-500-U</t>
  </si>
  <si>
    <t>5.13.175</t>
  </si>
  <si>
    <t>flowassy SMS-FS-101C-500-I</t>
  </si>
  <si>
    <t>5.13.176</t>
  </si>
  <si>
    <t>flowassy SMS-FS-101C-1K0-U</t>
  </si>
  <si>
    <t>5.13.177</t>
  </si>
  <si>
    <t>flowassy SMS-FS-101C-1K0-I</t>
  </si>
  <si>
    <t>5.13.178</t>
  </si>
  <si>
    <t>flowassy SMS-FS-101C-2K0-U</t>
  </si>
  <si>
    <t>5.13.179</t>
  </si>
  <si>
    <t>flowassy SMS-FS-101C-2K0-I</t>
  </si>
  <si>
    <t>5.13.180</t>
  </si>
  <si>
    <t>flowassy SMS-FS-101C-5K0-U</t>
  </si>
  <si>
    <t>5.13.181</t>
  </si>
  <si>
    <t>flowassy SMS-FS-101C-5K0-I</t>
  </si>
  <si>
    <t>5.13.182</t>
  </si>
  <si>
    <t>flowassy SMS-FS-101C-7K0-U</t>
  </si>
  <si>
    <t>5.13.183</t>
  </si>
  <si>
    <t>flowassy SMS-FS-101C-7K0-I</t>
  </si>
  <si>
    <t>5.13.184</t>
  </si>
  <si>
    <t>flowassy SMS-FS-102C-xxx basis</t>
  </si>
  <si>
    <t>5.13.185</t>
  </si>
  <si>
    <t>flowassy SMS-FS-102C-10K-U</t>
  </si>
  <si>
    <t>5.13.186</t>
  </si>
  <si>
    <t>flowassy SMS-FS-102C-10K-I</t>
  </si>
  <si>
    <t>5.13.187</t>
  </si>
  <si>
    <t>flowassy SMS-FS-102C-20K-U</t>
  </si>
  <si>
    <t>5.13.188</t>
  </si>
  <si>
    <t>flowassy SMS-FS-102C-20K-I</t>
  </si>
  <si>
    <t>5.13.189</t>
  </si>
  <si>
    <t>flowassy SMS-FS-102C-35K-U</t>
  </si>
  <si>
    <t>5.13.190</t>
  </si>
  <si>
    <t>flowassy SMS-FS-102C-35K-I</t>
  </si>
  <si>
    <t>5.13.191</t>
  </si>
  <si>
    <t>flowassy SMS-FS-200CV-xxxbasis</t>
  </si>
  <si>
    <t>5.13.192</t>
  </si>
  <si>
    <t>flowassy SMS-FS-200CV-005-U</t>
  </si>
  <si>
    <t>5.13.193</t>
  </si>
  <si>
    <t>flowassy SMS-FS-200CV-005-I</t>
  </si>
  <si>
    <t>5.13.194</t>
  </si>
  <si>
    <t>flowassy SMS-FS-201CV-xxxbasis</t>
  </si>
  <si>
    <t>5.13.195</t>
  </si>
  <si>
    <t>flowassy SMS-FS-201CV-020-U</t>
  </si>
  <si>
    <t>5.13.196</t>
  </si>
  <si>
    <t>flowassy SMS-FS-201CV-020-I</t>
  </si>
  <si>
    <t>5.13.197</t>
  </si>
  <si>
    <t>flowassy SMS-FS-201CV-050-U</t>
  </si>
  <si>
    <t>5.13.198</t>
  </si>
  <si>
    <t>flowassy SMS-FS-201CV-050-I</t>
  </si>
  <si>
    <t>5.13.199</t>
  </si>
  <si>
    <t>flowassy SMS-FS-201CV-100-U</t>
  </si>
  <si>
    <t>5.13.200</t>
  </si>
  <si>
    <t>flowassy SMS-FS-201CV-100-I</t>
  </si>
  <si>
    <t>5.13.201</t>
  </si>
  <si>
    <t>flowassy SMS-FS-201CV-200-U</t>
  </si>
  <si>
    <t>5.13.202</t>
  </si>
  <si>
    <t>flowassy SMS-FS-201CV-200-I</t>
  </si>
  <si>
    <t>5.13.203</t>
  </si>
  <si>
    <t>flowassy SMS-FS-201CV-500-U</t>
  </si>
  <si>
    <t>5.13.204</t>
  </si>
  <si>
    <t>flowassy SMS-FS-201CV-500-I</t>
  </si>
  <si>
    <t>5.13.205</t>
  </si>
  <si>
    <t>flowassy SMS-FS-201CV-1K0-U</t>
  </si>
  <si>
    <t>5.13.206</t>
  </si>
  <si>
    <t>flowassy SMS-FS-201CV-1K0-I</t>
  </si>
  <si>
    <t>5.13.207</t>
  </si>
  <si>
    <t>flowassy SMS-FS-201CV-2K0-U</t>
  </si>
  <si>
    <t>5.13.208</t>
  </si>
  <si>
    <t>flowassy SMS-FS-201CV-2K0-I</t>
  </si>
  <si>
    <t>5.13.209</t>
  </si>
  <si>
    <t>flowassy SMS-FS-201CV-5K0-U</t>
  </si>
  <si>
    <t>5.13.210</t>
  </si>
  <si>
    <t>flowassy SMS-FS-201CV-5K0-I</t>
  </si>
  <si>
    <t>5.13.211</t>
  </si>
  <si>
    <t>flowassy SMS-FS-201CV-7K0-U</t>
  </si>
  <si>
    <t>5.13.212</t>
  </si>
  <si>
    <t>flowassy SMS-FS-201CV-7K0-I</t>
  </si>
  <si>
    <t>5.13.213</t>
  </si>
  <si>
    <t>flowassy SMS-FS-202CV-xxxbasis</t>
  </si>
  <si>
    <t>5.13.214</t>
  </si>
  <si>
    <t>flowassy SMS-FS-202CV-10K-U</t>
  </si>
  <si>
    <t>5.13.215</t>
  </si>
  <si>
    <t>flowassy SMS-FS-202CV-10K-I</t>
  </si>
  <si>
    <t>5.13.216</t>
  </si>
  <si>
    <t>flowassy SMS-FS-202CV-20K-U</t>
  </si>
  <si>
    <t>5.13.217</t>
  </si>
  <si>
    <t>flowassy SMS-FS-202CV-20K-I</t>
  </si>
  <si>
    <t>5.13.218</t>
  </si>
  <si>
    <t>flowassy SMS-FS-202CV-35K-U</t>
  </si>
  <si>
    <t>5.13.219</t>
  </si>
  <si>
    <t>flowassy SMS-FS-202CV-35K-I</t>
  </si>
  <si>
    <t>5.13.220</t>
  </si>
  <si>
    <t>flowassy SMS-FS-101C</t>
  </si>
  <si>
    <t>5.13.221</t>
  </si>
  <si>
    <t>flowassy SMS-FS-102C</t>
  </si>
  <si>
    <t>5.13.222</t>
  </si>
  <si>
    <t>flowassy SMS-FS-201CV</t>
  </si>
  <si>
    <t>5.13.223</t>
  </si>
  <si>
    <t>flowassy SMS-FS-202CV</t>
  </si>
  <si>
    <t>5.13.224</t>
  </si>
  <si>
    <t>flowassy F-202AV</t>
  </si>
  <si>
    <t>5.13.225</t>
  </si>
  <si>
    <t>flowassy F-203AV</t>
  </si>
  <si>
    <t>5.13.234</t>
  </si>
  <si>
    <t>flowassy TA-201CV</t>
  </si>
  <si>
    <t>5.13.235</t>
  </si>
  <si>
    <t>flowassy TA-702CV</t>
  </si>
  <si>
    <t>5.13.236</t>
  </si>
  <si>
    <t>flowassy TA-602CV</t>
  </si>
  <si>
    <t>5.13.237</t>
  </si>
  <si>
    <t>flowassy TA-201CM</t>
  </si>
  <si>
    <t>5.13.238</t>
  </si>
  <si>
    <t>flowassy TA-702CM</t>
  </si>
  <si>
    <t>5.13.239</t>
  </si>
  <si>
    <t>flowassy TA-602CM</t>
  </si>
  <si>
    <t>5.13.240</t>
  </si>
  <si>
    <t>base assy F-201CB basis</t>
  </si>
  <si>
    <t>5.13.241</t>
  </si>
  <si>
    <t>base assy F-201CB-U</t>
  </si>
  <si>
    <t>5.13.242</t>
  </si>
  <si>
    <t>base assy F-201CB-I</t>
  </si>
  <si>
    <t>5.13.244</t>
  </si>
  <si>
    <t>flowassy F-201CB-020-U</t>
  </si>
  <si>
    <t>5.13.245</t>
  </si>
  <si>
    <t>flowassy F-201CB-050-U</t>
  </si>
  <si>
    <t>5.13.246</t>
  </si>
  <si>
    <t>flowassy F-201CB-100-U</t>
  </si>
  <si>
    <t>5.13.247</t>
  </si>
  <si>
    <t>flowassy F-201CB-200-U</t>
  </si>
  <si>
    <t>5.13.248</t>
  </si>
  <si>
    <t>flowassy F-201CB-500-U</t>
  </si>
  <si>
    <t>5.13.249</t>
  </si>
  <si>
    <t>flowassy F-201CB-1K0-U</t>
  </si>
  <si>
    <t>5.13.250</t>
  </si>
  <si>
    <t>flowassy F-201CB-2K0-U</t>
  </si>
  <si>
    <t>5.13.251</t>
  </si>
  <si>
    <t>flowassy F-201CB-5K0-U</t>
  </si>
  <si>
    <t>5.13.252</t>
  </si>
  <si>
    <t>flowassy F-201CB-10K-U</t>
  </si>
  <si>
    <t>5.13.253</t>
  </si>
  <si>
    <t>flowassy F-201CB-20K-U</t>
  </si>
  <si>
    <t>5.13.254</t>
  </si>
  <si>
    <t>flowassy F-201CB-020-I</t>
  </si>
  <si>
    <t>5.13.255</t>
  </si>
  <si>
    <t>flowassy F-201CB-050-I</t>
  </si>
  <si>
    <t>5.13.256</t>
  </si>
  <si>
    <t>flowassy F-201CB-100-I</t>
  </si>
  <si>
    <t>5.13.257</t>
  </si>
  <si>
    <t>flowassy F-201CB-200-I</t>
  </si>
  <si>
    <t>5.13.258</t>
  </si>
  <si>
    <t>flowassy F-201CB-500-I</t>
  </si>
  <si>
    <t>5.13.259</t>
  </si>
  <si>
    <t>flowassy F-201CB-1K0-I</t>
  </si>
  <si>
    <t>5.13.260</t>
  </si>
  <si>
    <t>flowassy F-201CB-2K0-I</t>
  </si>
  <si>
    <t>5.13.261</t>
  </si>
  <si>
    <t>flowassy F-201CB-5K0-I</t>
  </si>
  <si>
    <t>5.13.262</t>
  </si>
  <si>
    <t>flowassy F-201CB-10K-I</t>
  </si>
  <si>
    <t>5.13.263</t>
  </si>
  <si>
    <t>flowassy F-201CB-20K-I</t>
  </si>
  <si>
    <t>5.13.264</t>
  </si>
  <si>
    <t>base assy F-201AB basis</t>
  </si>
  <si>
    <t>5.13.265</t>
  </si>
  <si>
    <t>base assy F-201AB-U</t>
  </si>
  <si>
    <t>5.13.266</t>
  </si>
  <si>
    <t>base assy F-201AB-I</t>
  </si>
  <si>
    <t>5.13.268</t>
  </si>
  <si>
    <t>flowassy F-201AB-50K-U</t>
  </si>
  <si>
    <t>5.13.269</t>
  </si>
  <si>
    <t>flowassy F-201AB-70K-U</t>
  </si>
  <si>
    <t>5.13.270</t>
  </si>
  <si>
    <t>flowassy F-201AB-50K-I</t>
  </si>
  <si>
    <t>5.13.271</t>
  </si>
  <si>
    <t>flowassy F-201AB-70K-I</t>
  </si>
  <si>
    <t>5.13.273</t>
  </si>
  <si>
    <t>flowassy F-201CB</t>
  </si>
  <si>
    <t>5.13.274</t>
  </si>
  <si>
    <t>flowassy F-201AB</t>
  </si>
  <si>
    <t>5.13.277</t>
  </si>
  <si>
    <t>base assy F-201BB basis</t>
  </si>
  <si>
    <t>5.13.278</t>
  </si>
  <si>
    <t>base assy F-201BB-U</t>
  </si>
  <si>
    <t>5.13.279</t>
  </si>
  <si>
    <t>base assy F-201BB-I</t>
  </si>
  <si>
    <t>5.13.280</t>
  </si>
  <si>
    <t>flowassy F-201BB-xxx basis</t>
  </si>
  <si>
    <t>5.13.281</t>
  </si>
  <si>
    <t>flowassy F-201BB-70K-U</t>
  </si>
  <si>
    <t>5.13.282</t>
  </si>
  <si>
    <t>flowassy F-201BB-M10-U</t>
  </si>
  <si>
    <t>5.13.283</t>
  </si>
  <si>
    <t>flowassy F-201BB-M20-U</t>
  </si>
  <si>
    <t>5.13.284</t>
  </si>
  <si>
    <t>flowassy F-201BB-70K-I</t>
  </si>
  <si>
    <t>5.13.285</t>
  </si>
  <si>
    <t>flowassy F-201BB-M10-I</t>
  </si>
  <si>
    <t>5.13.286</t>
  </si>
  <si>
    <t>flowassy F-201BB-M20-I</t>
  </si>
  <si>
    <t>5.13.287</t>
  </si>
  <si>
    <t>flowassy F-201BB</t>
  </si>
  <si>
    <t>5.13.288</t>
  </si>
  <si>
    <t>flowassy AIX-CM8B</t>
  </si>
  <si>
    <t>5.18.001</t>
  </si>
  <si>
    <t>Uniclamp Y-table</t>
  </si>
  <si>
    <t>5.18.002</t>
  </si>
  <si>
    <t>Uniclamp bottom assy</t>
  </si>
  <si>
    <t>5.18.003</t>
  </si>
  <si>
    <t>Uniclamp flow inlet assy</t>
  </si>
  <si>
    <t>5.18.004</t>
  </si>
  <si>
    <t>Uniclamp flow outlet assy</t>
  </si>
  <si>
    <t>5.18.005</t>
  </si>
  <si>
    <t>Uniclamp cylinder assy</t>
  </si>
  <si>
    <t>5.18.006</t>
  </si>
  <si>
    <t>Uniclamp rail assy</t>
  </si>
  <si>
    <t>5.18.012</t>
  </si>
  <si>
    <t>ASCO valve blind plate assy</t>
  </si>
  <si>
    <t>drawing F-115 (A-B-C-D)</t>
  </si>
  <si>
    <t>drawing F-105</t>
  </si>
  <si>
    <t>7.01.104</t>
  </si>
  <si>
    <t>P-506C</t>
  </si>
  <si>
    <t>7.01.146</t>
  </si>
  <si>
    <t>F-110C</t>
  </si>
  <si>
    <t>7.01.179</t>
  </si>
  <si>
    <t>F-103D</t>
  </si>
  <si>
    <t>7.01.180</t>
  </si>
  <si>
    <t>F-103DI</t>
  </si>
  <si>
    <t>7.01.182</t>
  </si>
  <si>
    <t>F-102DI</t>
  </si>
  <si>
    <t>7.01.185</t>
  </si>
  <si>
    <t>F-101DI</t>
  </si>
  <si>
    <t>7.01.195</t>
  </si>
  <si>
    <t>F-033C IG/IH/II n.c.</t>
  </si>
  <si>
    <t>7.01.196</t>
  </si>
  <si>
    <t>F-033C XB/XC n.c.</t>
  </si>
  <si>
    <t>7.01.198</t>
  </si>
  <si>
    <t>F-033C LG/LH/LI n.c.</t>
  </si>
  <si>
    <t>7.01.205</t>
  </si>
  <si>
    <t>F-106AI</t>
  </si>
  <si>
    <t>7.01.206</t>
  </si>
  <si>
    <t>F-106BI</t>
  </si>
  <si>
    <t>7.01.207</t>
  </si>
  <si>
    <t>F-106CI</t>
  </si>
  <si>
    <t>7.01.208</t>
  </si>
  <si>
    <t>F-106DI</t>
  </si>
  <si>
    <t>7.01.209</t>
  </si>
  <si>
    <t>F-107AI DIN PN40</t>
  </si>
  <si>
    <t>7.01.210</t>
  </si>
  <si>
    <t>F-107BI DIN PN40</t>
  </si>
  <si>
    <t>7.01.211</t>
  </si>
  <si>
    <t>F-107CI DIN PN40</t>
  </si>
  <si>
    <t>7.01.212</t>
  </si>
  <si>
    <t>F-107DI DIN PN40</t>
  </si>
  <si>
    <t>7.01.213</t>
  </si>
  <si>
    <t>F-107AI ANSI 150Lbs</t>
  </si>
  <si>
    <t>7.01.214</t>
  </si>
  <si>
    <t>F-107BI ANSI 150Lbs</t>
  </si>
  <si>
    <t>7.01.215</t>
  </si>
  <si>
    <t>F-107CI ANSI 150Lbs</t>
  </si>
  <si>
    <t>7.01.216</t>
  </si>
  <si>
    <t>F-107DI ANSI 150Lbs</t>
  </si>
  <si>
    <t>7.01.241</t>
  </si>
  <si>
    <t>F-117AI DIN PN100</t>
  </si>
  <si>
    <t>7.01.242</t>
  </si>
  <si>
    <t>F-117BI DIN PN100</t>
  </si>
  <si>
    <t>7.01.243</t>
  </si>
  <si>
    <t>F-117CI DIN PN100</t>
  </si>
  <si>
    <t>7.01.244</t>
  </si>
  <si>
    <t>F-117DI DIN PN100</t>
  </si>
  <si>
    <t>7.01.250</t>
  </si>
  <si>
    <t>F-033C IG/IH/II n.c. BASF</t>
  </si>
  <si>
    <t>7.01.251</t>
  </si>
  <si>
    <t>M-410</t>
  </si>
  <si>
    <t>7.01.255</t>
  </si>
  <si>
    <t>F-100D/F-110D</t>
  </si>
  <si>
    <t>7.01.356</t>
  </si>
  <si>
    <t>F-112AI</t>
  </si>
  <si>
    <t>7.01.361</t>
  </si>
  <si>
    <t>F-002AC/F-012AC XB/XC n.c.</t>
  </si>
  <si>
    <t>7.01.376</t>
  </si>
  <si>
    <t>F-001AC/F-011AC LG/LH/LI n.o.</t>
  </si>
  <si>
    <t>7.01.378</t>
  </si>
  <si>
    <t>F-001AC/F-011AC IG/IH/II n.o.</t>
  </si>
  <si>
    <t>7.01.379</t>
  </si>
  <si>
    <t>F-001AC/F-011AC XB/XC n.c.</t>
  </si>
  <si>
    <t>7.01.380</t>
  </si>
  <si>
    <t>F-001AC/F-011AC XB/XC n.o.</t>
  </si>
  <si>
    <t>7.01.397</t>
  </si>
  <si>
    <t>F-116BI</t>
  </si>
  <si>
    <t>7.01.404</t>
  </si>
  <si>
    <t>F-003BC/F-013BC XB/XC n.c.</t>
  </si>
  <si>
    <t>7.01.405</t>
  </si>
  <si>
    <t>F-003BC/F-013BC IG/IH/II n.c.</t>
  </si>
  <si>
    <t>7.01.406</t>
  </si>
  <si>
    <t>F-206BI/F-216BI</t>
  </si>
  <si>
    <t>7.01.418</t>
  </si>
  <si>
    <t>F-003AC-LI/F-013AC-LI n.c.</t>
  </si>
  <si>
    <t>7.01.423</t>
  </si>
  <si>
    <t>F-113AI</t>
  </si>
  <si>
    <t>7.01.424</t>
  </si>
  <si>
    <t>F-203AI/F-213AI</t>
  </si>
  <si>
    <t>7.01.425</t>
  </si>
  <si>
    <t>F-003AC/F-013AC IG/IH/II n.c.</t>
  </si>
  <si>
    <t>7.01.426</t>
  </si>
  <si>
    <t>F-003AC/F-013AC XB/XC n.c.</t>
  </si>
  <si>
    <t>7.01.430</t>
  </si>
  <si>
    <t>F-206AI/F-216AI</t>
  </si>
  <si>
    <t>7.01.432</t>
  </si>
  <si>
    <t>F-116AI</t>
  </si>
  <si>
    <t>7.01.438</t>
  </si>
  <si>
    <t>F-033C LG/LH/LI n.c. H2-type</t>
  </si>
  <si>
    <t>7.01.439</t>
  </si>
  <si>
    <t>F-033C IG/IH/II n.c. H2-type</t>
  </si>
  <si>
    <t>7.01.440</t>
  </si>
  <si>
    <t>F-033C XB/XC n.c. H2-type</t>
  </si>
  <si>
    <t>7.01.451</t>
  </si>
  <si>
    <t>sensor module FM1</t>
  </si>
  <si>
    <t>7.01.468</t>
  </si>
  <si>
    <t>F-004BC</t>
  </si>
  <si>
    <t>7.01.471</t>
  </si>
  <si>
    <t>F-122MI/F-132MI</t>
  </si>
  <si>
    <t>F-112AC stripped version</t>
  </si>
  <si>
    <t>7.01.474</t>
  </si>
  <si>
    <t>F-113AC stripped version</t>
  </si>
  <si>
    <t>7.01.477</t>
  </si>
  <si>
    <t>F-111X</t>
  </si>
  <si>
    <t>7.01.480</t>
  </si>
  <si>
    <t>F-112AX</t>
  </si>
  <si>
    <t>7.01.481</t>
  </si>
  <si>
    <t>F-113AX</t>
  </si>
  <si>
    <t>7.01.482</t>
  </si>
  <si>
    <t>7.01.483</t>
  </si>
  <si>
    <t>7.01.496</t>
  </si>
  <si>
    <t>F-203AX/F-213AX</t>
  </si>
  <si>
    <t>7.01.497</t>
  </si>
  <si>
    <t>7.01.498</t>
  </si>
  <si>
    <t>7.01.499</t>
  </si>
  <si>
    <t>F-100X/F-110X</t>
  </si>
  <si>
    <t>7.01.505</t>
  </si>
  <si>
    <t>VM4</t>
  </si>
  <si>
    <t>7.01.507</t>
  </si>
  <si>
    <t>F-106EI</t>
  </si>
  <si>
    <t>7.01.508</t>
  </si>
  <si>
    <t>7.01.510</t>
  </si>
  <si>
    <t>F-106FI</t>
  </si>
  <si>
    <t>7.01.511</t>
  </si>
  <si>
    <t>F-106GI</t>
  </si>
  <si>
    <t>7.01.512</t>
  </si>
  <si>
    <t>COMBI-FLOW H01</t>
  </si>
  <si>
    <t>7.01.528</t>
  </si>
  <si>
    <t>F-143MI</t>
  </si>
  <si>
    <t>7.01.529</t>
  </si>
  <si>
    <t>F-142MI</t>
  </si>
  <si>
    <t>7.01.530</t>
  </si>
  <si>
    <t>F-042C-IB</t>
  </si>
  <si>
    <t>7.01.531</t>
  </si>
  <si>
    <t>F-240MI</t>
  </si>
  <si>
    <t>7.01.532</t>
  </si>
  <si>
    <t>F-241MI</t>
  </si>
  <si>
    <t>7.01.533</t>
  </si>
  <si>
    <t>F-242MI</t>
  </si>
  <si>
    <t>7.01.534</t>
  </si>
  <si>
    <t>BSF-008F</t>
  </si>
  <si>
    <t>7.01.539</t>
  </si>
  <si>
    <t>F-126AI/F-136AI</t>
  </si>
  <si>
    <t>7.01.540</t>
  </si>
  <si>
    <t>F-126BI/F-136BI</t>
  </si>
  <si>
    <t>7.01.541</t>
  </si>
  <si>
    <t>F-141MI</t>
  </si>
  <si>
    <t>7.01.542</t>
  </si>
  <si>
    <t>F-107EI DIN PN16</t>
  </si>
  <si>
    <t>7.01.543</t>
  </si>
  <si>
    <t>F-107FI DIN PN16</t>
  </si>
  <si>
    <t>7.01.544</t>
  </si>
  <si>
    <t>F-107GI DIN PN16</t>
  </si>
  <si>
    <t>7.01.545</t>
  </si>
  <si>
    <t>F-107EI DIN PN40</t>
  </si>
  <si>
    <t>7.01.546</t>
  </si>
  <si>
    <t>F-107FI DIN PN40</t>
  </si>
  <si>
    <t>7.01.547</t>
  </si>
  <si>
    <t>F-107GI DIN PN40</t>
  </si>
  <si>
    <t>7.01.548</t>
  </si>
  <si>
    <t>F-107EI ANSI 150Lbs</t>
  </si>
  <si>
    <t>7.01.549</t>
  </si>
  <si>
    <t>F-107FI ANSI 150Lbs</t>
  </si>
  <si>
    <t>7.01.550</t>
  </si>
  <si>
    <t>F-107GI ANSI 150Lbs</t>
  </si>
  <si>
    <t>7.01.551</t>
  </si>
  <si>
    <t>F-107EI ANSI 300Lbs</t>
  </si>
  <si>
    <t>7.01.552</t>
  </si>
  <si>
    <t>F-107FI ANSI 300Lbs</t>
  </si>
  <si>
    <t>7.01.553</t>
  </si>
  <si>
    <t>F-107GI ANSI 300Lbs</t>
  </si>
  <si>
    <t>7.01.554</t>
  </si>
  <si>
    <t>F-123MI/F-133MI</t>
  </si>
  <si>
    <t>7.01.555</t>
  </si>
  <si>
    <t>F-230MI</t>
  </si>
  <si>
    <t>7.01.556</t>
  </si>
  <si>
    <t>F-231MI</t>
  </si>
  <si>
    <t>7.01.557</t>
  </si>
  <si>
    <t>F-232MI</t>
  </si>
  <si>
    <t>7.01.558</t>
  </si>
  <si>
    <t>FM4</t>
  </si>
  <si>
    <t>7.01.568</t>
  </si>
  <si>
    <t>F-121MI/F-131MI</t>
  </si>
  <si>
    <t>7.01.569</t>
  </si>
  <si>
    <t>F-120MI/F-130MI</t>
  </si>
  <si>
    <t>7.01.570</t>
  </si>
  <si>
    <t>F-120M/F-130M</t>
  </si>
  <si>
    <t>7.01.571</t>
  </si>
  <si>
    <t>F-121M/F-131M</t>
  </si>
  <si>
    <t>7.01.572</t>
  </si>
  <si>
    <t>F-122M/F-132M</t>
  </si>
  <si>
    <t>7.01.573</t>
  </si>
  <si>
    <t>F-123M/F-133M</t>
  </si>
  <si>
    <t>7.01.574</t>
  </si>
  <si>
    <t>F-230M</t>
  </si>
  <si>
    <t>7.01.575</t>
  </si>
  <si>
    <t>F-231M</t>
  </si>
  <si>
    <t>7.01.576</t>
  </si>
  <si>
    <t>F-232M</t>
  </si>
  <si>
    <t>7.01.595</t>
  </si>
  <si>
    <t>P-506C DEPM</t>
  </si>
  <si>
    <t>7.01.598</t>
  </si>
  <si>
    <t>F-100D/F-110D DMFM</t>
  </si>
  <si>
    <t>7.01.601</t>
  </si>
  <si>
    <t>F-103D DMFM</t>
  </si>
  <si>
    <t>7.01.602</t>
  </si>
  <si>
    <t>F-110C DMFM</t>
  </si>
  <si>
    <t>7.01.623</t>
  </si>
  <si>
    <t>OEM base with FM1/FM2   (MIC)</t>
  </si>
  <si>
    <t>7.01.636</t>
  </si>
  <si>
    <t>F-110C stripped version</t>
  </si>
  <si>
    <t>7.01.637</t>
  </si>
  <si>
    <t>F-100D stripped version</t>
  </si>
  <si>
    <t>7.01.638</t>
  </si>
  <si>
    <t>F-101D stripped version</t>
  </si>
  <si>
    <t>7.01.639</t>
  </si>
  <si>
    <t>F-102D stripped version</t>
  </si>
  <si>
    <t>7.01.640</t>
  </si>
  <si>
    <t>F-103D stripped version</t>
  </si>
  <si>
    <t>7.01.645</t>
  </si>
  <si>
    <t>F-230M DMFC</t>
  </si>
  <si>
    <t>7.01.646</t>
  </si>
  <si>
    <t>F-231M DMFC</t>
  </si>
  <si>
    <t>7.01.647</t>
  </si>
  <si>
    <t>F-232M DMFC</t>
  </si>
  <si>
    <t>7.01.701</t>
  </si>
  <si>
    <t>MIC-201F</t>
  </si>
  <si>
    <t>7.01.709</t>
  </si>
  <si>
    <t>F-121M/F-131M DMFM</t>
  </si>
  <si>
    <t>7.01.710</t>
  </si>
  <si>
    <t>F-122M/F-132M DMFM</t>
  </si>
  <si>
    <t>7.01.711</t>
  </si>
  <si>
    <t>F-123M/F-133M DMFM</t>
  </si>
  <si>
    <t>7.01.716</t>
  </si>
  <si>
    <t>PL-002M OEM II</t>
  </si>
  <si>
    <t>7.01.717</t>
  </si>
  <si>
    <t>PL-003M OEM II</t>
  </si>
  <si>
    <t>7.01.719</t>
  </si>
  <si>
    <t>PDP-100 inertgasblock</t>
  </si>
  <si>
    <t>7.01.726</t>
  </si>
  <si>
    <t>SMS-001F</t>
  </si>
  <si>
    <t>7.01.749</t>
  </si>
  <si>
    <t>F-107AI ANSI 300Lbs</t>
  </si>
  <si>
    <t>7.01.751</t>
  </si>
  <si>
    <t>F-107BI ANSI 300Lbs</t>
  </si>
  <si>
    <t>7.01.753</t>
  </si>
  <si>
    <t>F-107CI ANSI 300Lbs</t>
  </si>
  <si>
    <t>7.01.755</t>
  </si>
  <si>
    <t>F-107DI ANSI 300Lbs</t>
  </si>
  <si>
    <t>7.01.760</t>
  </si>
  <si>
    <t>F-117AI ANSI 600Lbs</t>
  </si>
  <si>
    <t>7.01.762</t>
  </si>
  <si>
    <t>F-117BI ANSI 600Lbs</t>
  </si>
  <si>
    <t>7.01.764</t>
  </si>
  <si>
    <t>F-117CI ANSI 600Lbs</t>
  </si>
  <si>
    <t>7.01.766</t>
  </si>
  <si>
    <t>F-117DI ANSI 600Lbs</t>
  </si>
  <si>
    <t>7.01.777</t>
  </si>
  <si>
    <t>SIN-001L</t>
  </si>
  <si>
    <t>7.01.779</t>
  </si>
  <si>
    <t>APP-module 1</t>
  </si>
  <si>
    <t>7.01.780</t>
  </si>
  <si>
    <t>APP-module 2</t>
  </si>
  <si>
    <t>7.01.781</t>
  </si>
  <si>
    <t>APP-module 3</t>
  </si>
  <si>
    <t>7.01.782</t>
  </si>
  <si>
    <t>APP-module 4</t>
  </si>
  <si>
    <t>7.01.783</t>
  </si>
  <si>
    <t>APP-module 5</t>
  </si>
  <si>
    <t>7.01.784</t>
  </si>
  <si>
    <t>APP-module 6</t>
  </si>
  <si>
    <t>7.01.785</t>
  </si>
  <si>
    <t>APP-module 7</t>
  </si>
  <si>
    <t>7.01.787</t>
  </si>
  <si>
    <t>F-200DV/F210DV</t>
  </si>
  <si>
    <t>7.01.788</t>
  </si>
  <si>
    <t>F-200CV/F210CV DMFC</t>
  </si>
  <si>
    <t>7.01.789</t>
  </si>
  <si>
    <t>F-200DV/F210DV DMFC</t>
  </si>
  <si>
    <t>7.01.790</t>
  </si>
  <si>
    <t>F-200CV/F210CV stripp. version</t>
  </si>
  <si>
    <t>7.01.791</t>
  </si>
  <si>
    <t>F-200DV/F210DV stripp. version</t>
  </si>
  <si>
    <t>7.01.792</t>
  </si>
  <si>
    <t>SMS-003F</t>
  </si>
  <si>
    <t>7.01.804</t>
  </si>
  <si>
    <t>F-102E</t>
  </si>
  <si>
    <t>7.01.805</t>
  </si>
  <si>
    <t>F-103E</t>
  </si>
  <si>
    <t>7.01.807</t>
  </si>
  <si>
    <t>F-202E</t>
  </si>
  <si>
    <t>7.01.809</t>
  </si>
  <si>
    <t>F-101E DMFM</t>
  </si>
  <si>
    <t>7.01.810</t>
  </si>
  <si>
    <t>F-102E DMFM</t>
  </si>
  <si>
    <t>7.01.811</t>
  </si>
  <si>
    <t>F-103E DMFM</t>
  </si>
  <si>
    <t>7.01.813</t>
  </si>
  <si>
    <t>F-202E DMFC</t>
  </si>
  <si>
    <t>7.01.814</t>
  </si>
  <si>
    <t>F-101EI</t>
  </si>
  <si>
    <t>7.01.815</t>
  </si>
  <si>
    <t>F-102EI</t>
  </si>
  <si>
    <t>7.01.816</t>
  </si>
  <si>
    <t>F-103EI</t>
  </si>
  <si>
    <t>7.01.817</t>
  </si>
  <si>
    <t>L11 MBC-I</t>
  </si>
  <si>
    <t>7.01.818</t>
  </si>
  <si>
    <t>L11V02 MBC-I</t>
  </si>
  <si>
    <t>7.01.823</t>
  </si>
  <si>
    <t>EHR-101L</t>
  </si>
  <si>
    <t>7.01.824</t>
  </si>
  <si>
    <t>EHR-201L</t>
  </si>
  <si>
    <t>7.01.825</t>
  </si>
  <si>
    <t>EHR-001V</t>
  </si>
  <si>
    <t>7.01.826</t>
  </si>
  <si>
    <t>EHR-501P</t>
  </si>
  <si>
    <t>7.01.829</t>
  </si>
  <si>
    <t>APP-module 8A</t>
  </si>
  <si>
    <t>7.01.830</t>
  </si>
  <si>
    <t>APP-module 8B</t>
  </si>
  <si>
    <t>7.01.831</t>
  </si>
  <si>
    <t>APP-module 8C</t>
  </si>
  <si>
    <t>7.01.832</t>
  </si>
  <si>
    <t>APP-module 8D</t>
  </si>
  <si>
    <t>7.01.833</t>
  </si>
  <si>
    <t>APP-module 8E</t>
  </si>
  <si>
    <t>7.01.834</t>
  </si>
  <si>
    <t>APP-module 8F</t>
  </si>
  <si>
    <t>7.01.835</t>
  </si>
  <si>
    <t>APP-module 8G</t>
  </si>
  <si>
    <t>7.01.836</t>
  </si>
  <si>
    <t>APP-module 8H</t>
  </si>
  <si>
    <t>7.01.837</t>
  </si>
  <si>
    <t>APP-module 8I</t>
  </si>
  <si>
    <t>7.01.839</t>
  </si>
  <si>
    <t>APP-module 8K</t>
  </si>
  <si>
    <t>7.01.840</t>
  </si>
  <si>
    <t>APP-module 8L</t>
  </si>
  <si>
    <t>7.01.841</t>
  </si>
  <si>
    <t>APP-module 8M</t>
  </si>
  <si>
    <t>7.01.842</t>
  </si>
  <si>
    <t>APP-module 8N</t>
  </si>
  <si>
    <t>7.01.843</t>
  </si>
  <si>
    <t>APP-module 9A</t>
  </si>
  <si>
    <t>7.01.844</t>
  </si>
  <si>
    <t>APP-module 9B</t>
  </si>
  <si>
    <t>7.01.845</t>
  </si>
  <si>
    <t>APP-module 9C</t>
  </si>
  <si>
    <t>7.01.846</t>
  </si>
  <si>
    <t>APP-module 9D</t>
  </si>
  <si>
    <t>7.01.847</t>
  </si>
  <si>
    <t>APP-module 10A</t>
  </si>
  <si>
    <t>7.01.848</t>
  </si>
  <si>
    <t>APP-module 10B</t>
  </si>
  <si>
    <t>7.01.849</t>
  </si>
  <si>
    <t>APP-module 11A</t>
  </si>
  <si>
    <t>7.01.850</t>
  </si>
  <si>
    <t>APP-module 12A</t>
  </si>
  <si>
    <t>7.01.851</t>
  </si>
  <si>
    <t>APP-module 13A</t>
  </si>
  <si>
    <t>7.01.852</t>
  </si>
  <si>
    <t>APP-module 13B</t>
  </si>
  <si>
    <t>7.01.853</t>
  </si>
  <si>
    <t>APP-module 13C</t>
  </si>
  <si>
    <t>7.01.854</t>
  </si>
  <si>
    <t>APP-module 14A</t>
  </si>
  <si>
    <t>7.01.858</t>
  </si>
  <si>
    <t>MIC-202F</t>
  </si>
  <si>
    <t>7.01.887</t>
  </si>
  <si>
    <t>F-112AI DMFM</t>
  </si>
  <si>
    <t>7.01.888</t>
  </si>
  <si>
    <t>F-113AI DMFM</t>
  </si>
  <si>
    <t>7.01.889</t>
  </si>
  <si>
    <t>F-206AI/F-216AI DMFC</t>
  </si>
  <si>
    <t>7.01.890</t>
  </si>
  <si>
    <t>F-206BI/F-216BI DMFC</t>
  </si>
  <si>
    <t>7.01.891</t>
  </si>
  <si>
    <t>F-106AI DMFM</t>
  </si>
  <si>
    <t>7.01.892</t>
  </si>
  <si>
    <t>F-106BI DMFM</t>
  </si>
  <si>
    <t>7.01.893</t>
  </si>
  <si>
    <t>F-106CI DMFM</t>
  </si>
  <si>
    <t>7.01.894</t>
  </si>
  <si>
    <t>F-106DI DMFM</t>
  </si>
  <si>
    <t>7.01.895</t>
  </si>
  <si>
    <t>F-106EI DMFM</t>
  </si>
  <si>
    <t>7.01.896</t>
  </si>
  <si>
    <t>F-106FI DMFM</t>
  </si>
  <si>
    <t>7.01.897</t>
  </si>
  <si>
    <t>F-106GI DMFM</t>
  </si>
  <si>
    <t>7.01.907</t>
  </si>
  <si>
    <t>F-103DI DMFM</t>
  </si>
  <si>
    <t>7.01.908</t>
  </si>
  <si>
    <t>F-102DI DMFM</t>
  </si>
  <si>
    <t>7.01.909</t>
  </si>
  <si>
    <t>F-101DI DMFM</t>
  </si>
  <si>
    <t>7.01.910</t>
  </si>
  <si>
    <t>F-116BI DMFM</t>
  </si>
  <si>
    <t>7.01.911</t>
  </si>
  <si>
    <t>F-203AI/F-213AI DMFC</t>
  </si>
  <si>
    <t>7.01.912</t>
  </si>
  <si>
    <t>F-116AI DMFM</t>
  </si>
  <si>
    <t>7.01.913</t>
  </si>
  <si>
    <t>F-122MI/F-132MI DMFM</t>
  </si>
  <si>
    <t>7.01.914</t>
  </si>
  <si>
    <t>F-123MI/F-133MI DMFM</t>
  </si>
  <si>
    <t>7.01.915</t>
  </si>
  <si>
    <t>F-230MI DMFC</t>
  </si>
  <si>
    <t>7.01.916</t>
  </si>
  <si>
    <t>F-232MI DMFC</t>
  </si>
  <si>
    <t>7.01.917</t>
  </si>
  <si>
    <t>F-121MI/F-131MI DMFM</t>
  </si>
  <si>
    <t>7.01.918</t>
  </si>
  <si>
    <t>F-120MI/F-130MI DMFM</t>
  </si>
  <si>
    <t>7.01.919</t>
  </si>
  <si>
    <t>F-101EI DMFM</t>
  </si>
  <si>
    <t>7.01.920</t>
  </si>
  <si>
    <t>F-102EI DMFM</t>
  </si>
  <si>
    <t>7.01.921</t>
  </si>
  <si>
    <t>F-103EI DMFM</t>
  </si>
  <si>
    <t>7.01.922</t>
  </si>
  <si>
    <t>F-107AI DIN PN40 DMFM</t>
  </si>
  <si>
    <t>7.01.923</t>
  </si>
  <si>
    <t>F-107BI DIN PN40 DMFM</t>
  </si>
  <si>
    <t>7.01.924</t>
  </si>
  <si>
    <t>F-107CI DIN PN40 DMFM</t>
  </si>
  <si>
    <t>7.01.925</t>
  </si>
  <si>
    <t>F-107DI DIN PN40 DMFM</t>
  </si>
  <si>
    <t>7.01.926</t>
  </si>
  <si>
    <t>F-107AI ANSI 150Lbs DMFM</t>
  </si>
  <si>
    <t>7.01.927</t>
  </si>
  <si>
    <t>F-107BI ANSI 150Lbs DMFM</t>
  </si>
  <si>
    <t>7.01.928</t>
  </si>
  <si>
    <t>F-107CI ANSI 150Lbs DMFM</t>
  </si>
  <si>
    <t>7.01.929</t>
  </si>
  <si>
    <t>F-107DI ANSI 150Lbs DMFM</t>
  </si>
  <si>
    <t>7.01.930</t>
  </si>
  <si>
    <t>F-117AI DIN PN100 DMFM</t>
  </si>
  <si>
    <t>7.01.931</t>
  </si>
  <si>
    <t>F-117BI DIN PN100 DMFM</t>
  </si>
  <si>
    <t>7.01.932</t>
  </si>
  <si>
    <t>F-117CI DIN PN100 DMFM</t>
  </si>
  <si>
    <t>7.01.933</t>
  </si>
  <si>
    <t>F-117DI DIN PN100 DMFM</t>
  </si>
  <si>
    <t>7.01.934</t>
  </si>
  <si>
    <t>F-143MI DMFM</t>
  </si>
  <si>
    <t>7.01.935</t>
  </si>
  <si>
    <t>F-142MI DMFM</t>
  </si>
  <si>
    <t>7.01.936</t>
  </si>
  <si>
    <t>F-240MI DMFC</t>
  </si>
  <si>
    <t>7.01.937</t>
  </si>
  <si>
    <t>F-241MI DMFC</t>
  </si>
  <si>
    <t>7.01.938</t>
  </si>
  <si>
    <t>F-242MI DMFC</t>
  </si>
  <si>
    <t>7.01.939</t>
  </si>
  <si>
    <t>F-126AI/F-136AI DMFM</t>
  </si>
  <si>
    <t>7.01.940</t>
  </si>
  <si>
    <t>F-126BI/F-136BI DMFM</t>
  </si>
  <si>
    <t>7.01.941</t>
  </si>
  <si>
    <t>F-141MI DMFM</t>
  </si>
  <si>
    <t>7.01.942</t>
  </si>
  <si>
    <t>F-231MI DMFC</t>
  </si>
  <si>
    <t>7.01.943</t>
  </si>
  <si>
    <t>F-202AI/F-212AI DMFC</t>
  </si>
  <si>
    <t>7.01.944</t>
  </si>
  <si>
    <t>F-111CI DMFM</t>
  </si>
  <si>
    <t>7.01.945</t>
  </si>
  <si>
    <t>MIC-205F/P</t>
  </si>
  <si>
    <t>7.01.948</t>
  </si>
  <si>
    <t>F-120M/F-130M DMFM</t>
  </si>
  <si>
    <t>7.01.949</t>
  </si>
  <si>
    <t>ROX-001F</t>
  </si>
  <si>
    <t>7.01.950</t>
  </si>
  <si>
    <t>ROX-002F</t>
  </si>
  <si>
    <t>7.01.951</t>
  </si>
  <si>
    <t>SIN controller 8+ bank</t>
  </si>
  <si>
    <t>7.01.952</t>
  </si>
  <si>
    <t>F-201C with shut-off</t>
  </si>
  <si>
    <t>7.01.957</t>
  </si>
  <si>
    <t>L01V02 10-32 UNF female</t>
  </si>
  <si>
    <t>7.01.965</t>
  </si>
  <si>
    <t>SMS-004F</t>
  </si>
  <si>
    <t>7.01.966</t>
  </si>
  <si>
    <t>MIC-203F</t>
  </si>
  <si>
    <t>7.01.971</t>
  </si>
  <si>
    <t>valve module TST-002V</t>
  </si>
  <si>
    <t>7.01.973</t>
  </si>
  <si>
    <t>APP-module 8O</t>
  </si>
  <si>
    <t>7.01.974</t>
  </si>
  <si>
    <t>APP-module 8Q</t>
  </si>
  <si>
    <t>7.01.980</t>
  </si>
  <si>
    <t>L31</t>
  </si>
  <si>
    <t>7.01.981</t>
  </si>
  <si>
    <t>APP VAC SYS</t>
  </si>
  <si>
    <t>7.01.984</t>
  </si>
  <si>
    <t>7.01.986</t>
  </si>
  <si>
    <t>SMS-005M</t>
  </si>
  <si>
    <t>7.01.989</t>
  </si>
  <si>
    <t>enhanced clipper III</t>
  </si>
  <si>
    <t>7.03.057</t>
  </si>
  <si>
    <t>cable Industr. MFC D-male</t>
  </si>
  <si>
    <t>7.03.058</t>
  </si>
  <si>
    <t>cable Industrial MFC loose end</t>
  </si>
  <si>
    <t>7.03.235</t>
  </si>
  <si>
    <t>cable evaporator 3m power</t>
  </si>
  <si>
    <t>7.03.309</t>
  </si>
  <si>
    <t>cable Industr. MFM IV D-male</t>
  </si>
  <si>
    <t>7.03.310</t>
  </si>
  <si>
    <t>cable Industr. MFM IV loose</t>
  </si>
  <si>
    <t>7.03.327</t>
  </si>
  <si>
    <t>coil assy LG 15V high temp.</t>
  </si>
  <si>
    <t>7.03.328</t>
  </si>
  <si>
    <t>coil assy LH 15V high temp.</t>
  </si>
  <si>
    <t>7.03.359</t>
  </si>
  <si>
    <t>coil assy EHR-001V</t>
  </si>
  <si>
    <t>7.03.361</t>
  </si>
  <si>
    <t>coil assy IGB</t>
  </si>
  <si>
    <t>7.03.363</t>
  </si>
  <si>
    <t>coil assy IHB</t>
  </si>
  <si>
    <t>7.03.365</t>
  </si>
  <si>
    <t>coil assy IIB</t>
  </si>
  <si>
    <t>7.03.370</t>
  </si>
  <si>
    <t>cablecoil 2x9pin D-conn MBC-II</t>
  </si>
  <si>
    <t>7.03.374</t>
  </si>
  <si>
    <t>cable valve IN-FLOW old</t>
  </si>
  <si>
    <t>7.03.448</t>
  </si>
  <si>
    <t>cable EtherCAT shut-off valve</t>
  </si>
  <si>
    <t>7.03.449</t>
  </si>
  <si>
    <t>cable EtherCAT interconn. 13ch</t>
  </si>
  <si>
    <t>7.03.450</t>
  </si>
  <si>
    <t>cable EtherCAT interconn. 12ch</t>
  </si>
  <si>
    <t>7.03.454</t>
  </si>
  <si>
    <t>cable EtherCAT interconn. 2ch</t>
  </si>
  <si>
    <t>7.03.455</t>
  </si>
  <si>
    <t>cable EtherCAT interconn. 3ch</t>
  </si>
  <si>
    <t>7.03.469</t>
  </si>
  <si>
    <t>USB to RS485 cable loose end</t>
  </si>
  <si>
    <t>7.03.471</t>
  </si>
  <si>
    <t>coil cover assy</t>
  </si>
  <si>
    <t>7.03.473</t>
  </si>
  <si>
    <t>cable EtherCAT interconn. 4ch</t>
  </si>
  <si>
    <t>7.03.474</t>
  </si>
  <si>
    <t>cable EtherCAT interconn. 9ch</t>
  </si>
  <si>
    <t>7.03.484</t>
  </si>
  <si>
    <t>cable coil ind housing 95mm</t>
  </si>
  <si>
    <t>7.03.485</t>
  </si>
  <si>
    <t>cable coil ind housing 200mm</t>
  </si>
  <si>
    <t>7.03.486</t>
  </si>
  <si>
    <t>cable coil ind housing 390mm</t>
  </si>
  <si>
    <t>7.03.487</t>
  </si>
  <si>
    <t>coil assy IIW 95mm IP65 appl.</t>
  </si>
  <si>
    <t>7.03.488</t>
  </si>
  <si>
    <t>coil assy IIW 200mm IP65 appl.</t>
  </si>
  <si>
    <t>7.03.489</t>
  </si>
  <si>
    <t>coil assy IIW 390mm IP65 appl.</t>
  </si>
  <si>
    <t>7.03.490</t>
  </si>
  <si>
    <t>coil assy ITW 200mm</t>
  </si>
  <si>
    <t>7.03.491</t>
  </si>
  <si>
    <t>coil assy ITW 390mm</t>
  </si>
  <si>
    <t>7.03.492</t>
  </si>
  <si>
    <t>coil assy ITW 200mm IP65 appl.</t>
  </si>
  <si>
    <t>7.03.493</t>
  </si>
  <si>
    <t>coil assy ITW 390mm IP65 appl.</t>
  </si>
  <si>
    <t>7.03.494</t>
  </si>
  <si>
    <t>coil assy IUW 200mm IP65 appl.</t>
  </si>
  <si>
    <t>7.03.495</t>
  </si>
  <si>
    <t>coil assy IUW 390mm IP65 appl.</t>
  </si>
  <si>
    <t>7.03.496</t>
  </si>
  <si>
    <t>coil assy IVW 200mm</t>
  </si>
  <si>
    <t>7.03.497</t>
  </si>
  <si>
    <t>coil assy IVW 390mm</t>
  </si>
  <si>
    <t>7.03.498</t>
  </si>
  <si>
    <t>coil assy IVW 200mm IP65 appl.</t>
  </si>
  <si>
    <t>7.03.499</t>
  </si>
  <si>
    <t>coil assy IVW 390mm IP65 appl.</t>
  </si>
  <si>
    <t>7.03.500</t>
  </si>
  <si>
    <t>cable coil lab housing 200mm</t>
  </si>
  <si>
    <t>7.03.501</t>
  </si>
  <si>
    <t>cable coil lab housing 390mm</t>
  </si>
  <si>
    <t>7.03.519</t>
  </si>
  <si>
    <t>coil assy IUU ATEX CAT3</t>
  </si>
  <si>
    <t>7.03.528</t>
  </si>
  <si>
    <t>M+W cable 8DIN fem/loose 3m</t>
  </si>
  <si>
    <t>7.05.066</t>
  </si>
  <si>
    <t>dim draw F-033C LI</t>
  </si>
  <si>
    <t>7.05.079</t>
  </si>
  <si>
    <t>dim draw F102DI/F102EI F/H-typ</t>
  </si>
  <si>
    <t>7.05.080</t>
  </si>
  <si>
    <t>dim draw F122MI/132MI F/H-type</t>
  </si>
  <si>
    <t>7.05.092</t>
  </si>
  <si>
    <t>dim draw P-506C</t>
  </si>
  <si>
    <t>7.05.110</t>
  </si>
  <si>
    <t>dim draw F-033C XC</t>
  </si>
  <si>
    <t>7.05.112</t>
  </si>
  <si>
    <t>dim draw F-033C XB</t>
  </si>
  <si>
    <t>7.05.116</t>
  </si>
  <si>
    <t>dim draw F103DI/F103EI F/H-typ</t>
  </si>
  <si>
    <t>7.05.129</t>
  </si>
  <si>
    <t>dim draw F107I ANSI DIN F/H</t>
  </si>
  <si>
    <t>7.05.131</t>
  </si>
  <si>
    <t>dim draw F-106AI..GI F/H-type</t>
  </si>
  <si>
    <t>7.05.152</t>
  </si>
  <si>
    <t>dim draw F117I DIN PN100 F/H</t>
  </si>
  <si>
    <t>7.05.155</t>
  </si>
  <si>
    <t>dim draw F-033C IG/IH/II BASF</t>
  </si>
  <si>
    <t>7.05.177</t>
  </si>
  <si>
    <t>dim draw F101DI/F101EI F/H-typ</t>
  </si>
  <si>
    <t>7.05.202</t>
  </si>
  <si>
    <t>dim draw F-112AI F/H-type</t>
  </si>
  <si>
    <t>7.05.206</t>
  </si>
  <si>
    <t>dim draw F-002AC/F-012AC XC</t>
  </si>
  <si>
    <t>7.05.208</t>
  </si>
  <si>
    <t>dim draw F-002AC/F-012AC XB</t>
  </si>
  <si>
    <t>7.05.224</t>
  </si>
  <si>
    <t>dim draw F-001AC/F-011AC XB</t>
  </si>
  <si>
    <t>7.05.226</t>
  </si>
  <si>
    <t>dim draw F-116BI F/H-type</t>
  </si>
  <si>
    <t>7.05.232</t>
  </si>
  <si>
    <t>dim draw F-206BI/F-216BI F-typ</t>
  </si>
  <si>
    <t>7.05.236</t>
  </si>
  <si>
    <t>dim draw F-003BC/F-013BC XC</t>
  </si>
  <si>
    <t>7.05.245</t>
  </si>
  <si>
    <t>dim draw F-203AI/F-213AI</t>
  </si>
  <si>
    <t>7.05.246</t>
  </si>
  <si>
    <t>dim draw F-206AI/F-216AI</t>
  </si>
  <si>
    <t>7.05.248</t>
  </si>
  <si>
    <t>dim draw F-116AI F/H-type</t>
  </si>
  <si>
    <t>7.05.249</t>
  </si>
  <si>
    <t>dim draw F-113AI F/H-type</t>
  </si>
  <si>
    <t>7.05.252</t>
  </si>
  <si>
    <t>dim draw F-003AC/F-013AC XC</t>
  </si>
  <si>
    <t>7.05.258</t>
  </si>
  <si>
    <t>dim draw F-003AC/F-013AC XB</t>
  </si>
  <si>
    <t>7.05.286</t>
  </si>
  <si>
    <t>dim draw F-004BC</t>
  </si>
  <si>
    <t>7.05.296</t>
  </si>
  <si>
    <t>dim draw F-001AC/F-011AC XC</t>
  </si>
  <si>
    <t>7.05.329</t>
  </si>
  <si>
    <t>dim draw F-142MI F/H-type</t>
  </si>
  <si>
    <t>7.05.330</t>
  </si>
  <si>
    <t>dim draw F-240/F-241/F-242 MI</t>
  </si>
  <si>
    <t>7.05.331</t>
  </si>
  <si>
    <t>dim draw F-143MI F/H-type</t>
  </si>
  <si>
    <t>7.05.334</t>
  </si>
  <si>
    <t>dim draw F-126/F-136AI F/H-typ</t>
  </si>
  <si>
    <t>7.05.335</t>
  </si>
  <si>
    <t>dim draw F-141MI F/H-type</t>
  </si>
  <si>
    <t>7.05.336</t>
  </si>
  <si>
    <t>dim draw F-230/F-231/F-232 MI</t>
  </si>
  <si>
    <t>7.05.337</t>
  </si>
  <si>
    <t>dim draw F-042C</t>
  </si>
  <si>
    <t>7.05.339</t>
  </si>
  <si>
    <t>dim draw F-126/F-136BI F/H-typ</t>
  </si>
  <si>
    <t>7.05.346</t>
  </si>
  <si>
    <t>dim draw F-120M/F-130M</t>
  </si>
  <si>
    <t>7.05.347</t>
  </si>
  <si>
    <t>dim draw F-121M/F-131M</t>
  </si>
  <si>
    <t>7.05.348</t>
  </si>
  <si>
    <t>dim draw F-122M/F-132M</t>
  </si>
  <si>
    <t>7.05.350</t>
  </si>
  <si>
    <t>dim draw F-230M/F-231M/F-232M</t>
  </si>
  <si>
    <t>7.05.352</t>
  </si>
  <si>
    <t>dim draw F-120/F-130MI F/H-typ</t>
  </si>
  <si>
    <t>7.05.354</t>
  </si>
  <si>
    <t>dim draw F-121MI/F-131MI</t>
  </si>
  <si>
    <t>7.05.389</t>
  </si>
  <si>
    <t>dim draw WFM 061 6-8-12mm</t>
  </si>
  <si>
    <t>7.05.429</t>
  </si>
  <si>
    <t>dim draw MIC-201F/202F/203F</t>
  </si>
  <si>
    <t>7.05.433</t>
  </si>
  <si>
    <t>dim draw F-121M/F-131M DMFM</t>
  </si>
  <si>
    <t>7.05.434</t>
  </si>
  <si>
    <t>dim draw F-122M/F-132M DMFM</t>
  </si>
  <si>
    <t>7.05.438</t>
  </si>
  <si>
    <t>dim draw PL-002M OEMII</t>
  </si>
  <si>
    <t>7.05.439</t>
  </si>
  <si>
    <t>dim draw PL-003M OEMII</t>
  </si>
  <si>
    <t>7.05.450</t>
  </si>
  <si>
    <t>dim draw SMS-001F</t>
  </si>
  <si>
    <t>7.05.470</t>
  </si>
  <si>
    <t>dim draw F-100D/F-110C</t>
  </si>
  <si>
    <t>7.05.472</t>
  </si>
  <si>
    <t>dim draw APP module 1</t>
  </si>
  <si>
    <t>7.05.473</t>
  </si>
  <si>
    <t>dim draw APP module 2</t>
  </si>
  <si>
    <t>7.05.474</t>
  </si>
  <si>
    <t>dim draw APP module 3</t>
  </si>
  <si>
    <t>7.05.475</t>
  </si>
  <si>
    <t>dim draw APP module 4</t>
  </si>
  <si>
    <t>7.05.476</t>
  </si>
  <si>
    <t>dim draw APP module 5</t>
  </si>
  <si>
    <t>7.05.477</t>
  </si>
  <si>
    <t>dim draw APP module 6</t>
  </si>
  <si>
    <t>7.05.480</t>
  </si>
  <si>
    <t>dim draw APP gas conn. 13 fold</t>
  </si>
  <si>
    <t>7.05.482</t>
  </si>
  <si>
    <t>dim draw SIN-001L</t>
  </si>
  <si>
    <t>7.05.483</t>
  </si>
  <si>
    <t>dim draw APP module 7</t>
  </si>
  <si>
    <t>7.05.485</t>
  </si>
  <si>
    <t>dim draw SMS-003F</t>
  </si>
  <si>
    <t>7.05.488</t>
  </si>
  <si>
    <t>dim draw F-200CV/F-200DV</t>
  </si>
  <si>
    <t>7.05.492</t>
  </si>
  <si>
    <t>dim draw EHR 0xxV</t>
  </si>
  <si>
    <t>7.05.493</t>
  </si>
  <si>
    <t>dim draw EHR-10xL</t>
  </si>
  <si>
    <t>7.05.494</t>
  </si>
  <si>
    <t>dim draw EHR 20xL</t>
  </si>
  <si>
    <t>7.05.495</t>
  </si>
  <si>
    <t>dim draw EHR-501P</t>
  </si>
  <si>
    <t>7.05.496</t>
  </si>
  <si>
    <t>dim draw APP module 8A</t>
  </si>
  <si>
    <t>7.05.497</t>
  </si>
  <si>
    <t>dim draw APP module 8B</t>
  </si>
  <si>
    <t>7.05.498</t>
  </si>
  <si>
    <t>dim draw APP module 8C</t>
  </si>
  <si>
    <t>7.05.499</t>
  </si>
  <si>
    <t>dim draw APP module 8D</t>
  </si>
  <si>
    <t>7.05.500</t>
  </si>
  <si>
    <t>dim draw APP module 8E</t>
  </si>
  <si>
    <t>7.05.501</t>
  </si>
  <si>
    <t>dim draw APP module 8F</t>
  </si>
  <si>
    <t>7.05.502</t>
  </si>
  <si>
    <t>dim draw APP module 8G</t>
  </si>
  <si>
    <t>7.05.503</t>
  </si>
  <si>
    <t>dim draw APP module 8H</t>
  </si>
  <si>
    <t>7.05.504</t>
  </si>
  <si>
    <t>dim draw APP module 9A</t>
  </si>
  <si>
    <t>7.05.505</t>
  </si>
  <si>
    <t>dim draw APP module 9B</t>
  </si>
  <si>
    <t>7.05.506</t>
  </si>
  <si>
    <t>dim draw APP module 9C</t>
  </si>
  <si>
    <t>7.05.507</t>
  </si>
  <si>
    <t>dim draw APP module 10A</t>
  </si>
  <si>
    <t>7.05.508</t>
  </si>
  <si>
    <t>dim draw APP module 10B</t>
  </si>
  <si>
    <t>7.05.509</t>
  </si>
  <si>
    <t>dim draw APP module 11A</t>
  </si>
  <si>
    <t>7.05.510</t>
  </si>
  <si>
    <t>dim draw APP module 8K</t>
  </si>
  <si>
    <t>7.05.512</t>
  </si>
  <si>
    <t>dim draw APP module 9D</t>
  </si>
  <si>
    <t>7.05.513</t>
  </si>
  <si>
    <t>dim draw APP module 8I</t>
  </si>
  <si>
    <t>7.05.515</t>
  </si>
  <si>
    <t>dim draw APP module 8L</t>
  </si>
  <si>
    <t>7.05.516</t>
  </si>
  <si>
    <t>dim draw APP module 8M</t>
  </si>
  <si>
    <t>7.05.517</t>
  </si>
  <si>
    <t>dim draw APP module 8N</t>
  </si>
  <si>
    <t>7.05.518</t>
  </si>
  <si>
    <t>dim draw APP module 12A</t>
  </si>
  <si>
    <t>7.05.519</t>
  </si>
  <si>
    <t>dim draw APP module 13A</t>
  </si>
  <si>
    <t>7.05.520</t>
  </si>
  <si>
    <t>dim draw APP module 13B</t>
  </si>
  <si>
    <t>7.05.521</t>
  </si>
  <si>
    <t>dim draw APP module 13C</t>
  </si>
  <si>
    <t>7.05.522</t>
  </si>
  <si>
    <t>dim draw APP module 14A</t>
  </si>
  <si>
    <t>7.05.523</t>
  </si>
  <si>
    <t>dd APP module nr.102107289</t>
  </si>
  <si>
    <t>7.05.524</t>
  </si>
  <si>
    <t>dim draw APP module X</t>
  </si>
  <si>
    <t>7.05.531</t>
  </si>
  <si>
    <t>dim draw APP module 8J</t>
  </si>
  <si>
    <t>7.05.535</t>
  </si>
  <si>
    <t>dim draw APP VAC SYS</t>
  </si>
  <si>
    <t>7.05.547</t>
  </si>
  <si>
    <t>dim draw F-003/013AC IG/IH/II</t>
  </si>
  <si>
    <t>7.05.548</t>
  </si>
  <si>
    <t>dim draw F-003/013BC IG/IH/II</t>
  </si>
  <si>
    <t>7.05.551</t>
  </si>
  <si>
    <t>dim draw FLOW-SMS FC-01</t>
  </si>
  <si>
    <t>7.05.552</t>
  </si>
  <si>
    <t>dim draw FLOW-SMS FC-02</t>
  </si>
  <si>
    <t>7.05.556</t>
  </si>
  <si>
    <t>dd pressure switch FLOW-SMS</t>
  </si>
  <si>
    <t>7.05.558</t>
  </si>
  <si>
    <t>dd APP module nr.102114456</t>
  </si>
  <si>
    <t>7.05.561</t>
  </si>
  <si>
    <t>dd APP module 3x in/ 2x out</t>
  </si>
  <si>
    <t>7.05.562</t>
  </si>
  <si>
    <t>dd APP module 2x in/ 1x out</t>
  </si>
  <si>
    <t>7.05.566</t>
  </si>
  <si>
    <t>dim draw F-206AI/F-216AI DMFC</t>
  </si>
  <si>
    <t>7.05.567</t>
  </si>
  <si>
    <t>dim draw F-206BI/F-216BI DMFC</t>
  </si>
  <si>
    <t>7.05.568</t>
  </si>
  <si>
    <t>dim draw F-113AI DMFM</t>
  </si>
  <si>
    <t>7.05.569</t>
  </si>
  <si>
    <t>dim draw F-102DI/F-102EI DMFM</t>
  </si>
  <si>
    <t>7.05.570</t>
  </si>
  <si>
    <t>dim draw F-103DI/F-103EI DMFM</t>
  </si>
  <si>
    <t>7.05.571</t>
  </si>
  <si>
    <t>dim draw F-106I DMFM</t>
  </si>
  <si>
    <t>7.05.572</t>
  </si>
  <si>
    <t>dim draw F-107I ANSI/DIN DMFM</t>
  </si>
  <si>
    <t>7.05.579</t>
  </si>
  <si>
    <t>dim draw F-112AI DMFM</t>
  </si>
  <si>
    <t>7.05.581</t>
  </si>
  <si>
    <t>dim draw F-116AI DMFM</t>
  </si>
  <si>
    <t>7.05.582</t>
  </si>
  <si>
    <t>dim draw F-203AI/F-213AI DMFC</t>
  </si>
  <si>
    <t>7.05.583</t>
  </si>
  <si>
    <t>dim draw MIC-205F/P</t>
  </si>
  <si>
    <t>7.05.586</t>
  </si>
  <si>
    <t>dim draw F-101DI/F-101EI DMFM</t>
  </si>
  <si>
    <t>7.05.587</t>
  </si>
  <si>
    <t>dim draw F-116BI DMFM</t>
  </si>
  <si>
    <t>7.05.588</t>
  </si>
  <si>
    <t>dim draw F-122MI/F-132MI DMFM</t>
  </si>
  <si>
    <t>7.05.590</t>
  </si>
  <si>
    <t>dim draw F230/F231/F232MI DMFC</t>
  </si>
  <si>
    <t>7.05.591</t>
  </si>
  <si>
    <t>dim draw F121MI/F131MI DMFM</t>
  </si>
  <si>
    <t>7.05.592</t>
  </si>
  <si>
    <t>dim draw F120MI/F130MI DMFM</t>
  </si>
  <si>
    <t>7.05.593</t>
  </si>
  <si>
    <t>dim draw F117I DIN PN100 DMFM</t>
  </si>
  <si>
    <t>7.05.594</t>
  </si>
  <si>
    <t>dim draw F-143MI DMFM</t>
  </si>
  <si>
    <t>7.05.597</t>
  </si>
  <si>
    <t>dim draw F-126AI/F-136AI DMFM</t>
  </si>
  <si>
    <t>7.05.598</t>
  </si>
  <si>
    <t>dim draw F-126BI/F-136BI DMFM</t>
  </si>
  <si>
    <t>7.05.609</t>
  </si>
  <si>
    <t>dim draw F-202AI/F-212AI DMFC</t>
  </si>
  <si>
    <t>7.05.610</t>
  </si>
  <si>
    <t>dim draw F-111CI DMFM</t>
  </si>
  <si>
    <t>7.05.611</t>
  </si>
  <si>
    <t>dim draw F-201C with shut-off</t>
  </si>
  <si>
    <t>7.05.614</t>
  </si>
  <si>
    <t>dim draw F-120M/F-130M DMFM</t>
  </si>
  <si>
    <t>7.05.628</t>
  </si>
  <si>
    <t>dim draw SMS-004F</t>
  </si>
  <si>
    <t>7.05.629</t>
  </si>
  <si>
    <t>dim draw ROX-001F</t>
  </si>
  <si>
    <t>7.05.630</t>
  </si>
  <si>
    <t>dim draw ROX-002F</t>
  </si>
  <si>
    <t>7.05.631</t>
  </si>
  <si>
    <t>dim draw APP module 8O</t>
  </si>
  <si>
    <t>7.05.632</t>
  </si>
  <si>
    <t>dim draw APP module 8Q</t>
  </si>
  <si>
    <t>7.05.633</t>
  </si>
  <si>
    <t>dim draw APP module 15</t>
  </si>
  <si>
    <t>7.05.639</t>
  </si>
  <si>
    <t>dim draw FLOW-SMS FC-00</t>
  </si>
  <si>
    <t>7.05.650</t>
  </si>
  <si>
    <t>dim draw OZO-001F</t>
  </si>
  <si>
    <t>7.05.652</t>
  </si>
  <si>
    <t>dim draw SMS-005M</t>
  </si>
  <si>
    <t>7.05.686</t>
  </si>
  <si>
    <t>dim draw MIC-106F</t>
  </si>
  <si>
    <t>7.05.691</t>
  </si>
  <si>
    <t>dim draw MIC-104D</t>
  </si>
  <si>
    <t>7.05.717</t>
  </si>
  <si>
    <t>dim draw EHR-005V</t>
  </si>
  <si>
    <t>7.05.718</t>
  </si>
  <si>
    <t>dim draw EHR-101F</t>
  </si>
  <si>
    <t>7.05.721</t>
  </si>
  <si>
    <t>dim draw M+W D-6291/BJ1"</t>
  </si>
  <si>
    <t>7.05.742</t>
  </si>
  <si>
    <t>dim draw MIC-107F</t>
  </si>
  <si>
    <t>7.05.743</t>
  </si>
  <si>
    <t>dim draw MIC-108F</t>
  </si>
  <si>
    <t>7.05.747</t>
  </si>
  <si>
    <t>dim draw T23</t>
  </si>
  <si>
    <t>7.05.748</t>
  </si>
  <si>
    <t>dim draw CLN 200/300</t>
  </si>
  <si>
    <t>7.05.758</t>
  </si>
  <si>
    <t>dim draw FMT-201F</t>
  </si>
  <si>
    <t>7.05.765</t>
  </si>
  <si>
    <t>dim draw M+W D-5111 6231/BJ1/2</t>
  </si>
  <si>
    <t>7.05.766</t>
  </si>
  <si>
    <t>dim draw M+W D-5121/BJ1/2"</t>
  </si>
  <si>
    <t>7.05.767</t>
  </si>
  <si>
    <t>dim draw M+W D-6251 / BJ1/2"</t>
  </si>
  <si>
    <t>7.05.786</t>
  </si>
  <si>
    <t>dim draw MIC-107</t>
  </si>
  <si>
    <t>7.05.787</t>
  </si>
  <si>
    <t>dim draw MIC-108</t>
  </si>
  <si>
    <t>7.05.808</t>
  </si>
  <si>
    <t>dim draw MIC-109</t>
  </si>
  <si>
    <t>7.05.828</t>
  </si>
  <si>
    <t>dd shut-off valve ctrl adap.</t>
  </si>
  <si>
    <t>ECP Seegerring J12</t>
  </si>
  <si>
    <t>7.07.183</t>
  </si>
  <si>
    <t>assembly F-004BC coil</t>
  </si>
  <si>
    <t>7.07.227</t>
  </si>
  <si>
    <t>metal seal plunger spotweld</t>
  </si>
  <si>
    <t>7.07.228</t>
  </si>
  <si>
    <t>welding plunger C2/W</t>
  </si>
  <si>
    <t>7.07.280</t>
  </si>
  <si>
    <t>mount.instr. cubic sens. probe</t>
  </si>
  <si>
    <t>7.07.299</t>
  </si>
  <si>
    <t>inst. case assy mini CORI-FLOW</t>
  </si>
  <si>
    <t>7.07.309</t>
  </si>
  <si>
    <t>milling labcase EtherCAT</t>
  </si>
  <si>
    <t>7.07.320</t>
  </si>
  <si>
    <t>assembly instructions 4.07.152</t>
  </si>
  <si>
    <t>7.09.209</t>
  </si>
  <si>
    <t>Anybus Communicator</t>
  </si>
  <si>
    <t>7.09.210</t>
  </si>
  <si>
    <t>OC Mainboard Digital</t>
  </si>
  <si>
    <t>7.09.211</t>
  </si>
  <si>
    <t>OC Mainboard Analog I/O</t>
  </si>
  <si>
    <t>7.10.046</t>
  </si>
  <si>
    <t>F-111C DMFM</t>
  </si>
  <si>
    <t>7.10.059</t>
  </si>
  <si>
    <t>7.10.081</t>
  </si>
  <si>
    <t>7.10.082</t>
  </si>
  <si>
    <t>M-411</t>
  </si>
  <si>
    <t>7.10.083</t>
  </si>
  <si>
    <t>M-422</t>
  </si>
  <si>
    <t>7.10.084</t>
  </si>
  <si>
    <t>M-423</t>
  </si>
  <si>
    <t>7.10.167</t>
  </si>
  <si>
    <t>F-100EX</t>
  </si>
  <si>
    <t>7.10.168</t>
  </si>
  <si>
    <t>F-101EX</t>
  </si>
  <si>
    <t>7.10.169</t>
  </si>
  <si>
    <t>F-102EX</t>
  </si>
  <si>
    <t>7.10.170</t>
  </si>
  <si>
    <t>F-103EX</t>
  </si>
  <si>
    <t>7.10.171</t>
  </si>
  <si>
    <t>F-200EX</t>
  </si>
  <si>
    <t>7.10.172</t>
  </si>
  <si>
    <t>F-201EX</t>
  </si>
  <si>
    <t>7.10.173</t>
  </si>
  <si>
    <t>F-202EX</t>
  </si>
  <si>
    <t>7.11.033</t>
  </si>
  <si>
    <t>EHR-005V</t>
  </si>
  <si>
    <t>7.11.035</t>
  </si>
  <si>
    <t>MIC-106F</t>
  </si>
  <si>
    <t>7.11.044</t>
  </si>
  <si>
    <t>MIC-105F</t>
  </si>
  <si>
    <t>7.11.045</t>
  </si>
  <si>
    <t>FMT-201D</t>
  </si>
  <si>
    <t>7.11.052</t>
  </si>
  <si>
    <t>MV-206</t>
  </si>
  <si>
    <t>7.11.053</t>
  </si>
  <si>
    <t>MV-204</t>
  </si>
  <si>
    <t>7.11.054</t>
  </si>
  <si>
    <t>MV-202</t>
  </si>
  <si>
    <t>7.11.062</t>
  </si>
  <si>
    <t>MIC-104D</t>
  </si>
  <si>
    <t>7.11.108</t>
  </si>
  <si>
    <t>EHR-102L</t>
  </si>
  <si>
    <t>7.11.109</t>
  </si>
  <si>
    <t>EHR-202L</t>
  </si>
  <si>
    <t>7.11.110</t>
  </si>
  <si>
    <t>EHR-601P</t>
  </si>
  <si>
    <t>7.11.111</t>
  </si>
  <si>
    <t>EHR-701P</t>
  </si>
  <si>
    <t>7.11.112</t>
  </si>
  <si>
    <t>EHR-101F</t>
  </si>
  <si>
    <t>7.11.116</t>
  </si>
  <si>
    <t>M+W D-6291/BJ1"</t>
  </si>
  <si>
    <t>7.11.140</t>
  </si>
  <si>
    <t>MIC-107F</t>
  </si>
  <si>
    <t>7.11.141</t>
  </si>
  <si>
    <t>MIC-108F</t>
  </si>
  <si>
    <t>7.11.149</t>
  </si>
  <si>
    <t>ATA-003M</t>
  </si>
  <si>
    <t>7.11.153</t>
  </si>
  <si>
    <t>T23</t>
  </si>
  <si>
    <t>7.11.156</t>
  </si>
  <si>
    <t>BAL-00xB</t>
  </si>
  <si>
    <t>7.11.196</t>
  </si>
  <si>
    <t>M+W D-5111, D-6231 / BJ1/2"</t>
  </si>
  <si>
    <t>7.11.197</t>
  </si>
  <si>
    <t>M+W D-5121/BJ1/2"</t>
  </si>
  <si>
    <t>7.11.198</t>
  </si>
  <si>
    <t>M+W D-6251 / BJ1/2"</t>
  </si>
  <si>
    <t>7.11.225</t>
  </si>
  <si>
    <t>MIC-203</t>
  </si>
  <si>
    <t>7.11.226</t>
  </si>
  <si>
    <t>MIC-205</t>
  </si>
  <si>
    <t>7.11.248</t>
  </si>
  <si>
    <t>MIC-200</t>
  </si>
  <si>
    <t>7.11.271</t>
  </si>
  <si>
    <t>APL-001F</t>
  </si>
  <si>
    <t>7.11.272</t>
  </si>
  <si>
    <t>APL-002F</t>
  </si>
  <si>
    <t>7.11.273</t>
  </si>
  <si>
    <t>APL-003F</t>
  </si>
  <si>
    <t>7.12.036</t>
  </si>
  <si>
    <t>BAL-020F</t>
  </si>
  <si>
    <t>7.12.037</t>
  </si>
  <si>
    <t>BAL-050F</t>
  </si>
  <si>
    <t>7.12.038</t>
  </si>
  <si>
    <t>BAL-100F</t>
  </si>
  <si>
    <t>7.12.039</t>
  </si>
  <si>
    <t>BAL-200F</t>
  </si>
  <si>
    <t>7.12.040</t>
  </si>
  <si>
    <t>BAL-500F</t>
  </si>
  <si>
    <t>7.15.039</t>
  </si>
  <si>
    <t>dim draw F-111C</t>
  </si>
  <si>
    <t>7.15.046</t>
  </si>
  <si>
    <t>dim draw F-111CI</t>
  </si>
  <si>
    <t>7.15.064</t>
  </si>
  <si>
    <t>dim draw M-410</t>
  </si>
  <si>
    <t>7.15.065</t>
  </si>
  <si>
    <t>dim draw M-411</t>
  </si>
  <si>
    <t>7.15.066</t>
  </si>
  <si>
    <t>dim draw M-422</t>
  </si>
  <si>
    <t>7.15.067</t>
  </si>
  <si>
    <t>dim draw M-423</t>
  </si>
  <si>
    <t>7.18.032</t>
  </si>
  <si>
    <t>uniclamp</t>
  </si>
  <si>
    <t>7.18.040</t>
  </si>
  <si>
    <t>cable channel production</t>
  </si>
  <si>
    <t>7.18.041</t>
  </si>
  <si>
    <t>cable channel service</t>
  </si>
  <si>
    <t>7.18.082</t>
  </si>
  <si>
    <t>brazing mould M15</t>
  </si>
  <si>
    <t>9.01.040</t>
  </si>
  <si>
    <t>plastic bag seal grip 140x150</t>
  </si>
  <si>
    <t>9.01.049</t>
  </si>
  <si>
    <t>9.01.068</t>
  </si>
  <si>
    <t>cardboard box for 3.5"disc</t>
  </si>
  <si>
    <t>9.01.074</t>
  </si>
  <si>
    <t>case 195x137x55 with BHT logo</t>
  </si>
  <si>
    <t>9.01.075</t>
  </si>
  <si>
    <t>case 200x150x80 with BHT logo</t>
  </si>
  <si>
    <t>9.01.091</t>
  </si>
  <si>
    <t>case 195x137x55 new BHT logo</t>
  </si>
  <si>
    <t>9.01.092</t>
  </si>
  <si>
    <t>case 200x150x80 new BHT logo</t>
  </si>
  <si>
    <t>9.01.096</t>
  </si>
  <si>
    <t>Korrvu case 200x140x35mm</t>
  </si>
  <si>
    <t>9.01.097</t>
  </si>
  <si>
    <t>Korrvu case 210x170x65mm</t>
  </si>
  <si>
    <t>9.01.100</t>
  </si>
  <si>
    <t>Korrvu case MASS-FLOW</t>
  </si>
  <si>
    <t>9.01.106</t>
  </si>
  <si>
    <t>CD-box color clear/blue</t>
  </si>
  <si>
    <t>9.01.111</t>
  </si>
  <si>
    <t>Korrvu case CORI 210x170x65mm</t>
  </si>
  <si>
    <t>9.01.123</t>
  </si>
  <si>
    <t>packing tape Parker Porter</t>
  </si>
  <si>
    <t>9.02.162</t>
  </si>
  <si>
    <t>front all financial reports</t>
  </si>
  <si>
    <t>9.02.223</t>
  </si>
  <si>
    <t>manual PC/FLOW-BUS interface E</t>
  </si>
  <si>
    <t>9.02.254</t>
  </si>
  <si>
    <t>text Metco calibrator I</t>
  </si>
  <si>
    <t>9.02.255</t>
  </si>
  <si>
    <t>text Metco calibrator II</t>
  </si>
  <si>
    <t>9.02.316</t>
  </si>
  <si>
    <t>documents training MFM Dutch</t>
  </si>
  <si>
    <t>9.02.354</t>
  </si>
  <si>
    <t>text Metco calibrator</t>
  </si>
  <si>
    <t>9.02.428</t>
  </si>
  <si>
    <t>BHT profile</t>
  </si>
  <si>
    <t>9.02.434</t>
  </si>
  <si>
    <t>pc board lay-out L0</t>
  </si>
  <si>
    <t>9.02.436</t>
  </si>
  <si>
    <t>connector assy LIQUI-FLOW</t>
  </si>
  <si>
    <t>9.02.446</t>
  </si>
  <si>
    <t>hook-up diagram heater MFM Ind</t>
  </si>
  <si>
    <t>9.02.454</t>
  </si>
  <si>
    <t>way-bill type A</t>
  </si>
  <si>
    <t>9.02.455</t>
  </si>
  <si>
    <t>sheet F-004</t>
  </si>
  <si>
    <t>9.02.499</t>
  </si>
  <si>
    <t>article sensor 97</t>
  </si>
  <si>
    <t>9.02.508</t>
  </si>
  <si>
    <t>portable calibrator German</t>
  </si>
  <si>
    <t>9.02.509</t>
  </si>
  <si>
    <t>presentation W.B. German</t>
  </si>
  <si>
    <t>9.02.512</t>
  </si>
  <si>
    <t>modular MFC BLZ-301F English</t>
  </si>
  <si>
    <t>9.02.513</t>
  </si>
  <si>
    <t>modular MFC Philips English</t>
  </si>
  <si>
    <t>9.02.525</t>
  </si>
  <si>
    <t>front page BHT A4 250grs</t>
  </si>
  <si>
    <t>9.02.567</t>
  </si>
  <si>
    <t>Cem and LIQUI-FLOW</t>
  </si>
  <si>
    <t>9.02.576</t>
  </si>
  <si>
    <t>Samson holiday card green</t>
  </si>
  <si>
    <t>9.02.577</t>
  </si>
  <si>
    <t>start-up FLOW-BUS software</t>
  </si>
  <si>
    <t>9.02.579</t>
  </si>
  <si>
    <t>mounting position COMBI-FLOW</t>
  </si>
  <si>
    <t>9.02.580</t>
  </si>
  <si>
    <t>MBC firmware download instr.</t>
  </si>
  <si>
    <t>9.02.582</t>
  </si>
  <si>
    <t>instal. instruction BHT label</t>
  </si>
  <si>
    <t>9.02.583</t>
  </si>
  <si>
    <t>instal. procedure TEC B-452HS</t>
  </si>
  <si>
    <t>9.02.586</t>
  </si>
  <si>
    <t>mounting instruction F-106/107</t>
  </si>
  <si>
    <t>DoC EX-readout</t>
  </si>
  <si>
    <t>9.06.025</t>
  </si>
  <si>
    <t>ATEX certificate P-507X</t>
  </si>
  <si>
    <t>9.06.034</t>
  </si>
  <si>
    <t>ATEX cert. Bartec housing</t>
  </si>
  <si>
    <t>EC DoC CEM power supply</t>
  </si>
  <si>
    <t>9.07.022</t>
  </si>
  <si>
    <t>Argon 4.6</t>
  </si>
  <si>
    <t>9.07.027</t>
  </si>
  <si>
    <t>Air</t>
  </si>
  <si>
    <t>9.08.014</t>
  </si>
  <si>
    <t>Weller gasket for VP801EC</t>
  </si>
  <si>
    <t>9.08.072</t>
  </si>
  <si>
    <t>Panasonic srewdriver EY 6220</t>
  </si>
  <si>
    <t>9.08.073</t>
  </si>
  <si>
    <t>PANASONIC power pack EY 9021</t>
  </si>
  <si>
    <t>9.08.194</t>
  </si>
  <si>
    <t>Robin multimeter AR 6008</t>
  </si>
  <si>
    <t>9.08.212</t>
  </si>
  <si>
    <t>Panasonic charger EY 0020</t>
  </si>
  <si>
    <t>9.09.004</t>
  </si>
  <si>
    <t>3.5" floppy disc HD 1M44 form.</t>
  </si>
  <si>
    <t>9.09.017</t>
  </si>
  <si>
    <t>cartridge HP LJ 4</t>
  </si>
  <si>
    <t>9.09.022</t>
  </si>
  <si>
    <t>Sony DDS2 tape 4mm x 120m</t>
  </si>
  <si>
    <t>9.09.025</t>
  </si>
  <si>
    <t>cartridge HP DJ 890C/895Cxi bl</t>
  </si>
  <si>
    <t>9.09.065</t>
  </si>
  <si>
    <t>DVD+R 4-speed</t>
  </si>
  <si>
    <t>9.09.072</t>
  </si>
  <si>
    <t>toner for Minoltafax 3800</t>
  </si>
  <si>
    <t>9.09.075</t>
  </si>
  <si>
    <t>toner magenta Oki51/52/53/5400</t>
  </si>
  <si>
    <t>9.09.076</t>
  </si>
  <si>
    <t>toner yellow Oki 51/52/53/5400</t>
  </si>
  <si>
    <t>9.09.081</t>
  </si>
  <si>
    <t>toner cyaan for Bizhub C250</t>
  </si>
  <si>
    <t>9.09.082</t>
  </si>
  <si>
    <t>toner black for Bizhub C250</t>
  </si>
  <si>
    <t>9.09.083</t>
  </si>
  <si>
    <t>toner magenta for Bizhub C250</t>
  </si>
  <si>
    <t>9.09.084</t>
  </si>
  <si>
    <t>toner yellow for Bizhub C250</t>
  </si>
  <si>
    <t>9.09.085</t>
  </si>
  <si>
    <t>waste toner box Bizhub C250</t>
  </si>
  <si>
    <t>9.09.086</t>
  </si>
  <si>
    <t>toner for Bizhub 250</t>
  </si>
  <si>
    <t>9.09.089</t>
  </si>
  <si>
    <t>drum OKI 51/52/53/5400 black</t>
  </si>
  <si>
    <t>9.09.094</t>
  </si>
  <si>
    <t>toner black Bizhub C300/C352</t>
  </si>
  <si>
    <t>9.09.095</t>
  </si>
  <si>
    <t>toner yellow Bizhub C300/C352</t>
  </si>
  <si>
    <t>9.09.096</t>
  </si>
  <si>
    <t>toner magenta Bizhub C300/C352</t>
  </si>
  <si>
    <t>9.09.097</t>
  </si>
  <si>
    <t>toner cyaan Bizhub C300/C352</t>
  </si>
  <si>
    <t>9.09.098</t>
  </si>
  <si>
    <t>toner for Bizhub 360/420/500</t>
  </si>
  <si>
    <t>9.09.101</t>
  </si>
  <si>
    <t>toner Oki C3450 black</t>
  </si>
  <si>
    <t>9.09.102</t>
  </si>
  <si>
    <t>toner Oki C3450 cyan</t>
  </si>
  <si>
    <t>9.09.103</t>
  </si>
  <si>
    <t>toner Oki C3450 magenta</t>
  </si>
  <si>
    <t>9.09.104</t>
  </si>
  <si>
    <t>toner Oki C3450 yellow</t>
  </si>
  <si>
    <t>9.09.105</t>
  </si>
  <si>
    <t>drum Oki C3300/C3450 black</t>
  </si>
  <si>
    <t>9.09.106</t>
  </si>
  <si>
    <t>drum Oki C3300/C3450 cyan</t>
  </si>
  <si>
    <t>9.09.107</t>
  </si>
  <si>
    <t>drum Oki C3300/C3450 magenta</t>
  </si>
  <si>
    <t>9.09.108</t>
  </si>
  <si>
    <t>drum Oki C3300/C3450 yellow</t>
  </si>
  <si>
    <t>9.09.109</t>
  </si>
  <si>
    <t>toner cyaan for Bizhub C253</t>
  </si>
  <si>
    <t>9.09.110</t>
  </si>
  <si>
    <t>toner black for Bizhub C253</t>
  </si>
  <si>
    <t>9.09.111</t>
  </si>
  <si>
    <t>toner magenta for Bizhub C253</t>
  </si>
  <si>
    <t>9.09.112</t>
  </si>
  <si>
    <t>toner yellow for Bizhub C253</t>
  </si>
  <si>
    <t>9.09.113</t>
  </si>
  <si>
    <t>waste toner box Bizhub C352</t>
  </si>
  <si>
    <t>9.09.121</t>
  </si>
  <si>
    <t>waste toner box Bizhub C253</t>
  </si>
  <si>
    <t>9.10.049</t>
  </si>
  <si>
    <t>Delta-P</t>
  </si>
  <si>
    <t>9.10.058</t>
  </si>
  <si>
    <t>install FlowPlot</t>
  </si>
  <si>
    <t>9.10.062</t>
  </si>
  <si>
    <t>install Flow-base internal</t>
  </si>
  <si>
    <t>9.10.066</t>
  </si>
  <si>
    <t>FLOWCOM</t>
  </si>
  <si>
    <t>9.10.069</t>
  </si>
  <si>
    <t>CopyControl</t>
  </si>
  <si>
    <t>9.10.095</t>
  </si>
  <si>
    <t>Flowb32.DLL</t>
  </si>
  <si>
    <t>9.10.101</t>
  </si>
  <si>
    <t>DLL_test.exe</t>
  </si>
  <si>
    <t>9.10.105</t>
  </si>
  <si>
    <t>Fluidat License Disc (extern)</t>
  </si>
  <si>
    <t>9.10.106</t>
  </si>
  <si>
    <t>Fluidat License Disc</t>
  </si>
  <si>
    <t>9.10.109</t>
  </si>
  <si>
    <t>Convert3to5 (BISnet)</t>
  </si>
  <si>
    <t>9.10.110</t>
  </si>
  <si>
    <t>DDE-test</t>
  </si>
  <si>
    <t>9.10.124</t>
  </si>
  <si>
    <t>install.txt (Calsys)</t>
  </si>
  <si>
    <t>9.10.130</t>
  </si>
  <si>
    <t>PressCal</t>
  </si>
  <si>
    <t>9.10.138</t>
  </si>
  <si>
    <t>BHTStandards</t>
  </si>
  <si>
    <t>9.10.141</t>
  </si>
  <si>
    <t>ConvertUnits</t>
  </si>
  <si>
    <t>9.10.142</t>
  </si>
  <si>
    <t>BHTSelectViewFile</t>
  </si>
  <si>
    <t>9.10.147</t>
  </si>
  <si>
    <t>BHTTools</t>
  </si>
  <si>
    <t>9.10.171</t>
  </si>
  <si>
    <t>bootloader BRIGHT V1.0</t>
  </si>
  <si>
    <t>9.10.203</t>
  </si>
  <si>
    <t>BHTInstruments6</t>
  </si>
  <si>
    <t>9.11.034</t>
  </si>
  <si>
    <t>9.12.005</t>
  </si>
  <si>
    <t>Nalgene economy beaker 50ml</t>
  </si>
  <si>
    <t>9.13.012</t>
  </si>
  <si>
    <t>Nutricia Chocomel</t>
  </si>
  <si>
    <t>9.13.015</t>
  </si>
  <si>
    <t>Pirouline biscuit</t>
  </si>
  <si>
    <t>9.13.016</t>
  </si>
  <si>
    <t>De Bruin collection biscuits</t>
  </si>
  <si>
    <t>9.13.057</t>
  </si>
  <si>
    <t>Unox soup tomato cream</t>
  </si>
  <si>
    <t>9.13.058</t>
  </si>
  <si>
    <t>Frisian gingerbread</t>
  </si>
  <si>
    <t>9.13.074</t>
  </si>
  <si>
    <t>molasses biscuit</t>
  </si>
  <si>
    <t>9.13.076</t>
  </si>
  <si>
    <t>Unox soup mushroom/ham</t>
  </si>
  <si>
    <t>9.13.077</t>
  </si>
  <si>
    <t>Unox soup leek cream</t>
  </si>
  <si>
    <t>9.13.107</t>
  </si>
  <si>
    <t>Unox soup clear garden herbs</t>
  </si>
  <si>
    <t>9.13.108</t>
  </si>
  <si>
    <t>Unox soup clear mushroom</t>
  </si>
  <si>
    <t>9.13.109</t>
  </si>
  <si>
    <t>Unox soup clear minced broth</t>
  </si>
  <si>
    <t>9.13.111</t>
  </si>
  <si>
    <t>Maggi tomato soup food-machine</t>
  </si>
  <si>
    <t>9.13.119</t>
  </si>
  <si>
    <t>Kinley tonic 20cl</t>
  </si>
  <si>
    <t>9.13.120</t>
  </si>
  <si>
    <t>Kinley bitter-lemon 20cl</t>
  </si>
  <si>
    <t>9.13.125</t>
  </si>
  <si>
    <t>Unox soup mustard ham</t>
  </si>
  <si>
    <t>9.13.130</t>
  </si>
  <si>
    <t>Unox soup extra tagliat&amp;toma</t>
  </si>
  <si>
    <t>9.13.131</t>
  </si>
  <si>
    <t>Unox soup extra pasta&amp;mushroom</t>
  </si>
  <si>
    <t>9.14.022</t>
  </si>
  <si>
    <t>Rivonit-P decalcifier</t>
  </si>
  <si>
    <t>9.14.037</t>
  </si>
  <si>
    <t>filter roll 100mm for Temprano</t>
  </si>
  <si>
    <t>9.14.045</t>
  </si>
  <si>
    <t>Glassex cleaner refill packing</t>
  </si>
  <si>
    <t>9.14.050</t>
  </si>
  <si>
    <t>filter roll 89mm for LineaArte</t>
  </si>
  <si>
    <t>9.15.028</t>
  </si>
  <si>
    <t>Bic crystal ballpoint blue</t>
  </si>
  <si>
    <t>9.15.069</t>
  </si>
  <si>
    <t>Tesa 5580 tape dispenser black</t>
  </si>
  <si>
    <t>9.15.075</t>
  </si>
  <si>
    <t>Parker roller ball refill blue</t>
  </si>
  <si>
    <t>9.15.076</t>
  </si>
  <si>
    <t>Durable file strip A4 zwart</t>
  </si>
  <si>
    <t>9.15.084</t>
  </si>
  <si>
    <t>Dymo D2 id tape 6mm natural</t>
  </si>
  <si>
    <t>9.15.085</t>
  </si>
  <si>
    <t>Dymo D2 id tape 12mm natural</t>
  </si>
  <si>
    <t>9.15.086</t>
  </si>
  <si>
    <t>Dymo D2 id tape 19mm natural</t>
  </si>
  <si>
    <t>9.15.087</t>
  </si>
  <si>
    <t>Dymo D2 id tape 19mm white</t>
  </si>
  <si>
    <t>9.15.088</t>
  </si>
  <si>
    <t>Dymo D2 id tape 19mm red</t>
  </si>
  <si>
    <t>9.15.089</t>
  </si>
  <si>
    <t>Dymo D2 id tape 12mm yellow</t>
  </si>
  <si>
    <t>9.15.090</t>
  </si>
  <si>
    <t>Dymo D2 id tape 19mm yellow</t>
  </si>
  <si>
    <t>9.15.091</t>
  </si>
  <si>
    <t>Dymo D2 ink cartridge black 19</t>
  </si>
  <si>
    <t>9.15.117</t>
  </si>
  <si>
    <t>Dymo D2 id tape 6mm white</t>
  </si>
  <si>
    <t>9.15.122</t>
  </si>
  <si>
    <t>Atlanta office book 21x16ruled</t>
  </si>
  <si>
    <t>9.15.124</t>
  </si>
  <si>
    <t>Brother ribbon cartridge black</t>
  </si>
  <si>
    <t>9.15.133</t>
  </si>
  <si>
    <t>Dymo D2 id tape 32mm red</t>
  </si>
  <si>
    <t>9.15.134</t>
  </si>
  <si>
    <t>Dymo D2 ink cartridge black 32</t>
  </si>
  <si>
    <t>9.15.145</t>
  </si>
  <si>
    <t>Dymo D2 id tape 12mm white</t>
  </si>
  <si>
    <t>9.15.163</t>
  </si>
  <si>
    <t>SPLS inner file chamois</t>
  </si>
  <si>
    <t>9.15.179</t>
  </si>
  <si>
    <t>file inserts 65x15mm</t>
  </si>
  <si>
    <t>9.15.182</t>
  </si>
  <si>
    <t>desk chair Ergo Line 2300N</t>
  </si>
  <si>
    <t>9.16.003</t>
  </si>
  <si>
    <t>hookup IN-FLOW</t>
  </si>
  <si>
    <t>9.16.016</t>
  </si>
  <si>
    <t>hookup EX-FLOW EPM</t>
  </si>
  <si>
    <t>9.16.039</t>
  </si>
  <si>
    <t>hookup CEM W-303 + PS</t>
  </si>
  <si>
    <t>9.16.056</t>
  </si>
  <si>
    <t>hookup CEM W101/102/202</t>
  </si>
  <si>
    <t>9.17.053</t>
  </si>
  <si>
    <t>manual BRIGHT V1</t>
  </si>
  <si>
    <t>9.17.072</t>
  </si>
  <si>
    <t>instruc. dosing unit assembly</t>
  </si>
  <si>
    <t>9.18.003</t>
  </si>
  <si>
    <t>9.18.016</t>
  </si>
  <si>
    <t>9.18.039</t>
  </si>
  <si>
    <t>9.18.056</t>
  </si>
  <si>
    <t>9.20.003</t>
  </si>
  <si>
    <t>9.20.016</t>
  </si>
  <si>
    <t>9.20.039</t>
  </si>
  <si>
    <t>9.20.056</t>
  </si>
  <si>
    <t>9.22.012</t>
  </si>
  <si>
    <t>Herma 2231 label d13mm yellow</t>
  </si>
  <si>
    <t>9.22.068</t>
  </si>
  <si>
    <t>label Industrial MFM</t>
  </si>
  <si>
    <t>9.22.069</t>
  </si>
  <si>
    <t>label Industrial MFC</t>
  </si>
  <si>
    <t>9.22.098</t>
  </si>
  <si>
    <t>label Industrial MFM IV</t>
  </si>
  <si>
    <t>9.22.099</t>
  </si>
  <si>
    <t>label Industrial MFC IV</t>
  </si>
  <si>
    <t>9.22.174</t>
  </si>
  <si>
    <t>caution label pump</t>
  </si>
  <si>
    <t>9.22.198</t>
  </si>
  <si>
    <t>label I/I conv.703414 4-20mA</t>
  </si>
  <si>
    <t>9.22.214</t>
  </si>
  <si>
    <t>Office Depot label A6</t>
  </si>
  <si>
    <t>ESI ATEX CAT3 M50R (EN)</t>
  </si>
  <si>
    <t>ESI ATEX CAT3 M50R (IT)</t>
  </si>
  <si>
    <t>ESI ATEX CAT3 M50R (DE)</t>
  </si>
  <si>
    <t>ESI ATEX CAT3 M50R (NO)</t>
  </si>
  <si>
    <t>ESI ATEX CAT3 M50R (ES)</t>
  </si>
  <si>
    <t>ESI ATEX CAT3 M50R (RU)</t>
  </si>
  <si>
    <t>ESI ATEX CAT3 M50R (EL)</t>
  </si>
  <si>
    <t>ESI ATEX CAT3 M50R (SV)</t>
  </si>
  <si>
    <t>ESI ATEX CAT3 M50R (DA)</t>
  </si>
  <si>
    <t>ESI ATEX CAT3 M50R (HU)</t>
  </si>
  <si>
    <t>ESI ATEX CAT3 M50R (ET)</t>
  </si>
  <si>
    <t>ESI ATEX CAT3 M50R (FI)</t>
  </si>
  <si>
    <t>ESI ATEX CAT3 M50R (CS)</t>
  </si>
  <si>
    <t>ESI ATEX CAT3 M50R (PT)</t>
  </si>
  <si>
    <t>REK48002</t>
  </si>
  <si>
    <t>project sensor case</t>
  </si>
  <si>
    <t>REK48009</t>
  </si>
  <si>
    <t>project LIQUI-FLOW &lt;1kg/h</t>
  </si>
  <si>
    <t>REK48011</t>
  </si>
  <si>
    <t>project micro-flow L0</t>
  </si>
  <si>
    <t>project thru-flow liq sensor</t>
  </si>
  <si>
    <t>project true calorische sensor</t>
  </si>
  <si>
    <t>REK48016</t>
  </si>
  <si>
    <t>project coriolis sensor II</t>
  </si>
  <si>
    <t>REK48018</t>
  </si>
  <si>
    <t>project MIC coriolis</t>
  </si>
  <si>
    <t>REK48019</t>
  </si>
  <si>
    <t>project miniat.coriolis sensor</t>
  </si>
  <si>
    <t>REK48020</t>
  </si>
  <si>
    <t>project fast resp. gas sensor</t>
  </si>
  <si>
    <t>REK48021</t>
  </si>
  <si>
    <t>project ultra low flow</t>
  </si>
  <si>
    <t>REK48022</t>
  </si>
  <si>
    <t>project therm.vol. flow sensor</t>
  </si>
  <si>
    <t>REK48023</t>
  </si>
  <si>
    <t>project opt. coriolis meas.</t>
  </si>
  <si>
    <t>REK48024</t>
  </si>
  <si>
    <t>project ultrastab fst res TMFM</t>
  </si>
  <si>
    <t>REK48025</t>
  </si>
  <si>
    <t>project micro Coriolis sensor</t>
  </si>
  <si>
    <t>REK48026</t>
  </si>
  <si>
    <t>project Low DeltaP metal seal</t>
  </si>
  <si>
    <t>REK48027</t>
  </si>
  <si>
    <t>project ultrasone flowsensor</t>
  </si>
  <si>
    <t>REK48029</t>
  </si>
  <si>
    <t>project microwave conc. meter</t>
  </si>
  <si>
    <t>REK48030</t>
  </si>
  <si>
    <t>project therm. liq. flowmeter</t>
  </si>
  <si>
    <t>REK48031</t>
  </si>
  <si>
    <t>project coriolis FDA</t>
  </si>
  <si>
    <t>REK48112</t>
  </si>
  <si>
    <t>project thermal MFC Semicon</t>
  </si>
  <si>
    <t>REK48163</t>
  </si>
  <si>
    <t>project MFM/MFC single supply</t>
  </si>
  <si>
    <t>REK48165</t>
  </si>
  <si>
    <t>project instrumental electr.</t>
  </si>
  <si>
    <t>REK48166</t>
  </si>
  <si>
    <t>project multibus controller</t>
  </si>
  <si>
    <t>REK48167</t>
  </si>
  <si>
    <t>project electronic instr.</t>
  </si>
  <si>
    <t>REK48168</t>
  </si>
  <si>
    <t>project signal conditioning</t>
  </si>
  <si>
    <t>REK48169</t>
  </si>
  <si>
    <t>project MBC/MODBUS interface</t>
  </si>
  <si>
    <t>REK48170</t>
  </si>
  <si>
    <t>project low cost instruments</t>
  </si>
  <si>
    <t>REK48172</t>
  </si>
  <si>
    <t>project LONWORKS</t>
  </si>
  <si>
    <t>REK48173</t>
  </si>
  <si>
    <t>project extended I/O</t>
  </si>
  <si>
    <t>REK48174</t>
  </si>
  <si>
    <t>project MBC3</t>
  </si>
  <si>
    <t>REK48231</t>
  </si>
  <si>
    <t>project bellows valve</t>
  </si>
  <si>
    <t>REK48235</t>
  </si>
  <si>
    <t>project piezo valve</t>
  </si>
  <si>
    <t>REK48237</t>
  </si>
  <si>
    <t>project miniature controlvalve</t>
  </si>
  <si>
    <t>REK48238</t>
  </si>
  <si>
    <t>project fast resp.contr.valve</t>
  </si>
  <si>
    <t>REK48240</t>
  </si>
  <si>
    <t>project valve testunit</t>
  </si>
  <si>
    <t>REK48241</t>
  </si>
  <si>
    <t>project control valves</t>
  </si>
  <si>
    <t>project MPLC liq meter</t>
  </si>
  <si>
    <t>REK48318</t>
  </si>
  <si>
    <t>project flowsensormodule</t>
  </si>
  <si>
    <t>REK48319</t>
  </si>
  <si>
    <t>project miniature sensormodule</t>
  </si>
  <si>
    <t>REK48385</t>
  </si>
  <si>
    <t>project COMBI-FLOW</t>
  </si>
  <si>
    <t>project modulair MFC/EPC syst.</t>
  </si>
  <si>
    <t>REK48396</t>
  </si>
  <si>
    <t>project electronic sho-rate</t>
  </si>
  <si>
    <t>REK48397</t>
  </si>
  <si>
    <t>project integrated MFM/MFC</t>
  </si>
  <si>
    <t>REK48398</t>
  </si>
  <si>
    <t>project liquid anemometry</t>
  </si>
  <si>
    <t>REK48401</t>
  </si>
  <si>
    <t>project miniature concepts</t>
  </si>
  <si>
    <t>REK48403</t>
  </si>
  <si>
    <t>project LFC reponse</t>
  </si>
  <si>
    <t>REK48404</t>
  </si>
  <si>
    <t>project LFC nanoflows</t>
  </si>
  <si>
    <t>REK48406</t>
  </si>
  <si>
    <t>project thermic LFC high flow</t>
  </si>
  <si>
    <t>REK48407</t>
  </si>
  <si>
    <t>project battery powered instr.</t>
  </si>
  <si>
    <t>REK48408</t>
  </si>
  <si>
    <t>project multi fluid/range</t>
  </si>
  <si>
    <t>REK48409</t>
  </si>
  <si>
    <t>project conversion gala/probe</t>
  </si>
  <si>
    <t>REK48410</t>
  </si>
  <si>
    <t>project silverline</t>
  </si>
  <si>
    <t>REK48411</t>
  </si>
  <si>
    <t>project direct flow M&amp;C</t>
  </si>
  <si>
    <t>REK48450</t>
  </si>
  <si>
    <t>project controlsyst./actuators</t>
  </si>
  <si>
    <t>project E-7000</t>
  </si>
  <si>
    <t>project E-7000/RS-232 = node</t>
  </si>
  <si>
    <t>REK48549</t>
  </si>
  <si>
    <t>project dig. communic. systems</t>
  </si>
  <si>
    <t>REK48602</t>
  </si>
  <si>
    <t>project current adapter</t>
  </si>
  <si>
    <t>project FLOW-BUS</t>
  </si>
  <si>
    <t>REK48605</t>
  </si>
  <si>
    <t>project wireless communication</t>
  </si>
  <si>
    <t>project BRO 14/15</t>
  </si>
  <si>
    <t>project 2nd generation calibr.</t>
  </si>
  <si>
    <t>REK48665</t>
  </si>
  <si>
    <t>project active piston prover</t>
  </si>
  <si>
    <t>REK48666</t>
  </si>
  <si>
    <t>project calibration procedures</t>
  </si>
  <si>
    <t>REK48667</t>
  </si>
  <si>
    <t>project calibr.method nanoflow</t>
  </si>
  <si>
    <t>REK48668</t>
  </si>
  <si>
    <t>project manufacturing automat.</t>
  </si>
  <si>
    <t>REK48669</t>
  </si>
  <si>
    <t>project multi instr.calibr.</t>
  </si>
  <si>
    <t>REK48670</t>
  </si>
  <si>
    <t>project smart calibr. device</t>
  </si>
  <si>
    <t>REK48673</t>
  </si>
  <si>
    <t>project productconfigurator</t>
  </si>
  <si>
    <t>REK48674</t>
  </si>
  <si>
    <t>project gascalibration systems</t>
  </si>
  <si>
    <t>REK48676</t>
  </si>
  <si>
    <t>project calibration methods</t>
  </si>
  <si>
    <t>project microm. sens/actuators</t>
  </si>
  <si>
    <t>REK48816</t>
  </si>
  <si>
    <t>project BTS coriolis</t>
  </si>
  <si>
    <t>REK48817</t>
  </si>
  <si>
    <t>project micro reaction systems</t>
  </si>
  <si>
    <t>REK48818</t>
  </si>
  <si>
    <t>project two phase flow</t>
  </si>
  <si>
    <t>REK48819</t>
  </si>
  <si>
    <t>project system id Coriolis</t>
  </si>
  <si>
    <t>REK48820</t>
  </si>
  <si>
    <t>project LFD stacker</t>
  </si>
  <si>
    <t>REK48821</t>
  </si>
  <si>
    <t>project topmount</t>
  </si>
  <si>
    <t>REK48822</t>
  </si>
  <si>
    <t>project solid precursors</t>
  </si>
  <si>
    <t>REK48950</t>
  </si>
  <si>
    <t>project EMC</t>
  </si>
  <si>
    <t>project maintenance elec. prod</t>
  </si>
  <si>
    <t>project mechanical engineering</t>
  </si>
  <si>
    <t>project maintenance products</t>
  </si>
  <si>
    <t>REK49108</t>
  </si>
  <si>
    <t>project sealing method</t>
  </si>
  <si>
    <t>REK49109</t>
  </si>
  <si>
    <t>project manufacturing method</t>
  </si>
  <si>
    <t>REK49110</t>
  </si>
  <si>
    <t>project evaporator system II</t>
  </si>
  <si>
    <t>REK49111</t>
  </si>
  <si>
    <t>project evaporator system</t>
  </si>
  <si>
    <t>7.03.399</t>
  </si>
  <si>
    <t>coil assy ITU</t>
  </si>
  <si>
    <t>8.22.108</t>
  </si>
  <si>
    <t>label EL-PRESS DEVICENET</t>
  </si>
  <si>
    <t>3.01.799</t>
  </si>
  <si>
    <t>EPDM o-ring AS007 559291 USP</t>
  </si>
  <si>
    <t>3.01.809</t>
  </si>
  <si>
    <t>EPDM o-ring AS017 559291 USP</t>
  </si>
  <si>
    <t>3.01.805</t>
  </si>
  <si>
    <t>EPDM o-ring AS013 559291 USP</t>
  </si>
  <si>
    <t>2.20.819</t>
  </si>
  <si>
    <t>plunger F-001C EPDM 559291 USP</t>
  </si>
  <si>
    <t>3.01.848</t>
  </si>
  <si>
    <t>EPDM o-ring AS203 559291 USP</t>
  </si>
  <si>
    <t>hexagon nut DIN439B 70-A4 M3</t>
  </si>
  <si>
    <t>2.15.230</t>
  </si>
  <si>
    <t>body W-300</t>
  </si>
  <si>
    <t>2.05.784</t>
  </si>
  <si>
    <t>Quantité 31-12-14</t>
  </si>
  <si>
    <t>2.15.488</t>
  </si>
  <si>
    <t>orificeholder combi d0.05</t>
  </si>
  <si>
    <t>2.15.489</t>
  </si>
  <si>
    <t>orificeholder combi d0.10</t>
  </si>
  <si>
    <t>2.15.491</t>
  </si>
  <si>
    <t>2.15.492</t>
  </si>
  <si>
    <t>orificeholder combi d0.20</t>
  </si>
  <si>
    <t>orificeholder combi d0.30</t>
  </si>
  <si>
    <t>2.15.500</t>
  </si>
  <si>
    <t>orificeholder combi d1.0</t>
  </si>
  <si>
    <t>2.15.501</t>
  </si>
  <si>
    <t>orificeholder combi d1.3</t>
  </si>
  <si>
    <t>2.15.502</t>
  </si>
  <si>
    <t>orificeholder combi d1.5</t>
  </si>
  <si>
    <t>2.15.503</t>
  </si>
  <si>
    <t>orificeholder combi d1.7</t>
  </si>
  <si>
    <t>2.15.504</t>
  </si>
  <si>
    <t>orificeholder combi d2.0</t>
  </si>
  <si>
    <t>2.15.548</t>
  </si>
  <si>
    <t>2.15.549</t>
  </si>
  <si>
    <t>orificeholder combi d0.07</t>
  </si>
  <si>
    <t xml:space="preserve">orificeholder combi d0.37 </t>
  </si>
  <si>
    <t>2.15.850</t>
  </si>
  <si>
    <t>cover coil case IT</t>
  </si>
  <si>
    <t>sleeve C5 valve</t>
  </si>
  <si>
    <t>2.15.851</t>
  </si>
  <si>
    <t>2.20.286</t>
  </si>
  <si>
    <t xml:space="preserve">nut 3/4"OD with hole </t>
  </si>
  <si>
    <t>3.03.259</t>
  </si>
  <si>
    <t>PTFE film C5 0.1mm</t>
  </si>
  <si>
    <t>5.11.086</t>
  </si>
  <si>
    <t>plungerholder assy C5 valve</t>
  </si>
  <si>
    <t>2.02.034</t>
  </si>
  <si>
    <t>7.18.039</t>
  </si>
  <si>
    <t>Test adapter</t>
  </si>
  <si>
    <t>7.03.367</t>
  </si>
  <si>
    <t>3.02.155</t>
  </si>
  <si>
    <t>Kalrez 6230 USP gasket Ex-cap</t>
  </si>
  <si>
    <t>Quantité 31-05-15</t>
  </si>
  <si>
    <t>3.01.835</t>
  </si>
  <si>
    <t>EPDM o-ring AS126 559291 USP</t>
  </si>
  <si>
    <t>2.01.349</t>
  </si>
  <si>
    <t>screw DIN965H 70-A4 M3x5</t>
  </si>
  <si>
    <t>3.01.803</t>
  </si>
  <si>
    <t>EPDM o-ring AS011 559291 USP</t>
  </si>
  <si>
    <t>3.01.808</t>
  </si>
  <si>
    <t>EPDM o-ring AS016 559291 USP</t>
  </si>
  <si>
    <t>2.05.396</t>
  </si>
  <si>
    <t>insert F-101D grooved d11.10mm</t>
  </si>
  <si>
    <t>3.01.801</t>
  </si>
  <si>
    <t>EPDM o-ring AS009 559291 USP</t>
  </si>
  <si>
    <t>2.15.505</t>
  </si>
  <si>
    <t>orifice W-001/002/003 d0.10mm</t>
  </si>
  <si>
    <t>2.15.312</t>
  </si>
  <si>
    <t>orifice W-001/002/003 d0.14mm</t>
  </si>
  <si>
    <t>SS-10MO-1-8RS</t>
  </si>
  <si>
    <t>swagelok 10mmOD*1/2"Gaz Cylind</t>
  </si>
  <si>
    <t>4.01.393</t>
  </si>
  <si>
    <t>pcb Euro MBC-II current C-type</t>
  </si>
  <si>
    <t>7.03.414</t>
  </si>
  <si>
    <t>Sinking/Sourcing Converter (IP-40 Housing)</t>
  </si>
  <si>
    <t xml:space="preserve">F-201CV Semi Finished Instruments </t>
  </si>
  <si>
    <t>5.01.252</t>
  </si>
  <si>
    <t>cable RJ45 male to RS232 fem.</t>
  </si>
  <si>
    <t>7.03.426</t>
  </si>
  <si>
    <t>blind cap face seal 1/8</t>
  </si>
  <si>
    <t>sensor 2 winding C-type SW2 K (sanofi of baron)</t>
  </si>
  <si>
    <t>Quantité 31-12-15</t>
  </si>
  <si>
    <t>7.03.237</t>
  </si>
  <si>
    <t>patch cord molded grey l=1,0m</t>
  </si>
  <si>
    <t>2.15.313</t>
  </si>
  <si>
    <t>orifice W-001/002/003 d0.2mm</t>
  </si>
  <si>
    <t>2.15.282</t>
  </si>
  <si>
    <t>Metal seal W-200</t>
  </si>
  <si>
    <t>1.02.027</t>
  </si>
  <si>
    <t>1.31.407</t>
  </si>
  <si>
    <t>Transistor NPN ZXTN19060CFF</t>
  </si>
  <si>
    <t>Resistor metal film 0603 49E9</t>
  </si>
  <si>
    <t>3.01.791</t>
  </si>
  <si>
    <t>weld adapter 6mm OD with 2.15.230</t>
  </si>
  <si>
    <t>Du punt viton compund 51414 AS019</t>
  </si>
  <si>
    <t>Viton o-ring FPM compound 51414 AS 044</t>
  </si>
  <si>
    <t>7.03.394</t>
  </si>
  <si>
    <t>Coil</t>
  </si>
  <si>
    <t>7.03.536</t>
  </si>
  <si>
    <t>Cable DB9F-Loose end 5 mtr</t>
  </si>
  <si>
    <t>1.01.014</t>
  </si>
  <si>
    <t>voltage to frequency converter</t>
  </si>
  <si>
    <t>1.01.073</t>
  </si>
  <si>
    <t>Per. µP PSD312-12J OTP PLCC-44</t>
  </si>
  <si>
    <t>1.01.076</t>
  </si>
  <si>
    <t>Per. µP ZPSD313-90JI</t>
  </si>
  <si>
    <t>1.01.157</t>
  </si>
  <si>
    <t>5V reference TO-99</t>
  </si>
  <si>
    <t>1.01.278</t>
  </si>
  <si>
    <t>AD digital potmeter 256x 5K</t>
  </si>
  <si>
    <t>1.01.319</t>
  </si>
  <si>
    <t>Honeyw. press.sens SCC30ASMT</t>
  </si>
  <si>
    <t>1.01.320</t>
  </si>
  <si>
    <t>Toshiba neuron chip QFP-64 LON</t>
  </si>
  <si>
    <t>1.01.323</t>
  </si>
  <si>
    <t>dual opamp low power SO-8</t>
  </si>
  <si>
    <t>1.01.328</t>
  </si>
  <si>
    <t>Semtech ADC 2-Ch 16-bit</t>
  </si>
  <si>
    <t>1.05.078</t>
  </si>
  <si>
    <t>SMD ESD prot. GMF05C-HS3 5V</t>
  </si>
  <si>
    <t>1.06.024</t>
  </si>
  <si>
    <t>Echelon FTT-10A module LON</t>
  </si>
  <si>
    <t>1.09.409</t>
  </si>
  <si>
    <t>D-conn. adapter hood</t>
  </si>
  <si>
    <t>1.09.453</t>
  </si>
  <si>
    <t>crimp contact gold plated TLT</t>
  </si>
  <si>
    <t>1.09.512</t>
  </si>
  <si>
    <t>Wago connector 2 pin male</t>
  </si>
  <si>
    <t>1.09.513</t>
  </si>
  <si>
    <t>Wago strain relief 2 pin</t>
  </si>
  <si>
    <t>1.09.573</t>
  </si>
  <si>
    <t>Conxall connector 7282-2SG-300</t>
  </si>
  <si>
    <t>1.10.029</t>
  </si>
  <si>
    <t>Lucifer coil code IC</t>
  </si>
  <si>
    <t>1.10.075</t>
  </si>
  <si>
    <t>coil LI 24V red high temp.</t>
  </si>
  <si>
    <t>1.11.157</t>
  </si>
  <si>
    <t>1.11.196</t>
  </si>
  <si>
    <t>sensor foil L30</t>
  </si>
  <si>
    <t>1.11.209</t>
  </si>
  <si>
    <t>pcb LIQUI-FLOW conv. module</t>
  </si>
  <si>
    <t>1.11.210</t>
  </si>
  <si>
    <t>pcb converter SO-8/DIL8</t>
  </si>
  <si>
    <t>1.11.211</t>
  </si>
  <si>
    <t>pcb converter SO-14/DIL14</t>
  </si>
  <si>
    <t>1.11.212</t>
  </si>
  <si>
    <t>pcb converter SO-16/DIL16</t>
  </si>
  <si>
    <t>1.11.240</t>
  </si>
  <si>
    <t>pcb connection I/O adjuster</t>
  </si>
  <si>
    <t>1.11.243</t>
  </si>
  <si>
    <t>pcb LA Low - Flow</t>
  </si>
  <si>
    <t>1.11.246</t>
  </si>
  <si>
    <t>pcb bridge MBC Hot wire</t>
  </si>
  <si>
    <t>1.11.247</t>
  </si>
  <si>
    <t>pcb LA low-flow linearisation</t>
  </si>
  <si>
    <t>1.11.254</t>
  </si>
  <si>
    <t>pcb micro EPC NOVA sens.</t>
  </si>
  <si>
    <t>1.11.257</t>
  </si>
  <si>
    <t>1.11.265</t>
  </si>
  <si>
    <t>M+W pcb D-6200 MFM/MFC digital</t>
  </si>
  <si>
    <t>1.11.270</t>
  </si>
  <si>
    <t>pcb low cost chip flow</t>
  </si>
  <si>
    <t>1.11.276</t>
  </si>
  <si>
    <t>pcb battery chip flow</t>
  </si>
  <si>
    <t>1.11.277</t>
  </si>
  <si>
    <t>pcb modular chipflow</t>
  </si>
  <si>
    <t>1.11.285</t>
  </si>
  <si>
    <t>pcb IQ+ entry board</t>
  </si>
  <si>
    <t>1.11.286</t>
  </si>
  <si>
    <t>pcb IQ+ 3-fold I/O board</t>
  </si>
  <si>
    <t>1.11.287</t>
  </si>
  <si>
    <t>pcb IQ+ flowsensor</t>
  </si>
  <si>
    <t>1.11.288</t>
  </si>
  <si>
    <t>pcb IQ+ capillair</t>
  </si>
  <si>
    <t>1.11.289</t>
  </si>
  <si>
    <t>pcb 85-265 Vac to 12Vdc</t>
  </si>
  <si>
    <t>1.11.290</t>
  </si>
  <si>
    <t>pcb sensor 3x3 chip</t>
  </si>
  <si>
    <t>1.11.291</t>
  </si>
  <si>
    <t>pcb sensor 3x3 chipholder</t>
  </si>
  <si>
    <t>1.11.292</t>
  </si>
  <si>
    <t>pcb LONWORKS interface M12</t>
  </si>
  <si>
    <t>1.11.294</t>
  </si>
  <si>
    <t>pcb 9-14V to 3.3V,1A</t>
  </si>
  <si>
    <t>1.11.295</t>
  </si>
  <si>
    <t>pcb 12V to 15V,1A</t>
  </si>
  <si>
    <t>1.11.296</t>
  </si>
  <si>
    <t>pcb 12V to 5V,1A</t>
  </si>
  <si>
    <t>1.11.297</t>
  </si>
  <si>
    <t>pcb USB RS232 interface</t>
  </si>
  <si>
    <t>1.11.299</t>
  </si>
  <si>
    <t>pcb Flownet Interface RJ-45</t>
  </si>
  <si>
    <t>1.11.302</t>
  </si>
  <si>
    <t>pcb universal contr. APP/GCR</t>
  </si>
  <si>
    <t>1.11.303</t>
  </si>
  <si>
    <t>pcb sensor/actuators APP</t>
  </si>
  <si>
    <t>1.11.304</t>
  </si>
  <si>
    <t>pcb sensor/actuators GCR</t>
  </si>
  <si>
    <t>1.11.306</t>
  </si>
  <si>
    <t>pcb CEM powerunit</t>
  </si>
  <si>
    <t>1.11.312</t>
  </si>
  <si>
    <t>pcb peek L20 sensor</t>
  </si>
  <si>
    <t>1.11.313</t>
  </si>
  <si>
    <t>pcb IQ++</t>
  </si>
  <si>
    <t>1.11.315</t>
  </si>
  <si>
    <t>pcb BRIGHT</t>
  </si>
  <si>
    <t>1.11.332</t>
  </si>
  <si>
    <t>pcb IQM shut-off</t>
  </si>
  <si>
    <t>1.11.349</t>
  </si>
  <si>
    <t>pcb testbench switch</t>
  </si>
  <si>
    <t>1.11.350</t>
  </si>
  <si>
    <t>pcb M1x opto transmitter</t>
  </si>
  <si>
    <t>1.11.351</t>
  </si>
  <si>
    <t>pcb M1x opto receiver</t>
  </si>
  <si>
    <t>1.11.357</t>
  </si>
  <si>
    <t>pcb flex M10 sensor</t>
  </si>
  <si>
    <t>1.15.055</t>
  </si>
  <si>
    <t>Lapp cable LiHCH(TP) 3x2x0.25</t>
  </si>
  <si>
    <t>1.15.155</t>
  </si>
  <si>
    <t>Lapp cable LiHCH 4x0.25qmm</t>
  </si>
  <si>
    <t>1.15.172</t>
  </si>
  <si>
    <t>copper wire 0.09mm Magnesol</t>
  </si>
  <si>
    <t>1.18.049</t>
  </si>
  <si>
    <t>ELU fuse 5x20mm slow 16A</t>
  </si>
  <si>
    <t>1.21.028</t>
  </si>
  <si>
    <t>kapton tape 50um x 2mm</t>
  </si>
  <si>
    <t>1.22.104</t>
  </si>
  <si>
    <t>thermopile tape chord winding</t>
  </si>
  <si>
    <t>nylon dist.part d8x4.2x20mm</t>
  </si>
  <si>
    <t>distance part f/f M2.5x15 sw5</t>
  </si>
  <si>
    <t>distance part f/f M3x30 sw5</t>
  </si>
  <si>
    <t>distance part f/f M4x20 sw7</t>
  </si>
  <si>
    <t>distance part f/f M2.5x10 sw5</t>
  </si>
  <si>
    <t>nylon hex. cap nut DIN1587 M4</t>
  </si>
  <si>
    <t>distance part f/f M3x20 sw5</t>
  </si>
  <si>
    <t>distance part m/f M2.5x5 sw5</t>
  </si>
  <si>
    <t>distance part m/f M2.5x40 sw5</t>
  </si>
  <si>
    <t>nylon dist.part d4x2.5x10mm</t>
  </si>
  <si>
    <t>nylon dist.part d4x2.5x3mm</t>
  </si>
  <si>
    <t>nylon dist.part d6x3x7.5mm</t>
  </si>
  <si>
    <t>1.24.076</t>
  </si>
  <si>
    <t>distance part m/f M3x40 sw5</t>
  </si>
  <si>
    <t>distance part f/f M3x10 sw5</t>
  </si>
  <si>
    <t>distance part f/f M2.5x40 sw5</t>
  </si>
  <si>
    <t>distance part f/f M2.5x5 sw5</t>
  </si>
  <si>
    <t>distance part f/f M2.5x18 sw5</t>
  </si>
  <si>
    <t>distance part f/f M2.5x12 sw5</t>
  </si>
  <si>
    <t>1.24.102</t>
  </si>
  <si>
    <t>edge protector</t>
  </si>
  <si>
    <t>1.24.103</t>
  </si>
  <si>
    <t>ring for foldbush</t>
  </si>
  <si>
    <t>nylon dist.part d6x3x25mm</t>
  </si>
  <si>
    <t>distance part m/f M3x22 sw5</t>
  </si>
  <si>
    <t>distance part m/f M3x14 sw5</t>
  </si>
  <si>
    <t>1.24.174</t>
  </si>
  <si>
    <t>RST brass reducer NPT 1/2'xM12</t>
  </si>
  <si>
    <t>distance part m/f M3x25 sw5</t>
  </si>
  <si>
    <t>nylon dist.part d4x2.2x3mm</t>
  </si>
  <si>
    <t>screw DIN84 70-A2 M2x25</t>
  </si>
  <si>
    <t>2.01.031</t>
  </si>
  <si>
    <t>screw DIN84 70-A2  M4x6</t>
  </si>
  <si>
    <t>2.01.079</t>
  </si>
  <si>
    <t>screw DIN963 70-A2 M3x6</t>
  </si>
  <si>
    <t>2.01.084</t>
  </si>
  <si>
    <t>screw DIN963 70-A2 M2x4</t>
  </si>
  <si>
    <t>screw DIN913 50-A2 M3x20</t>
  </si>
  <si>
    <t>2.01.132</t>
  </si>
  <si>
    <t>screw DIN84 70-A2 M3x16</t>
  </si>
  <si>
    <t>2.01.149</t>
  </si>
  <si>
    <t>screw DIN916 70-A2 M3x6</t>
  </si>
  <si>
    <t>2.01.186</t>
  </si>
  <si>
    <t>screw DIN84 70-A2 M2x12</t>
  </si>
  <si>
    <t>2.01.221</t>
  </si>
  <si>
    <t>screw EJOT PT WN1412 KB30x16</t>
  </si>
  <si>
    <t>2.01.238</t>
  </si>
  <si>
    <t>thread.rod DIN975 80-A4 1m M6</t>
  </si>
  <si>
    <t>2.01.251</t>
  </si>
  <si>
    <t>screw DIN965H 70-A2 M3x6</t>
  </si>
  <si>
    <t>screw DIN965H 70-A2 M3x5</t>
  </si>
  <si>
    <t>2.01.297</t>
  </si>
  <si>
    <t>screw DIN914 70-A2 M3x3</t>
  </si>
  <si>
    <t>2.01.444</t>
  </si>
  <si>
    <t>screw ISO14580 8.8 ELVZ M3x6</t>
  </si>
  <si>
    <t>hexagon nut DIN934 70-A2 M2</t>
  </si>
  <si>
    <t>hexagon nut DIN934 70-A2 M3</t>
  </si>
  <si>
    <t>2.02.026</t>
  </si>
  <si>
    <t>hex.thin nut DIN439B 70-A2 M5</t>
  </si>
  <si>
    <t>2.03.006</t>
  </si>
  <si>
    <t>2.03.231</t>
  </si>
  <si>
    <t>berrylium copper finger strip</t>
  </si>
  <si>
    <t>2.03.243</t>
  </si>
  <si>
    <t>curved spring washer</t>
  </si>
  <si>
    <t>2.03.263</t>
  </si>
  <si>
    <t>endplate d11.5 lowflow text 60</t>
  </si>
  <si>
    <t>2.03.264</t>
  </si>
  <si>
    <t>endplate d11.5 lowflow text300</t>
  </si>
  <si>
    <t>2.03.279</t>
  </si>
  <si>
    <t>guide plate</t>
  </si>
  <si>
    <t>2.03.308</t>
  </si>
  <si>
    <t>washer DIN6798A CU4 M3</t>
  </si>
  <si>
    <t>2.03.342</t>
  </si>
  <si>
    <t>valve spring n.c. MAS</t>
  </si>
  <si>
    <t>2.03.348</t>
  </si>
  <si>
    <t>spring check valve</t>
  </si>
  <si>
    <t>2.03.385</t>
  </si>
  <si>
    <t>spring M-410/M-411 RS</t>
  </si>
  <si>
    <t>2.03.390</t>
  </si>
  <si>
    <t>APP intermediate ring bearing</t>
  </si>
  <si>
    <t>2.03.406</t>
  </si>
  <si>
    <t>valve spring 0.30mm (M3)III</t>
  </si>
  <si>
    <t>2.04.242</t>
  </si>
  <si>
    <t>Swagelok nut 18mm OD</t>
  </si>
  <si>
    <t>2.04.243</t>
  </si>
  <si>
    <t>Swagelok front ferrule 18mm OD</t>
  </si>
  <si>
    <t>2.04.244</t>
  </si>
  <si>
    <t>Swagelok back ferrule 18mm OD</t>
  </si>
  <si>
    <t>2.04.245</t>
  </si>
  <si>
    <t>Swagelok nut 20mm OD</t>
  </si>
  <si>
    <t>2.04.246</t>
  </si>
  <si>
    <t>Swagelok front ferrule 20mm OD</t>
  </si>
  <si>
    <t>2.04.247</t>
  </si>
  <si>
    <t>Swagelok back ferrule 20mm OD</t>
  </si>
  <si>
    <t>2.04.249</t>
  </si>
  <si>
    <t>Swagelok front ferrule 22mm OD</t>
  </si>
  <si>
    <t>2.04.250</t>
  </si>
  <si>
    <t>Swagelok back ferrule 22mm OD</t>
  </si>
  <si>
    <t>2.04.251</t>
  </si>
  <si>
    <t>Swagelok nut 25mm OD</t>
  </si>
  <si>
    <t>2.04.252</t>
  </si>
  <si>
    <t>Swagelok front ferrule 25mm OD</t>
  </si>
  <si>
    <t>2.04.253</t>
  </si>
  <si>
    <t>Swagelok back ferrule 25mm OD</t>
  </si>
  <si>
    <t>2.04.255</t>
  </si>
  <si>
    <t>Swagelok front ferrule 3/4"OD</t>
  </si>
  <si>
    <t>2.04.256</t>
  </si>
  <si>
    <t>Swagelok back ferrule 3/4"OD</t>
  </si>
  <si>
    <t>2.04.257</t>
  </si>
  <si>
    <t>Swagelok nut 1"OD</t>
  </si>
  <si>
    <t>2.04.258</t>
  </si>
  <si>
    <t>Swagelok front ferrule 1"OD</t>
  </si>
  <si>
    <t>2.04.259</t>
  </si>
  <si>
    <t>Swagelok back ferrule 1"OD</t>
  </si>
  <si>
    <t>2.04.262</t>
  </si>
  <si>
    <t>Swagelok nut 15mm OD</t>
  </si>
  <si>
    <t>2.04.263</t>
  </si>
  <si>
    <t>Swagelok front ferrule 15mm OD</t>
  </si>
  <si>
    <t>2.04.264</t>
  </si>
  <si>
    <t>Swagelok back ferrule 15mm OD</t>
  </si>
  <si>
    <t>2.04.265</t>
  </si>
  <si>
    <t>Swagelok nut 16mm OD</t>
  </si>
  <si>
    <t>2.04.266</t>
  </si>
  <si>
    <t>Swagelok front ferrule 16mm OD</t>
  </si>
  <si>
    <t>2.04.267</t>
  </si>
  <si>
    <t>Swagelok back ferrule 16mm OD</t>
  </si>
  <si>
    <t>2.04.284</t>
  </si>
  <si>
    <t>Festo U-M5 silencer</t>
  </si>
  <si>
    <t>2.04.301</t>
  </si>
  <si>
    <t>Legris push in silencer 4mm</t>
  </si>
  <si>
    <t>2.04.302</t>
  </si>
  <si>
    <t>Legris run tee 4mm x G1/8</t>
  </si>
  <si>
    <t>2.04.328</t>
  </si>
  <si>
    <t>Cajon adapter 3/4"VCOx3/4"NPT</t>
  </si>
  <si>
    <t>2.04.362</t>
  </si>
  <si>
    <t>Festo push-in fitting QSM-M3-3</t>
  </si>
  <si>
    <t>2.04.363</t>
  </si>
  <si>
    <t>Festo push-in fitting QSM-M7-6</t>
  </si>
  <si>
    <t>2.04.364</t>
  </si>
  <si>
    <t>Festo push-in fitting QSM-M5-3</t>
  </si>
  <si>
    <t>2.04.365</t>
  </si>
  <si>
    <t>Festo silencer UCM7</t>
  </si>
  <si>
    <t>2.04.366</t>
  </si>
  <si>
    <t>Festo blanking plug M7</t>
  </si>
  <si>
    <t>2.04.367</t>
  </si>
  <si>
    <t>Festo reducing nipple 1/4"-M5</t>
  </si>
  <si>
    <t>2.04.368</t>
  </si>
  <si>
    <t>Festo push-in T-connector 3mm</t>
  </si>
  <si>
    <t>2.04.385</t>
  </si>
  <si>
    <t>Festo angled plug PEV-1/4-A-WD</t>
  </si>
  <si>
    <t>2.04.440</t>
  </si>
  <si>
    <t>adap. 1/8"BSPP RS x 3/8" weld</t>
  </si>
  <si>
    <t>2.04.518</t>
  </si>
  <si>
    <t>SMC socket head male conn M5</t>
  </si>
  <si>
    <t>2.04.540</t>
  </si>
  <si>
    <t>adapter FLMxS (4mm) x 1/4" NPT</t>
  </si>
  <si>
    <t>2.05.146</t>
  </si>
  <si>
    <t>pressing ring 200 bar</t>
  </si>
  <si>
    <t>2.05.533</t>
  </si>
  <si>
    <t>2.05.977</t>
  </si>
  <si>
    <t>2.06.144</t>
  </si>
  <si>
    <t>APP mont. plate press. sensor</t>
  </si>
  <si>
    <t>2.06.145</t>
  </si>
  <si>
    <t>APP mont. plate temp. sensor</t>
  </si>
  <si>
    <t>2.06.146</t>
  </si>
  <si>
    <t>APP sideplate housing</t>
  </si>
  <si>
    <t>2.06.149</t>
  </si>
  <si>
    <t>APP sideplate housing small</t>
  </si>
  <si>
    <t>2.06.150</t>
  </si>
  <si>
    <t>APP U baseframe</t>
  </si>
  <si>
    <t>2.06.151</t>
  </si>
  <si>
    <t>APP crossbeam baseframe</t>
  </si>
  <si>
    <t>2.06.152</t>
  </si>
  <si>
    <t>APP noseplate baseframe</t>
  </si>
  <si>
    <t>2.06.153</t>
  </si>
  <si>
    <t>APP topplate upper housing</t>
  </si>
  <si>
    <t>2.06.154</t>
  </si>
  <si>
    <t>APP sideplate upper housing</t>
  </si>
  <si>
    <t>2.06.155</t>
  </si>
  <si>
    <t>APP bridge part upper housing</t>
  </si>
  <si>
    <t>2.06.156</t>
  </si>
  <si>
    <t>APP guideplate upper housing</t>
  </si>
  <si>
    <t>2.06.157</t>
  </si>
  <si>
    <t>2.06.158</t>
  </si>
  <si>
    <t>APP sideplate upper housing sl</t>
  </si>
  <si>
    <t>2.07.005</t>
  </si>
  <si>
    <t>Schroff hor. rail rear 42HP</t>
  </si>
  <si>
    <t>2.08.006</t>
  </si>
  <si>
    <t>Schroff hor. rail rear 84HP</t>
  </si>
  <si>
    <t>2.10.132</t>
  </si>
  <si>
    <t>readout test front panel</t>
  </si>
  <si>
    <t>2.10.133</t>
  </si>
  <si>
    <t>sensor test frontpanel</t>
  </si>
  <si>
    <t>2.10.152</t>
  </si>
  <si>
    <t>frontpanel burn-in rack 19"</t>
  </si>
  <si>
    <t>2.11.031</t>
  </si>
  <si>
    <t>M+W case V/F-convertor</t>
  </si>
  <si>
    <t>2.11.055</t>
  </si>
  <si>
    <t>M+W case analog+local readout</t>
  </si>
  <si>
    <t>2.11.056</t>
  </si>
  <si>
    <t>M+W case digital + 16s LCD</t>
  </si>
  <si>
    <t>2.11.057</t>
  </si>
  <si>
    <t>case THM AA enhanced gasbox</t>
  </si>
  <si>
    <t>2.11.091</t>
  </si>
  <si>
    <t>cover power supp. junc. box</t>
  </si>
  <si>
    <t>2.11.092</t>
  </si>
  <si>
    <t>Bopla alubos case 30mmABP1300</t>
  </si>
  <si>
    <t>2.13.064</t>
  </si>
  <si>
    <t>ball PTFE 3mm</t>
  </si>
  <si>
    <t>2.13.084</t>
  </si>
  <si>
    <t>cap. tube L20 DO 1.2 x DI 0.8</t>
  </si>
  <si>
    <t>2.13.094</t>
  </si>
  <si>
    <t>tube L01 sensor 90S 0.8x1.6</t>
  </si>
  <si>
    <t>2.13.097</t>
  </si>
  <si>
    <t>sensor tube assy 0.3x0.2</t>
  </si>
  <si>
    <t>2.13.098</t>
  </si>
  <si>
    <t>capillary tube OD 0.3 x ID 0.2</t>
  </si>
  <si>
    <t>2.13.105</t>
  </si>
  <si>
    <t>seamless tube 0.8x0.175mm</t>
  </si>
  <si>
    <t>2.13.109</t>
  </si>
  <si>
    <t>Festo tube PUN 3x0.5-BL</t>
  </si>
  <si>
    <t>2.13.127</t>
  </si>
  <si>
    <t>DMA copper tube d15x1x201</t>
  </si>
  <si>
    <t>2.13.139</t>
  </si>
  <si>
    <t>tube OD 0.3 x ID 0.20mm</t>
  </si>
  <si>
    <t>2.15.034</t>
  </si>
  <si>
    <t>plunger F-033C without sealing</t>
  </si>
  <si>
    <t>2.15.037</t>
  </si>
  <si>
    <t>body F-003BC</t>
  </si>
  <si>
    <t>2.15.104</t>
  </si>
  <si>
    <t>2.15.141</t>
  </si>
  <si>
    <t>plate evaporator</t>
  </si>
  <si>
    <t>2.15.392</t>
  </si>
  <si>
    <t>modul body PM-00G2</t>
  </si>
  <si>
    <t>2.15.468</t>
  </si>
  <si>
    <t>insert centring ring</t>
  </si>
  <si>
    <t>2.15.474</t>
  </si>
  <si>
    <t>body base FM1/FM2 F-001</t>
  </si>
  <si>
    <t>2.15.532</t>
  </si>
  <si>
    <t>Triclamp 3/8" weldconnector</t>
  </si>
  <si>
    <t>2.15.598</t>
  </si>
  <si>
    <t>plunger topmount parofluor</t>
  </si>
  <si>
    <t>2.15.698</t>
  </si>
  <si>
    <t>body MIC-301F compact</t>
  </si>
  <si>
    <t>2.15.699</t>
  </si>
  <si>
    <t>body OEM-201</t>
  </si>
  <si>
    <t>2.15.700</t>
  </si>
  <si>
    <t>cover OEM II pressure</t>
  </si>
  <si>
    <t>2.15.708</t>
  </si>
  <si>
    <t>body FAA-001F</t>
  </si>
  <si>
    <t>2.15.756</t>
  </si>
  <si>
    <t>body CEP-001F</t>
  </si>
  <si>
    <t>2.15.758</t>
  </si>
  <si>
    <t>cap microsol valve</t>
  </si>
  <si>
    <t>2.15.761</t>
  </si>
  <si>
    <t>body DML-102F</t>
  </si>
  <si>
    <t>2.15.768</t>
  </si>
  <si>
    <t>cover analog/Industrial</t>
  </si>
  <si>
    <t>2.15.780</t>
  </si>
  <si>
    <t>body SIG-001F/P</t>
  </si>
  <si>
    <t>2.15.781</t>
  </si>
  <si>
    <t>cover SIG-001F/P</t>
  </si>
  <si>
    <t>2.15.782</t>
  </si>
  <si>
    <t>body high temp</t>
  </si>
  <si>
    <t>2.15.788</t>
  </si>
  <si>
    <t>body D-6230-SS hotwire</t>
  </si>
  <si>
    <t>2.15.790</t>
  </si>
  <si>
    <t>body D-6231-SS hotwire</t>
  </si>
  <si>
    <t>2.15.792</t>
  </si>
  <si>
    <t>body D-6250-SS hotwire</t>
  </si>
  <si>
    <t>2.15.794</t>
  </si>
  <si>
    <t>body D-6251-SS hotwire</t>
  </si>
  <si>
    <t>2.15.796</t>
  </si>
  <si>
    <t>body D-6270-SS hotwire</t>
  </si>
  <si>
    <t>2.15.838</t>
  </si>
  <si>
    <t>body F-113 ALU</t>
  </si>
  <si>
    <t>2.15.846</t>
  </si>
  <si>
    <t>body JOB-001</t>
  </si>
  <si>
    <t>2.15.853</t>
  </si>
  <si>
    <t>body SMS-003F</t>
  </si>
  <si>
    <t>2.15.856</t>
  </si>
  <si>
    <t>SMS converter plate</t>
  </si>
  <si>
    <t>2.15.900</t>
  </si>
  <si>
    <t>washer V01 n.o. with ASCO coil</t>
  </si>
  <si>
    <t>2.15.902</t>
  </si>
  <si>
    <t>case adap. D6251/6270 Hot Wire</t>
  </si>
  <si>
    <t>2.15.940</t>
  </si>
  <si>
    <t>body P-702 MS2 ss</t>
  </si>
  <si>
    <t>2.15.941</t>
  </si>
  <si>
    <t>body P-702 MS2 AL</t>
  </si>
  <si>
    <t>2.15.943</t>
  </si>
  <si>
    <t>body P-702 MS2 AL NOVA</t>
  </si>
  <si>
    <t>2.15.944</t>
  </si>
  <si>
    <t>press.sens. housing sensym MS2</t>
  </si>
  <si>
    <t>2.15.948</t>
  </si>
  <si>
    <t>key holder</t>
  </si>
  <si>
    <t>2.15.986</t>
  </si>
  <si>
    <t>body TA-201/702CM topmount MS</t>
  </si>
  <si>
    <t>2.15.987</t>
  </si>
  <si>
    <t>body TA-602CM topmount MS</t>
  </si>
  <si>
    <t>2.17.004</t>
  </si>
  <si>
    <t>valve module FC-260 3..5 slm</t>
  </si>
  <si>
    <t>2.17.010</t>
  </si>
  <si>
    <t>microvalve 3/2 DC24 VJ114-5LOZ</t>
  </si>
  <si>
    <t>2.17.013</t>
  </si>
  <si>
    <t>Microsol valve 01-331P-00-H1</t>
  </si>
  <si>
    <t>2.17.015</t>
  </si>
  <si>
    <t>Clippard minimat. valve 12V EV</t>
  </si>
  <si>
    <t>2.17.023</t>
  </si>
  <si>
    <t>Bürkert valve 24Vdc DN1.6</t>
  </si>
  <si>
    <t>2.17.025</t>
  </si>
  <si>
    <t>KPR13HZ14 Std press. reg.</t>
  </si>
  <si>
    <t>2.17.039</t>
  </si>
  <si>
    <t>Gems pressure switch</t>
  </si>
  <si>
    <t>2.17.041</t>
  </si>
  <si>
    <t>2.17.044</t>
  </si>
  <si>
    <t>Gems press.switch PS61/76-502</t>
  </si>
  <si>
    <t>2.17.045</t>
  </si>
  <si>
    <t>Gems press.switch PS61/5-86PSI</t>
  </si>
  <si>
    <t>2.17.054</t>
  </si>
  <si>
    <t>Festo valve terminal MH1</t>
  </si>
  <si>
    <t>2.17.055</t>
  </si>
  <si>
    <t>Festo pressure switch PEV-1/4</t>
  </si>
  <si>
    <t>2.17.056</t>
  </si>
  <si>
    <t>Festo press sw. PEV-1/4-A-SW27</t>
  </si>
  <si>
    <t>2.17.057</t>
  </si>
  <si>
    <t>Festo valve GRLA-M5-QS-3-D</t>
  </si>
  <si>
    <t>2.17.058</t>
  </si>
  <si>
    <t>Festo valve GR-QS-3</t>
  </si>
  <si>
    <t>2.17.083</t>
  </si>
  <si>
    <t>Nason CM-28A-70R/QC switch</t>
  </si>
  <si>
    <t>2.17.086</t>
  </si>
  <si>
    <t>FAS valve 12-216C-04540 4.5 MS</t>
  </si>
  <si>
    <t>2.17.088</t>
  </si>
  <si>
    <t>BJ valve 1/2" kv 1,1</t>
  </si>
  <si>
    <t>2.17.089</t>
  </si>
  <si>
    <t>BJ valve 1" kv 2,8</t>
  </si>
  <si>
    <t>2.17.134</t>
  </si>
  <si>
    <t>BJ valve 1" kv. 4,4</t>
  </si>
  <si>
    <t>2.17.137</t>
  </si>
  <si>
    <t>BJ valve 1/2" kv. 3,4</t>
  </si>
  <si>
    <t>2.18.016</t>
  </si>
  <si>
    <t>distribution body PL-003 OEMII</t>
  </si>
  <si>
    <t>2.18.017</t>
  </si>
  <si>
    <t>distribution body PL-002 OEMII</t>
  </si>
  <si>
    <t>2.18.022</t>
  </si>
  <si>
    <t>connectionblock THM-003F</t>
  </si>
  <si>
    <t>2.18.213</t>
  </si>
  <si>
    <t>adapter TRA tooling</t>
  </si>
  <si>
    <t>2.18.214</t>
  </si>
  <si>
    <t>top plate TRA valve module</t>
  </si>
  <si>
    <t>2.18.215</t>
  </si>
  <si>
    <t>ground plate TRA module</t>
  </si>
  <si>
    <t>2.18.216</t>
  </si>
  <si>
    <t>ground plate TRA gaspanel</t>
  </si>
  <si>
    <t>2.18.217</t>
  </si>
  <si>
    <t>seal plate TRA gaspanel</t>
  </si>
  <si>
    <t>2.18.439</t>
  </si>
  <si>
    <t>inlet adapter BGS M14</t>
  </si>
  <si>
    <t>2.18.440</t>
  </si>
  <si>
    <t>mass block BGS M14</t>
  </si>
  <si>
    <t>2.19.073</t>
  </si>
  <si>
    <t>body dual 14TE D insert RS</t>
  </si>
  <si>
    <t>2.20.027</t>
  </si>
  <si>
    <t>SIN dist. part liquid sensor</t>
  </si>
  <si>
    <t>2.20.028</t>
  </si>
  <si>
    <t>flange DN10 PN40 1/8"</t>
  </si>
  <si>
    <t>2.20.029</t>
  </si>
  <si>
    <t>flange DN10 PN40 1/4"</t>
  </si>
  <si>
    <t>2.20.030</t>
  </si>
  <si>
    <t>flange DN10 PN40 1/2"</t>
  </si>
  <si>
    <t>2.20.031</t>
  </si>
  <si>
    <t>flange DN10 PN40 1/8" with nut</t>
  </si>
  <si>
    <t>2.20.032</t>
  </si>
  <si>
    <t>flange DN10 PN40 1/4" with nut</t>
  </si>
  <si>
    <t>2.20.033</t>
  </si>
  <si>
    <t>flange DN10 PN40 1/2" with nut</t>
  </si>
  <si>
    <t>2.20.075</t>
  </si>
  <si>
    <t>AVC body</t>
  </si>
  <si>
    <t>2.20.076</t>
  </si>
  <si>
    <t>OEM II G1/4" nut</t>
  </si>
  <si>
    <t>2.20.087</t>
  </si>
  <si>
    <t>M+W body 6250 flange DN15/PN40</t>
  </si>
  <si>
    <t>2.20.112</t>
  </si>
  <si>
    <t>weld adapter 0.3mm tube</t>
  </si>
  <si>
    <t>2.20.113</t>
  </si>
  <si>
    <t>body PTI-001</t>
  </si>
  <si>
    <t>2.20.116</t>
  </si>
  <si>
    <t>pressure sensor housing Al SSS</t>
  </si>
  <si>
    <t>2.20.117</t>
  </si>
  <si>
    <t>ring FLOW-SMS for AS115</t>
  </si>
  <si>
    <t>2.20.118</t>
  </si>
  <si>
    <t>ring FLOW-SMS for AS108</t>
  </si>
  <si>
    <t>2.20.119</t>
  </si>
  <si>
    <t>ring FLOW-SMS for inline AS108</t>
  </si>
  <si>
    <t>2.20.153</t>
  </si>
  <si>
    <t>body THB-001F</t>
  </si>
  <si>
    <t>2.20.161</t>
  </si>
  <si>
    <t>2.20.164</t>
  </si>
  <si>
    <t>valve conv. topmount low flow</t>
  </si>
  <si>
    <t>2.20.174</t>
  </si>
  <si>
    <t>body GSL-001F/P</t>
  </si>
  <si>
    <t>2.20.183</t>
  </si>
  <si>
    <t>MC22 / 2valve options FLOW-SMS</t>
  </si>
  <si>
    <t>2.20.184</t>
  </si>
  <si>
    <t>distance part FLOW-SMS</t>
  </si>
  <si>
    <t>2.20.187</t>
  </si>
  <si>
    <t>body 2-channel IQ+manifold</t>
  </si>
  <si>
    <t>2.20.190</t>
  </si>
  <si>
    <t>sleeve topmount n.c. MAS</t>
  </si>
  <si>
    <t>2.20.191</t>
  </si>
  <si>
    <t>plunger topmount n.c. MAS</t>
  </si>
  <si>
    <t>2.20.201</t>
  </si>
  <si>
    <t>orifice topmount MAS blind</t>
  </si>
  <si>
    <t>2.20.202</t>
  </si>
  <si>
    <t>orifice topmount MAS d0.05</t>
  </si>
  <si>
    <t>2.20.203</t>
  </si>
  <si>
    <t>orifice topmount MAS d0.07</t>
  </si>
  <si>
    <t>2.20.204</t>
  </si>
  <si>
    <t>orifice topmount MAS d0.10</t>
  </si>
  <si>
    <t>2.20.205</t>
  </si>
  <si>
    <t>orifice topmount MAS d0.14</t>
  </si>
  <si>
    <t>2.20.206</t>
  </si>
  <si>
    <t>orifice topmount MAS d0.20</t>
  </si>
  <si>
    <t>2.20.207</t>
  </si>
  <si>
    <t>orifice topmount MAS d0.30</t>
  </si>
  <si>
    <t>2.20.208</t>
  </si>
  <si>
    <t>orifice topmount MAS d0.37</t>
  </si>
  <si>
    <t>2.20.209</t>
  </si>
  <si>
    <t>orifice topmount MAS d0.50</t>
  </si>
  <si>
    <t>2.20.210</t>
  </si>
  <si>
    <t>orifice topmount MAS d0.70</t>
  </si>
  <si>
    <t>2.20.211</t>
  </si>
  <si>
    <t>orifice topmount MAS d1.00</t>
  </si>
  <si>
    <t>2.20.212</t>
  </si>
  <si>
    <t>orifice topmount MAS d1.30</t>
  </si>
  <si>
    <t>2.20.213</t>
  </si>
  <si>
    <t>orifice topmount MAS d1.50</t>
  </si>
  <si>
    <t>2.20.214</t>
  </si>
  <si>
    <t>orifice topmount MAS d1.70</t>
  </si>
  <si>
    <t>2.20.215</t>
  </si>
  <si>
    <t>orifice topmount MAS d2.00</t>
  </si>
  <si>
    <t>2.20.281</t>
  </si>
  <si>
    <t>bottom cover check valve</t>
  </si>
  <si>
    <t>2.20.282</t>
  </si>
  <si>
    <t>cap check valve</t>
  </si>
  <si>
    <t>2.20.283</t>
  </si>
  <si>
    <t>plunger check valve</t>
  </si>
  <si>
    <t>2.20.324</t>
  </si>
  <si>
    <t>plunger topmt viton 514178 FDA</t>
  </si>
  <si>
    <t>2.20.356</t>
  </si>
  <si>
    <t>2.20.361</t>
  </si>
  <si>
    <t>press. sensor holder model 87</t>
  </si>
  <si>
    <t>2.20.363</t>
  </si>
  <si>
    <t>plunger F-033C/043 kalrez 3018</t>
  </si>
  <si>
    <t>2.20.367</t>
  </si>
  <si>
    <t>body GHC-001F</t>
  </si>
  <si>
    <t>2.20.369</t>
  </si>
  <si>
    <t>distance part high temp.</t>
  </si>
  <si>
    <t>2.20.376</t>
  </si>
  <si>
    <t>body F-201AS Flow-SMS</t>
  </si>
  <si>
    <t>2.20.384</t>
  </si>
  <si>
    <t>frontplate pump mzr-7255 14TE</t>
  </si>
  <si>
    <t>2.20.385</t>
  </si>
  <si>
    <t>mounting block pump mzr-7255</t>
  </si>
  <si>
    <t>2.20.386</t>
  </si>
  <si>
    <t>frontplate pump mzr-7205 14TE</t>
  </si>
  <si>
    <t>2.20.416</t>
  </si>
  <si>
    <t>body POL-005F</t>
  </si>
  <si>
    <t>2.20.455</t>
  </si>
  <si>
    <t>pcb housing CORI-FLOW BHT</t>
  </si>
  <si>
    <t>2.20.461</t>
  </si>
  <si>
    <t>fixing rail 13x</t>
  </si>
  <si>
    <t>2.20.482</t>
  </si>
  <si>
    <t>pressure sensor housing IQP</t>
  </si>
  <si>
    <t>2.20.483</t>
  </si>
  <si>
    <t>body IQP-600 Al</t>
  </si>
  <si>
    <t>2.20.484</t>
  </si>
  <si>
    <t>body IQP-700 Al</t>
  </si>
  <si>
    <t>2.20.485</t>
  </si>
  <si>
    <t>plunger F-002AV viton FDA</t>
  </si>
  <si>
    <t>2.20.487</t>
  </si>
  <si>
    <t>plunger F-002AV kalrez FDA</t>
  </si>
  <si>
    <t>2.20.535</t>
  </si>
  <si>
    <t>DC/MC55 FLOW-SMS</t>
  </si>
  <si>
    <t>2.20.558</t>
  </si>
  <si>
    <t>body SKA-002F</t>
  </si>
  <si>
    <t>2.20.577</t>
  </si>
  <si>
    <t>APP tie rod plunger</t>
  </si>
  <si>
    <t>2.20.578</t>
  </si>
  <si>
    <t>APP tie rod ring</t>
  </si>
  <si>
    <t>2.20.579</t>
  </si>
  <si>
    <t>APP clamping bush plunger</t>
  </si>
  <si>
    <t>2.20.592</t>
  </si>
  <si>
    <t>APP cylinder sleeve</t>
  </si>
  <si>
    <t>2.20.594</t>
  </si>
  <si>
    <t>APP base body heat ex. 10</t>
  </si>
  <si>
    <t>2.20.596</t>
  </si>
  <si>
    <t>APP clampring seal 10</t>
  </si>
  <si>
    <t>2.20.598</t>
  </si>
  <si>
    <t>APP plunger 10</t>
  </si>
  <si>
    <t>2.20.601</t>
  </si>
  <si>
    <t>APP modification DIN 912 M3x35</t>
  </si>
  <si>
    <t>2.20.603</t>
  </si>
  <si>
    <t>APP plunger valve small</t>
  </si>
  <si>
    <t>2.20.607</t>
  </si>
  <si>
    <t>APP base body heat ex. 2.5</t>
  </si>
  <si>
    <t>2.20.609</t>
  </si>
  <si>
    <t>APP clampring seal 2.5</t>
  </si>
  <si>
    <t>2.20.610</t>
  </si>
  <si>
    <t>APP plunger 2.5</t>
  </si>
  <si>
    <t>2.20.611</t>
  </si>
  <si>
    <t>APP clamping bush plunger 2.5</t>
  </si>
  <si>
    <t>2.20.620</t>
  </si>
  <si>
    <t>APP seal ring outside</t>
  </si>
  <si>
    <t>2.20.621</t>
  </si>
  <si>
    <t>APP seal ring inside</t>
  </si>
  <si>
    <t>2.20.627</t>
  </si>
  <si>
    <t>APP rod</t>
  </si>
  <si>
    <t>2.20.628</t>
  </si>
  <si>
    <t>APP engine plate</t>
  </si>
  <si>
    <t>2.20.633</t>
  </si>
  <si>
    <t>APP modification spindle feet</t>
  </si>
  <si>
    <t>2.20.637</t>
  </si>
  <si>
    <t>APP modificatie M3x35</t>
  </si>
  <si>
    <t>2.20.646</t>
  </si>
  <si>
    <t>APP plunger valve large</t>
  </si>
  <si>
    <t>2.20.647</t>
  </si>
  <si>
    <t>APP foot baseframe</t>
  </si>
  <si>
    <t>2.20.648</t>
  </si>
  <si>
    <t>APP dist. part upper housing</t>
  </si>
  <si>
    <t>2.20.649</t>
  </si>
  <si>
    <t>APP spindle</t>
  </si>
  <si>
    <t>2.20.650</t>
  </si>
  <si>
    <t>APP block gas spring cylinder</t>
  </si>
  <si>
    <t>2.20.679</t>
  </si>
  <si>
    <t>mounting plate flow-sms LEY 01</t>
  </si>
  <si>
    <t>2.20.683</t>
  </si>
  <si>
    <t>body F-001AV low volume</t>
  </si>
  <si>
    <t>2.20.695</t>
  </si>
  <si>
    <t>2.20.696</t>
  </si>
  <si>
    <t>plunger topmnt kalrez 6230 FDA</t>
  </si>
  <si>
    <t>2.20.697</t>
  </si>
  <si>
    <t>body SKN-003F</t>
  </si>
  <si>
    <t>2.20.731</t>
  </si>
  <si>
    <t>conn. housing coil IIW ITW IUW</t>
  </si>
  <si>
    <t>2.20.732</t>
  </si>
  <si>
    <t>conn. housing coil IVW</t>
  </si>
  <si>
    <t>2.20.749</t>
  </si>
  <si>
    <t>body BKT-002B</t>
  </si>
  <si>
    <t>2.20.781</t>
  </si>
  <si>
    <t>housing connector ind valve ws</t>
  </si>
  <si>
    <t>2.20.782</t>
  </si>
  <si>
    <t>body LEY-001F</t>
  </si>
  <si>
    <t>2.20.866</t>
  </si>
  <si>
    <t>valve body LEY-002B</t>
  </si>
  <si>
    <t>2.20.893</t>
  </si>
  <si>
    <t>body PPS-001</t>
  </si>
  <si>
    <t>2.20.921</t>
  </si>
  <si>
    <t>M+W filler plate low dP</t>
  </si>
  <si>
    <t>2.20.985</t>
  </si>
  <si>
    <t>shaft viton gasket TM3</t>
  </si>
  <si>
    <t>2.20.991</t>
  </si>
  <si>
    <t>plunger gasket TM3 viton</t>
  </si>
  <si>
    <t>2.22.008</t>
  </si>
  <si>
    <t>dowel pin Ø2h6 ML120 opto</t>
  </si>
  <si>
    <t>2.22.010</t>
  </si>
  <si>
    <t>EPDM o-ring d9x1.5 SKA-S095</t>
  </si>
  <si>
    <t>EPDM o-ring AS013 SKA-S095</t>
  </si>
  <si>
    <t>EPDM o-ring AS011 SKA-S095</t>
  </si>
  <si>
    <t>3.01.055</t>
  </si>
  <si>
    <t>EPDM o-ring AS015 SKA-S095</t>
  </si>
  <si>
    <t>3.01.056</t>
  </si>
  <si>
    <t>EPDM o-ring AS120 SKA-S095</t>
  </si>
  <si>
    <t>EPDM o-ring AS115 SKA-S095</t>
  </si>
  <si>
    <t>3.01.089</t>
  </si>
  <si>
    <t>EPDM o-ring AS010 SKA-S095</t>
  </si>
  <si>
    <t>3.01.093</t>
  </si>
  <si>
    <t>EPDM o-ring AS131 SKA-S095</t>
  </si>
  <si>
    <t>3.01.106</t>
  </si>
  <si>
    <t>EPDM o-ring AS008 SKA-S095</t>
  </si>
  <si>
    <t>EPDM o-ring AS009 SKA-S095</t>
  </si>
  <si>
    <t>EPDM o-ring AS016 SKA-S095</t>
  </si>
  <si>
    <t>3.01.118</t>
  </si>
  <si>
    <t>viton o-ring AS127 70°Sh green</t>
  </si>
  <si>
    <t>EPDM o-ring AS018 SKA-S095</t>
  </si>
  <si>
    <t>3.01.147</t>
  </si>
  <si>
    <t>EPDM o-ring AS121 SKA-S095</t>
  </si>
  <si>
    <t>EPDM o-ring AS012 SKA-S095</t>
  </si>
  <si>
    <t>3.01.149</t>
  </si>
  <si>
    <t>EPDM o-ring AS014 SKA-S095</t>
  </si>
  <si>
    <t>3.01.159</t>
  </si>
  <si>
    <t>EPDM o-ring AS133 SKA-S095</t>
  </si>
  <si>
    <t>3.01.178</t>
  </si>
  <si>
    <t>EPDM o-ring AS127 SKA-S095</t>
  </si>
  <si>
    <t>EPDM o-ring AS134 SKA-S095</t>
  </si>
  <si>
    <t>3.01.186</t>
  </si>
  <si>
    <t>EPDM o-ring AS108 SKA-S095</t>
  </si>
  <si>
    <t>3.01.187</t>
  </si>
  <si>
    <t>EPDM o-ring AS142 SKA-S095</t>
  </si>
  <si>
    <t>3.01.188</t>
  </si>
  <si>
    <t>EPDM o-ring AS150 SKA-S095</t>
  </si>
  <si>
    <t>3.01.189</t>
  </si>
  <si>
    <t>EPDM o-ring AS154 SKA-S095</t>
  </si>
  <si>
    <t>EPDM o-ring AS206 SKA-S095</t>
  </si>
  <si>
    <t>3.01.202</t>
  </si>
  <si>
    <t>EPDM o-ring AS328 SKA-S095</t>
  </si>
  <si>
    <t>3.01.203</t>
  </si>
  <si>
    <t>EPDM o-ring AS332 SKA-S095</t>
  </si>
  <si>
    <t>3.01.204</t>
  </si>
  <si>
    <t>EPDM o-ring AS341 SKA-S095</t>
  </si>
  <si>
    <t>3.01.205</t>
  </si>
  <si>
    <t>EPDM o-ring AS347 SKA-S095</t>
  </si>
  <si>
    <t>3.01.220</t>
  </si>
  <si>
    <t>EPDM o-ring AS132 SKA-S095</t>
  </si>
  <si>
    <t>3.01.265</t>
  </si>
  <si>
    <t>fluorocarbon o-ring AS347</t>
  </si>
  <si>
    <t>3.01.271</t>
  </si>
  <si>
    <t>EPDM o-ring AS329 SKA-S095</t>
  </si>
  <si>
    <t>3.01.272</t>
  </si>
  <si>
    <t>EPDM o-ring AS333 SKA-S095</t>
  </si>
  <si>
    <t>3.01.273</t>
  </si>
  <si>
    <t>EPDM o-ring AS342 SKA-S095</t>
  </si>
  <si>
    <t>3.01.274</t>
  </si>
  <si>
    <t>EPDM o-ring AS350 SKA-S095</t>
  </si>
  <si>
    <t>3.01.280</t>
  </si>
  <si>
    <t>EPDM o-ring AS004 SKA-S095</t>
  </si>
  <si>
    <t>EPDM o-ring AS017 SKA-S095</t>
  </si>
  <si>
    <t>3.01.285</t>
  </si>
  <si>
    <t>EPDM o-ring AS118 SKA-S095</t>
  </si>
  <si>
    <t>EPDM o-ring AS126 SKA-S095</t>
  </si>
  <si>
    <t>EPDM o-ring AS203 SKA-S095</t>
  </si>
  <si>
    <t>3.01.304</t>
  </si>
  <si>
    <t>EPDM o-ring AS210 SKA-S095</t>
  </si>
  <si>
    <t>3.01.306</t>
  </si>
  <si>
    <t>EPDM o-ring AS129 SKA-S095</t>
  </si>
  <si>
    <t>3.01.311</t>
  </si>
  <si>
    <t>EPDM o-ring AS139 SKA-S095</t>
  </si>
  <si>
    <t>3.01.313</t>
  </si>
  <si>
    <t>EPDM o-ring AS217 SKA-S095</t>
  </si>
  <si>
    <t>3.01.315</t>
  </si>
  <si>
    <t>EPDM o-ring AS215 SKA-S095</t>
  </si>
  <si>
    <t>3.01.368</t>
  </si>
  <si>
    <t>EPDM o-ring AS136 SKA-S095</t>
  </si>
  <si>
    <t>3.01.374</t>
  </si>
  <si>
    <t>EPDM o-ring AS211 SKA-S095</t>
  </si>
  <si>
    <t>3.01.375</t>
  </si>
  <si>
    <t>EPDM o-ring AS035 SKA-S095</t>
  </si>
  <si>
    <t>3.01.388</t>
  </si>
  <si>
    <t>EPDM o-ring AS364 SKA-S095</t>
  </si>
  <si>
    <t>3.01.391</t>
  </si>
  <si>
    <t>EPDM o-ring AS372 SKA-S095</t>
  </si>
  <si>
    <t>3.01.393</t>
  </si>
  <si>
    <t>EPDM o-ring AS379 SKA-S095</t>
  </si>
  <si>
    <t>3.01.402</t>
  </si>
  <si>
    <t>EPDM o-ring AS021 SKA-S095</t>
  </si>
  <si>
    <t>3.01.415</t>
  </si>
  <si>
    <t>EPDM o-ring AS348 SKA-S095</t>
  </si>
  <si>
    <t>3.01.422</t>
  </si>
  <si>
    <t>EPDM o-ring AS111 SKA-S095</t>
  </si>
  <si>
    <t>3.01.484</t>
  </si>
  <si>
    <t>kalrez 3018 o-ring AS016</t>
  </si>
  <si>
    <t>3.01.548</t>
  </si>
  <si>
    <t>EPDM o-ring AS026 SKA-S095</t>
  </si>
  <si>
    <t>3.01.552</t>
  </si>
  <si>
    <t>EPDM o-ring d15x2 SKA-S095</t>
  </si>
  <si>
    <t>3.01.553</t>
  </si>
  <si>
    <t>EPDM o-ring AS116 SKA-S095</t>
  </si>
  <si>
    <t>3.01.556</t>
  </si>
  <si>
    <t>EPDM o-ring AS209 SKA-S095</t>
  </si>
  <si>
    <t>3.01.558</t>
  </si>
  <si>
    <t>EPDM o-ring AS123 SKA-S095</t>
  </si>
  <si>
    <t>3.01.628</t>
  </si>
  <si>
    <t>EPDM o-ring AS020 SKA-S095</t>
  </si>
  <si>
    <t>3.01.700</t>
  </si>
  <si>
    <t>EPDM o-ring AS144 SKA-S095</t>
  </si>
  <si>
    <t>3.01.703</t>
  </si>
  <si>
    <t>kalrez 3018 o-ring AS121</t>
  </si>
  <si>
    <t>3.01.712</t>
  </si>
  <si>
    <t>EPDM o-ring AS906 SKA-S095</t>
  </si>
  <si>
    <t>3.01.717</t>
  </si>
  <si>
    <t>EPDM o-ring AS109 SKA-S095</t>
  </si>
  <si>
    <t>3.01.731</t>
  </si>
  <si>
    <t>EPDM o-ring AS105 SKA-S095</t>
  </si>
  <si>
    <t>EPDM o-ring AS110 SKA-S095</t>
  </si>
  <si>
    <t>cable grommet d4.0xD6.4x1.6mm</t>
  </si>
  <si>
    <t>3.02.046</t>
  </si>
  <si>
    <t>EPDM gasket plunger d5.33x6</t>
  </si>
  <si>
    <t>3.02.054</t>
  </si>
  <si>
    <t>3.02.070</t>
  </si>
  <si>
    <t>parofluor gasket plunger</t>
  </si>
  <si>
    <t>3.02.076</t>
  </si>
  <si>
    <t>cable grommet d5.0x8.0x1.5mm</t>
  </si>
  <si>
    <t>3.02.077</t>
  </si>
  <si>
    <t>PTFE ring WFM 6mm</t>
  </si>
  <si>
    <t>3.02.078</t>
  </si>
  <si>
    <t>PTFE ring WFM 8mm</t>
  </si>
  <si>
    <t>3.02.079</t>
  </si>
  <si>
    <t>PTFE ring WFM 12mm</t>
  </si>
  <si>
    <t>3.02.129</t>
  </si>
  <si>
    <t>cable grommet d3.2xD4.8x1.6mm</t>
  </si>
  <si>
    <t>3.02.130</t>
  </si>
  <si>
    <t>cable grommet d9.5xD12.5x1.5mm</t>
  </si>
  <si>
    <t>= 9.01.147</t>
  </si>
  <si>
    <t>= 9.01.148</t>
  </si>
  <si>
    <t>3.03.105</t>
  </si>
  <si>
    <t>drilled adapter 6mm ODx1/8"</t>
  </si>
  <si>
    <t>3.03.199</t>
  </si>
  <si>
    <t>Partex label PC10/3 - 6</t>
  </si>
  <si>
    <t>3.03.241</t>
  </si>
  <si>
    <t>coil former topmnt. lab sealed</t>
  </si>
  <si>
    <t>3.03.242</t>
  </si>
  <si>
    <t>coil former M12/13/14</t>
  </si>
  <si>
    <t>3.03.286</t>
  </si>
  <si>
    <t>distance part lab. case</t>
  </si>
  <si>
    <t>3.03.309</t>
  </si>
  <si>
    <t>APP slide ring cylinder 145</t>
  </si>
  <si>
    <t>3.03.310</t>
  </si>
  <si>
    <t>APP holder temp. sensor mat.</t>
  </si>
  <si>
    <t>3.03.311</t>
  </si>
  <si>
    <t>APP holder temp. sensor gas</t>
  </si>
  <si>
    <t>3.03.312</t>
  </si>
  <si>
    <t>APP slide ring cylinder 38</t>
  </si>
  <si>
    <t>3.03.313</t>
  </si>
  <si>
    <t>APP engine bush</t>
  </si>
  <si>
    <t>3.03.314</t>
  </si>
  <si>
    <t>APP window thin</t>
  </si>
  <si>
    <t>3.03.315</t>
  </si>
  <si>
    <t>APP window thick</t>
  </si>
  <si>
    <t>3.03.316</t>
  </si>
  <si>
    <t>APP bush 145</t>
  </si>
  <si>
    <t>3.03.317</t>
  </si>
  <si>
    <t>APP bush 38</t>
  </si>
  <si>
    <t>3.03.318</t>
  </si>
  <si>
    <t>APP bush 10</t>
  </si>
  <si>
    <t>3.03.319</t>
  </si>
  <si>
    <t>APP bush 2.5</t>
  </si>
  <si>
    <t>3.03.400</t>
  </si>
  <si>
    <t>protection cover subD9 MLH</t>
  </si>
  <si>
    <t>3.03.478</t>
  </si>
  <si>
    <t>3.03.479</t>
  </si>
  <si>
    <t>cable grommet d4.8xD6.4x1.6mm</t>
  </si>
  <si>
    <t>4.01.249</t>
  </si>
  <si>
    <t>pcb interconnection L1</t>
  </si>
  <si>
    <t>4.01.326</t>
  </si>
  <si>
    <t>4.01.327</t>
  </si>
  <si>
    <t>4.01.328</t>
  </si>
  <si>
    <t>4.01.383</t>
  </si>
  <si>
    <t>pcb bridge MBC hot wire</t>
  </si>
  <si>
    <t>4.01.386</t>
  </si>
  <si>
    <t>4.01.391</t>
  </si>
  <si>
    <t>M+W pcb hot wire MBC-II</t>
  </si>
  <si>
    <t>4.01.397</t>
  </si>
  <si>
    <t>pcb bridge Gala top L10/L20</t>
  </si>
  <si>
    <t>4.01.410</t>
  </si>
  <si>
    <t>4.01.418</t>
  </si>
  <si>
    <t>4.01.424</t>
  </si>
  <si>
    <t>4.01.425</t>
  </si>
  <si>
    <t>4.01.437</t>
  </si>
  <si>
    <t>4.01.438</t>
  </si>
  <si>
    <t>4.01.439</t>
  </si>
  <si>
    <t>4.01.443</t>
  </si>
  <si>
    <t>4.01.446</t>
  </si>
  <si>
    <t>4.01.447</t>
  </si>
  <si>
    <t>4.01.448</t>
  </si>
  <si>
    <t>4.01.449</t>
  </si>
  <si>
    <t>4.01.452</t>
  </si>
  <si>
    <t>pcb Flownet Interface RJ45</t>
  </si>
  <si>
    <t>4.01.459</t>
  </si>
  <si>
    <t>4.01.460</t>
  </si>
  <si>
    <t>4.01.461</t>
  </si>
  <si>
    <t>4.01.462</t>
  </si>
  <si>
    <t>4.01.469</t>
  </si>
  <si>
    <t>4.01.485</t>
  </si>
  <si>
    <t>pcb IQ+ ICS 85U</t>
  </si>
  <si>
    <t>4.01.487</t>
  </si>
  <si>
    <t>pcb CORI-FLOW M15 opto</t>
  </si>
  <si>
    <t>4.01.491</t>
  </si>
  <si>
    <t>4.01.509</t>
  </si>
  <si>
    <t>4.01.511</t>
  </si>
  <si>
    <t>4.01.512</t>
  </si>
  <si>
    <t>4.01.540</t>
  </si>
  <si>
    <t>pcb IQ+ press. PSC618</t>
  </si>
  <si>
    <t>4.02.028</t>
  </si>
  <si>
    <t>thermopile sensor L2</t>
  </si>
  <si>
    <t>4.02.029</t>
  </si>
  <si>
    <t>thermopile sensor L1</t>
  </si>
  <si>
    <t>4.02.036</t>
  </si>
  <si>
    <t>thermopile sensor L2Z</t>
  </si>
  <si>
    <t>adjustable amplifier</t>
  </si>
  <si>
    <t>adj procedure servocontrol</t>
  </si>
  <si>
    <t>4.07.045</t>
  </si>
  <si>
    <t>interconnection cable L1/L2</t>
  </si>
  <si>
    <t>4.07.079</t>
  </si>
  <si>
    <t>cable assy handterminal</t>
  </si>
  <si>
    <t>4.07.082</t>
  </si>
  <si>
    <t>int.cable LIQUI-FLOW convertor</t>
  </si>
  <si>
    <t>4.07.144</t>
  </si>
  <si>
    <t>cable BAL00xB power supply</t>
  </si>
  <si>
    <t>4.07.145</t>
  </si>
  <si>
    <t>cable BAL00xB pressure sensor</t>
  </si>
  <si>
    <t>4.07.182</t>
  </si>
  <si>
    <t>cable assy junction box SOVCA</t>
  </si>
  <si>
    <t>4.07.185</t>
  </si>
  <si>
    <t>cable I2c communication</t>
  </si>
  <si>
    <t>4.08.196</t>
  </si>
  <si>
    <t>module rear E-7000-35</t>
  </si>
  <si>
    <t>4.08.234</t>
  </si>
  <si>
    <t>module bus E-8000 analog+RS485</t>
  </si>
  <si>
    <t>4.08.244</t>
  </si>
  <si>
    <t>module rear E-8005-x-xWxxV/3</t>
  </si>
  <si>
    <t>sensor L01 90S 0.8x1.6</t>
  </si>
  <si>
    <t>5.01.145</t>
  </si>
  <si>
    <t>sensor L01 10S 0.2x0.3</t>
  </si>
  <si>
    <t>5.01.153</t>
  </si>
  <si>
    <t>sensor BRA-001F</t>
  </si>
  <si>
    <t>5.01.219</t>
  </si>
  <si>
    <t>pressure sensor 100psia IQ+ ss</t>
  </si>
  <si>
    <t>cover assy IN-FLOW</t>
  </si>
  <si>
    <t>5.03.060</t>
  </si>
  <si>
    <t>cover assy IN-FLOW M12</t>
  </si>
  <si>
    <t>5.03.065</t>
  </si>
  <si>
    <t>M+W cover assy IP65 Al</t>
  </si>
  <si>
    <t>5.03.066</t>
  </si>
  <si>
    <t>M+W cover assy IP65 M12 Al</t>
  </si>
  <si>
    <t>5.03.081</t>
  </si>
  <si>
    <t>M+W cover assy IP65 SS</t>
  </si>
  <si>
    <t>5.03.082</t>
  </si>
  <si>
    <t>M+W cover assy IP65 M12 SS</t>
  </si>
  <si>
    <t>5.07.160</t>
  </si>
  <si>
    <t>valve assy V01 n.o. conv. coil</t>
  </si>
  <si>
    <t>5.07.179</t>
  </si>
  <si>
    <t>valve assy F-032CI n.c</t>
  </si>
  <si>
    <t>5.07.202</t>
  </si>
  <si>
    <t>valve assy TM lab n.c. 1.50 V</t>
  </si>
  <si>
    <t>5.07.203</t>
  </si>
  <si>
    <t>valve assy TM lab n.c. 1.70 V</t>
  </si>
  <si>
    <t>5.07.204</t>
  </si>
  <si>
    <t>valve assy TM lab n.c. 2.00 V</t>
  </si>
  <si>
    <t>5.07.255</t>
  </si>
  <si>
    <t>valve assy F-042C TM</t>
  </si>
  <si>
    <t>5.08.064</t>
  </si>
  <si>
    <t>OEM II pcb assy press voltage</t>
  </si>
  <si>
    <t>5.08.130</t>
  </si>
  <si>
    <t>pcb assy cubic main uP</t>
  </si>
  <si>
    <t>5.08.150</t>
  </si>
  <si>
    <t>M+W pcb assy D-5100 LONWORKS</t>
  </si>
  <si>
    <t>5.08.156</t>
  </si>
  <si>
    <t>M+W pcb assy D-6200 LONWORKS</t>
  </si>
  <si>
    <t>5.08.177</t>
  </si>
  <si>
    <t>M+W pcb assy D-6300 ana+RS232</t>
  </si>
  <si>
    <t>5.08.178</t>
  </si>
  <si>
    <t>M+W pcb assy D-6300 FLOW-BUS</t>
  </si>
  <si>
    <t>5.08.179</t>
  </si>
  <si>
    <t>M+W pcb assy D-6300 PROFIBUS</t>
  </si>
  <si>
    <t>5.08.180</t>
  </si>
  <si>
    <t>M+W pcb assy D-6300 DeviceNet</t>
  </si>
  <si>
    <t>5.08.181</t>
  </si>
  <si>
    <t>M+W pcb assy D-6300 Modbus</t>
  </si>
  <si>
    <t>5.08.182</t>
  </si>
  <si>
    <t>M+W case assy IP65</t>
  </si>
  <si>
    <t>5.08.183</t>
  </si>
  <si>
    <t>M+W case assy IP65 display</t>
  </si>
  <si>
    <t>5.11.002</t>
  </si>
  <si>
    <t>5.11.016</t>
  </si>
  <si>
    <t>5.11.017</t>
  </si>
  <si>
    <t>5.11.018</t>
  </si>
  <si>
    <t>pigtail assy L1</t>
  </si>
  <si>
    <t>5.11.071</t>
  </si>
  <si>
    <t>base L31</t>
  </si>
  <si>
    <t>5.11.072</t>
  </si>
  <si>
    <t>outer sensor with foliate L31</t>
  </si>
  <si>
    <t>5.11.128</t>
  </si>
  <si>
    <t>hinge block for piezo clamping</t>
  </si>
  <si>
    <t>5.11.129</t>
  </si>
  <si>
    <t>assy opto adjustment</t>
  </si>
  <si>
    <t>5.11.140</t>
  </si>
  <si>
    <t>plunger assy shaft TM3 viton</t>
  </si>
  <si>
    <t>5.11.141</t>
  </si>
  <si>
    <t>plunger assy gasket TM3 viton</t>
  </si>
  <si>
    <t>5.12.062</t>
  </si>
  <si>
    <t>mc 5x in 3x out with valve</t>
  </si>
  <si>
    <t>5.12.121</t>
  </si>
  <si>
    <t>mixing chamber 5x in / 5x out</t>
  </si>
  <si>
    <t>5.13.059</t>
  </si>
  <si>
    <t>base assy F-201CV basis</t>
  </si>
  <si>
    <t>5.13.061</t>
  </si>
  <si>
    <t>base assy F-201CV-I</t>
  </si>
  <si>
    <t>5.13.080</t>
  </si>
  <si>
    <t>flowassy F-201CV-5K0-I</t>
  </si>
  <si>
    <t>7.01.086</t>
  </si>
  <si>
    <t>P-602C/P-612C</t>
  </si>
  <si>
    <t>7.01.183</t>
  </si>
  <si>
    <t>F-202D</t>
  </si>
  <si>
    <t>7.01.184</t>
  </si>
  <si>
    <t>F-101D</t>
  </si>
  <si>
    <t>7.01.599</t>
  </si>
  <si>
    <t>F-101D DMFM</t>
  </si>
  <si>
    <t>7.01.803</t>
  </si>
  <si>
    <t>F-101E</t>
  </si>
  <si>
    <t>7.01.808</t>
  </si>
  <si>
    <t>ATA-002M</t>
  </si>
  <si>
    <t>7.01.860</t>
  </si>
  <si>
    <t>CEP-001F</t>
  </si>
  <si>
    <t>7.01.886</t>
  </si>
  <si>
    <t>EUR-805F</t>
  </si>
  <si>
    <t>7.01.968</t>
  </si>
  <si>
    <t>MD-001F</t>
  </si>
  <si>
    <t>7.01.985</t>
  </si>
  <si>
    <t>THB-001F</t>
  </si>
  <si>
    <t>7.03.205</t>
  </si>
  <si>
    <t>coil assy LH LIQUI-FLOW 23cm</t>
  </si>
  <si>
    <t>7.03.282</t>
  </si>
  <si>
    <t>coil assy LH LIQUI-FLOW 53cm</t>
  </si>
  <si>
    <t>7.03.333</t>
  </si>
  <si>
    <t>cable coil loose end high temp</t>
  </si>
  <si>
    <t>7.03.334</t>
  </si>
  <si>
    <t>coil assy LG 15V hightempcable</t>
  </si>
  <si>
    <t>7.03.335</t>
  </si>
  <si>
    <t>coil assy LH 15V hightempcable</t>
  </si>
  <si>
    <t>7.03.336</t>
  </si>
  <si>
    <t>coil assy LI 15V hightempcable</t>
  </si>
  <si>
    <t>7.03.342</t>
  </si>
  <si>
    <t>coil assy LG 15V 2x9pin conn.</t>
  </si>
  <si>
    <t>7.03.343</t>
  </si>
  <si>
    <t>coil assy LH 15V 2x9pin conn.</t>
  </si>
  <si>
    <t>7.03.344</t>
  </si>
  <si>
    <t>coil assy LI 15V 2x9pin conn.</t>
  </si>
  <si>
    <t>7.03.460</t>
  </si>
  <si>
    <t>cable assy airblock</t>
  </si>
  <si>
    <t>7.03.514</t>
  </si>
  <si>
    <t>cable 8DIN male/loose end 3m</t>
  </si>
  <si>
    <t>7.03.521</t>
  </si>
  <si>
    <t>coil assy IIW ATEX CAT3</t>
  </si>
  <si>
    <t>7.03.530</t>
  </si>
  <si>
    <t>M+W cable coil F-004BI</t>
  </si>
  <si>
    <t>7.03.549</t>
  </si>
  <si>
    <t>cable M8 / DIN43650A high temp</t>
  </si>
  <si>
    <t>7.05.393</t>
  </si>
  <si>
    <t>dim draw base body FM1/Burkert</t>
  </si>
  <si>
    <t>7.05.413</t>
  </si>
  <si>
    <t>dim draw body FM1/FM2-VM2</t>
  </si>
  <si>
    <t>7.05.447</t>
  </si>
  <si>
    <t>dim draw V01 adapter VM1/VM2</t>
  </si>
  <si>
    <t>7.05.559</t>
  </si>
  <si>
    <t>dim draw FM1 OEMII</t>
  </si>
  <si>
    <t>7.05.651</t>
  </si>
  <si>
    <t>dim draw THB-001F</t>
  </si>
  <si>
    <t>7.05.710</t>
  </si>
  <si>
    <t>dim draw FES-001A/101A F/P</t>
  </si>
  <si>
    <t>7.05.711</t>
  </si>
  <si>
    <t>dim draw FES-002A/102A F/P</t>
  </si>
  <si>
    <t>7.05.712</t>
  </si>
  <si>
    <t>dim draw FES-003A/103A F/P</t>
  </si>
  <si>
    <t>7.05.713</t>
  </si>
  <si>
    <t>dim draw FES-004A/104A F/P</t>
  </si>
  <si>
    <t>7.05.803</t>
  </si>
  <si>
    <t>dim draw MIS-003F</t>
  </si>
  <si>
    <t>7.05.809</t>
  </si>
  <si>
    <t>dim draw THM IPR-001FP</t>
  </si>
  <si>
    <t>7.05.816</t>
  </si>
  <si>
    <t>dim draw MIS-004F</t>
  </si>
  <si>
    <t>7.05.889</t>
  </si>
  <si>
    <t>dim draw MIS-005F</t>
  </si>
  <si>
    <t>7.05.897</t>
  </si>
  <si>
    <t>dim draw F-201CL</t>
  </si>
  <si>
    <t>7.07.160</t>
  </si>
  <si>
    <t>mill-off L1/L2 front cover</t>
  </si>
  <si>
    <t>7.07.161</t>
  </si>
  <si>
    <t>mill-off back cover L2</t>
  </si>
  <si>
    <t>7.07.162</t>
  </si>
  <si>
    <t>coating L1/L2 front cover</t>
  </si>
  <si>
    <t>7.07.163</t>
  </si>
  <si>
    <t>coating L2 back cover</t>
  </si>
  <si>
    <t>7.07.164</t>
  </si>
  <si>
    <t>mill-off back cover L1</t>
  </si>
  <si>
    <t>7.07.165</t>
  </si>
  <si>
    <t>coating L1 back cover</t>
  </si>
  <si>
    <t>7.07.333</t>
  </si>
  <si>
    <t>treatm. instr. plunger short</t>
  </si>
  <si>
    <t>7.09.223</t>
  </si>
  <si>
    <t>junction box s.o.v.c.a.</t>
  </si>
  <si>
    <t>7.09.250</t>
  </si>
  <si>
    <t>module E-8xx5-x-1WxxV/3</t>
  </si>
  <si>
    <t>7.09.254</t>
  </si>
  <si>
    <t>module E-8xx5-x-0WxxV/3</t>
  </si>
  <si>
    <t>7.10.237</t>
  </si>
  <si>
    <t>F-136BI</t>
  </si>
  <si>
    <t>7.10.240</t>
  </si>
  <si>
    <t>F-136BX</t>
  </si>
  <si>
    <t>7.11.002</t>
  </si>
  <si>
    <t>DMA flowmeter 6mm</t>
  </si>
  <si>
    <t>7.11.004</t>
  </si>
  <si>
    <t>DMA flowmeter 13mm</t>
  </si>
  <si>
    <t>7.11.083</t>
  </si>
  <si>
    <t>FES-001A F/P</t>
  </si>
  <si>
    <t>7.11.084</t>
  </si>
  <si>
    <t>FES-101A F/P</t>
  </si>
  <si>
    <t>7.11.085</t>
  </si>
  <si>
    <t>FES-002A F/P</t>
  </si>
  <si>
    <t>7.11.086</t>
  </si>
  <si>
    <t>FES-102A F/P</t>
  </si>
  <si>
    <t>7.11.087</t>
  </si>
  <si>
    <t>FES-003A F/P</t>
  </si>
  <si>
    <t>7.11.088</t>
  </si>
  <si>
    <t>FES-103A F/P</t>
  </si>
  <si>
    <t>7.11.089</t>
  </si>
  <si>
    <t>FES-004A F/P</t>
  </si>
  <si>
    <t>7.11.090</t>
  </si>
  <si>
    <t>FES-104A F/P</t>
  </si>
  <si>
    <t>7.11.107</t>
  </si>
  <si>
    <t>POL-005F</t>
  </si>
  <si>
    <t>7.11.145</t>
  </si>
  <si>
    <t>TA-201CM</t>
  </si>
  <si>
    <t>7.11.146</t>
  </si>
  <si>
    <t>TA-702CM</t>
  </si>
  <si>
    <t>7.11.147</t>
  </si>
  <si>
    <t>TA-602CM</t>
  </si>
  <si>
    <t>7.11.195</t>
  </si>
  <si>
    <t>7.11.232</t>
  </si>
  <si>
    <t>MIS-003F</t>
  </si>
  <si>
    <t>7.11.245</t>
  </si>
  <si>
    <t>THM IPR-001FP</t>
  </si>
  <si>
    <t>7.11.259</t>
  </si>
  <si>
    <t>DNR-001F</t>
  </si>
  <si>
    <t>7.11.260</t>
  </si>
  <si>
    <t>DNR-002F</t>
  </si>
  <si>
    <t>7.11.261</t>
  </si>
  <si>
    <t>DNR-003F</t>
  </si>
  <si>
    <t>7.11.262</t>
  </si>
  <si>
    <t>DNR-004F</t>
  </si>
  <si>
    <t>7.11.263</t>
  </si>
  <si>
    <t>DNR-005F</t>
  </si>
  <si>
    <t>7.11.264</t>
  </si>
  <si>
    <t>DNR-006F</t>
  </si>
  <si>
    <t>7.11.265</t>
  </si>
  <si>
    <t>DNR-007F</t>
  </si>
  <si>
    <t>7.11.266</t>
  </si>
  <si>
    <t>DNR-008F</t>
  </si>
  <si>
    <t>7.11.267</t>
  </si>
  <si>
    <t>DNR-009F</t>
  </si>
  <si>
    <t>7.11.304</t>
  </si>
  <si>
    <t>BASF-035G</t>
  </si>
  <si>
    <t>7.11.305</t>
  </si>
  <si>
    <t>BASF-036G</t>
  </si>
  <si>
    <t>7.11.306</t>
  </si>
  <si>
    <t>BASF-037G</t>
  </si>
  <si>
    <t>7.11.307</t>
  </si>
  <si>
    <t>BASF-038G</t>
  </si>
  <si>
    <t>7.11.308</t>
  </si>
  <si>
    <t>BASF-039G</t>
  </si>
  <si>
    <t>7.11.309</t>
  </si>
  <si>
    <t>BASF-040G</t>
  </si>
  <si>
    <t>7.11.354</t>
  </si>
  <si>
    <t>MIS-005F</t>
  </si>
  <si>
    <t>7.11.370</t>
  </si>
  <si>
    <t>FES-101B</t>
  </si>
  <si>
    <t>7.11.372</t>
  </si>
  <si>
    <t>FES-102B</t>
  </si>
  <si>
    <t>7.11.373</t>
  </si>
  <si>
    <t>FES-003B</t>
  </si>
  <si>
    <t>7.11.374</t>
  </si>
  <si>
    <t>FES-103B</t>
  </si>
  <si>
    <t>7.11.376</t>
  </si>
  <si>
    <t>FES-104B</t>
  </si>
  <si>
    <t>7.12.019</t>
  </si>
  <si>
    <t>SEZ-105F (F-201CV)</t>
  </si>
  <si>
    <t>7.12.041</t>
  </si>
  <si>
    <t>OTB-021F (F-201DV)</t>
  </si>
  <si>
    <t>7.12.042</t>
  </si>
  <si>
    <t>OTB-022F (F-201EV)</t>
  </si>
  <si>
    <t>7.12.043</t>
  </si>
  <si>
    <t>OTB-023F (F-201CV)</t>
  </si>
  <si>
    <t>7.12.044</t>
  </si>
  <si>
    <t>OTB-024F (F-201CV)</t>
  </si>
  <si>
    <t>7.12.046</t>
  </si>
  <si>
    <t>OTB-025F (F-201DV)</t>
  </si>
  <si>
    <t>7.12.047</t>
  </si>
  <si>
    <t>OTB-026F (F-201EV)</t>
  </si>
  <si>
    <t>7.12.052</t>
  </si>
  <si>
    <t>AIX-CMxC basis</t>
  </si>
  <si>
    <t>7.12.053</t>
  </si>
  <si>
    <t>AIX-CM1C</t>
  </si>
  <si>
    <t>7.12.054</t>
  </si>
  <si>
    <t>AIX-CM2C</t>
  </si>
  <si>
    <t>7.12.055</t>
  </si>
  <si>
    <t>AIX-CM3C</t>
  </si>
  <si>
    <t>7.12.056</t>
  </si>
  <si>
    <t>AIX-CM4C</t>
  </si>
  <si>
    <t>7.12.057</t>
  </si>
  <si>
    <t>AIX-CM5C</t>
  </si>
  <si>
    <t>7.12.058</t>
  </si>
  <si>
    <t>AIX-CM6C</t>
  </si>
  <si>
    <t>7.12.059</t>
  </si>
  <si>
    <t>AIX-CM7C</t>
  </si>
  <si>
    <t>7.12.060</t>
  </si>
  <si>
    <t>AIX-CM8C</t>
  </si>
  <si>
    <t>7.18.060</t>
  </si>
  <si>
    <t>end and leaktest TRA gaspanel</t>
  </si>
  <si>
    <t>7.18.061</t>
  </si>
  <si>
    <t>end and leaktest TRA module</t>
  </si>
  <si>
    <t>7.18.223</t>
  </si>
  <si>
    <t>9.01.058</t>
  </si>
  <si>
    <t>instapak A 70kg</t>
  </si>
  <si>
    <t>9.01.070</t>
  </si>
  <si>
    <t>highshield bag 203x254mm</t>
  </si>
  <si>
    <t>9.01.073</t>
  </si>
  <si>
    <t>instapak B-50WB 58kg</t>
  </si>
  <si>
    <t>9.01.079</t>
  </si>
  <si>
    <t>highshield bag 102x152mm</t>
  </si>
  <si>
    <t>9.01.080</t>
  </si>
  <si>
    <t>foam 0.5mx250mx2mm</t>
  </si>
  <si>
    <t>9.01.101</t>
  </si>
  <si>
    <t>air cushion bag 150x250</t>
  </si>
  <si>
    <t>9.01.118</t>
  </si>
  <si>
    <t>Korrvu case BHT</t>
  </si>
  <si>
    <t>9.01.171</t>
  </si>
  <si>
    <t>packing case pressure tank</t>
  </si>
  <si>
    <t>9.03.029</t>
  </si>
  <si>
    <t>image mini CORI-FLOW ML EC</t>
  </si>
  <si>
    <t>9.06.067</t>
  </si>
  <si>
    <t>EC DoC instruments M+W ROHS</t>
  </si>
  <si>
    <t>9.07.001</t>
  </si>
  <si>
    <t>freon tmc</t>
  </si>
  <si>
    <t>9.08.308</t>
  </si>
  <si>
    <t>Gedore socketwrench 2133 3/8AF</t>
  </si>
  <si>
    <t>9.09.071</t>
  </si>
  <si>
    <t>tonerkit Oki 5100/5200</t>
  </si>
  <si>
    <t>9.09.073</t>
  </si>
  <si>
    <t>toner black Oki 51/52/53/5400</t>
  </si>
  <si>
    <t>9.09.074</t>
  </si>
  <si>
    <t>toner cyaan Oki 51/52/53/5400</t>
  </si>
  <si>
    <t>9.09.090</t>
  </si>
  <si>
    <t>drum OKI 51/52/53/5400 magenta</t>
  </si>
  <si>
    <t>9.09.091</t>
  </si>
  <si>
    <t>drum OKI 51/52/53/5400 cyan</t>
  </si>
  <si>
    <t>9.09.092</t>
  </si>
  <si>
    <t>drum OKI 51/52/53/5400 yellow</t>
  </si>
  <si>
    <t>9.09.124</t>
  </si>
  <si>
    <t>Vasco Digipass GO6</t>
  </si>
  <si>
    <t>9.13.004</t>
  </si>
  <si>
    <t>Grolsch beer</t>
  </si>
  <si>
    <t>9.13.005</t>
  </si>
  <si>
    <t>9.13.006</t>
  </si>
  <si>
    <t>Bavaria beer non-alcoholic</t>
  </si>
  <si>
    <t>9.13.063</t>
  </si>
  <si>
    <t>Chocolate cherry</t>
  </si>
  <si>
    <t>9.13.064</t>
  </si>
  <si>
    <t>Chocolate hazelnut</t>
  </si>
  <si>
    <t>9.13.083</t>
  </si>
  <si>
    <t>Bifi sausages natural</t>
  </si>
  <si>
    <t>9.13.089</t>
  </si>
  <si>
    <t>Milka Nussinie Praline</t>
  </si>
  <si>
    <t>9.13.096</t>
  </si>
  <si>
    <t>Skittles candy</t>
  </si>
  <si>
    <t>9.13.103</t>
  </si>
  <si>
    <t>Werthers Echte original</t>
  </si>
  <si>
    <t>9.14.006</t>
  </si>
  <si>
    <t>EMGA coffeepot glass 1.8ltr</t>
  </si>
  <si>
    <t>9.14.027</t>
  </si>
  <si>
    <t>table runner Damastrol white</t>
  </si>
  <si>
    <t>9.16.040</t>
  </si>
  <si>
    <t>hookup E-7000 CEM W303 + PS</t>
  </si>
  <si>
    <t>9.16.087</t>
  </si>
  <si>
    <t>hookup CEM W102A 42V</t>
  </si>
  <si>
    <t>9.16.088</t>
  </si>
  <si>
    <t>hookup CEM W202A 42V</t>
  </si>
  <si>
    <t>9.16.110</t>
  </si>
  <si>
    <t>hookup E-8000 CEM W-303A 115V</t>
  </si>
  <si>
    <t>9.17.064</t>
  </si>
  <si>
    <t>manual CORI Calc on the Net</t>
  </si>
  <si>
    <t>9.17.073</t>
  </si>
  <si>
    <t>BCT document return instr (EN)</t>
  </si>
  <si>
    <t>9.18.040</t>
  </si>
  <si>
    <t>9.18.087</t>
  </si>
  <si>
    <t>9.18.088</t>
  </si>
  <si>
    <t>9.18.110</t>
  </si>
  <si>
    <t>9.19.064</t>
  </si>
  <si>
    <t>9.19.073</t>
  </si>
  <si>
    <t>BCT document return instr (DE)</t>
  </si>
  <si>
    <t>9.20.040</t>
  </si>
  <si>
    <t>9.20.087</t>
  </si>
  <si>
    <t>9.20.088</t>
  </si>
  <si>
    <t>9.20.110</t>
  </si>
  <si>
    <t>9.21.064</t>
  </si>
  <si>
    <t>9.21.073</t>
  </si>
  <si>
    <t>BCT document return instr (FR)</t>
  </si>
  <si>
    <t>9.22.125</t>
  </si>
  <si>
    <t>label IN-FLOW digital</t>
  </si>
  <si>
    <t>9.22.129</t>
  </si>
  <si>
    <t>label CH1/CH2</t>
  </si>
  <si>
    <t>9.22.168</t>
  </si>
  <si>
    <t>label EL-PRESS Select</t>
  </si>
  <si>
    <t>9.22.203</t>
  </si>
  <si>
    <t>label connection Ex ic</t>
  </si>
  <si>
    <t>9.22.215</t>
  </si>
  <si>
    <t>labels THM CCT</t>
  </si>
  <si>
    <t>9.22.227</t>
  </si>
  <si>
    <t>label controller board lab</t>
  </si>
  <si>
    <t>9.23.014</t>
  </si>
  <si>
    <t>overboot TJO1 size M bleu</t>
  </si>
  <si>
    <t>9.23.015</t>
  </si>
  <si>
    <t>overboot TJO1 size L bleu</t>
  </si>
  <si>
    <t>9.23.020</t>
  </si>
  <si>
    <t>overboot TJO1 size XXL - bleu</t>
  </si>
  <si>
    <t>9.25.007</t>
  </si>
  <si>
    <t>extinguish blanket 120x180</t>
  </si>
  <si>
    <t>9.28.073</t>
  </si>
  <si>
    <t>9.29.073</t>
  </si>
  <si>
    <t>BCT document return instr (ZH)</t>
  </si>
  <si>
    <t>9.30.073</t>
  </si>
  <si>
    <t>BCT document return instr (ES)</t>
  </si>
  <si>
    <t>9.60.011</t>
  </si>
  <si>
    <t>folder EX-FLOW</t>
  </si>
  <si>
    <t>9.60.019</t>
  </si>
  <si>
    <t>folder GAS VIEW</t>
  </si>
  <si>
    <t>9.60.024</t>
  </si>
  <si>
    <t>folder liquid dosing systems</t>
  </si>
  <si>
    <t>9.60.025</t>
  </si>
  <si>
    <t>folder LIQUI-VIEW</t>
  </si>
  <si>
    <t>9.61.011</t>
  </si>
  <si>
    <t>9.61.024</t>
  </si>
  <si>
    <t>9.62.019</t>
  </si>
  <si>
    <t>9.62.024</t>
  </si>
  <si>
    <t>9.62.025</t>
  </si>
  <si>
    <t>9.65.024</t>
  </si>
  <si>
    <t>Oui</t>
  </si>
  <si>
    <t>Expired article value</t>
  </si>
  <si>
    <t>Quantité 30-06-16</t>
  </si>
  <si>
    <t>2.15.003</t>
  </si>
  <si>
    <t>2.15.004</t>
  </si>
  <si>
    <t>orifice COMBI-FLOW d0.10mm</t>
  </si>
  <si>
    <t>orifice COMBI-FLOW d0.14mm</t>
  </si>
  <si>
    <t>3.01.520</t>
  </si>
  <si>
    <t>Viton o-ring AS013 514162 95Sh</t>
  </si>
  <si>
    <t>2.01.181</t>
  </si>
  <si>
    <t>screw DIN912 80-A4 M5x25</t>
  </si>
  <si>
    <t>9.11.053</t>
  </si>
  <si>
    <t>Bronkhorst High-Tech instruments documentation and software tools</t>
  </si>
  <si>
    <t xml:space="preserve">cable Euro MFC D-male 1 m </t>
  </si>
  <si>
    <t>7.03.298</t>
  </si>
  <si>
    <t>Service</t>
  </si>
  <si>
    <t>cable rs232 3mt</t>
  </si>
  <si>
    <t>swagelok 12mmOD*1/2"BSPP</t>
  </si>
  <si>
    <t xml:space="preserve">'swagelok 1/2"OD*1/2"BSPP </t>
  </si>
  <si>
    <t xml:space="preserve">'swagelok 8mmOD*1/4"BSPP </t>
  </si>
  <si>
    <t xml:space="preserve"> Mounted with 2.15.230</t>
  </si>
  <si>
    <t>2.15.297</t>
  </si>
  <si>
    <t>Quantité 31-12-16</t>
  </si>
  <si>
    <t>2.20.826</t>
  </si>
  <si>
    <t>plunger F-002AV kalrez 7090</t>
  </si>
  <si>
    <t>Artikel</t>
  </si>
  <si>
    <t>Oproep</t>
  </si>
  <si>
    <t>Artikelgroep</t>
  </si>
  <si>
    <t>Klant</t>
  </si>
  <si>
    <t>Leverancier</t>
  </si>
  <si>
    <t>Maat</t>
  </si>
  <si>
    <t>Tekening</t>
  </si>
  <si>
    <t>[78L10AT</t>
  </si>
  <si>
    <t>PV</t>
  </si>
  <si>
    <t>72006</t>
  </si>
  <si>
    <t>[HA3-4741-5</t>
  </si>
  <si>
    <t>[9400CJ</t>
  </si>
  <si>
    <t>70109</t>
  </si>
  <si>
    <t>[ADC0803</t>
  </si>
  <si>
    <t>[RC4151NB</t>
  </si>
  <si>
    <t>[M27C1001</t>
  </si>
  <si>
    <t>[HCF4049UBM</t>
  </si>
  <si>
    <t>[PSD312-12J</t>
  </si>
  <si>
    <t>[PSD313-12L</t>
  </si>
  <si>
    <t>[ZPSD313-90J</t>
  </si>
  <si>
    <t>[5VREF02</t>
  </si>
  <si>
    <t>71946</t>
  </si>
  <si>
    <t>[LM2575T-5.0</t>
  </si>
  <si>
    <t>[MB90F546GSP</t>
  </si>
  <si>
    <t>71615</t>
  </si>
  <si>
    <t>[SOT23-8</t>
  </si>
  <si>
    <t>[CHIP F3X6B1</t>
  </si>
  <si>
    <t>71226</t>
  </si>
  <si>
    <t>[CONTROLLER</t>
  </si>
  <si>
    <t>[SENSOR IQ+</t>
  </si>
  <si>
    <t>70134</t>
  </si>
  <si>
    <t>[MICROCONTRO</t>
  </si>
  <si>
    <t>70516</t>
  </si>
  <si>
    <t>[LM358AD</t>
  </si>
  <si>
    <t>[CONVERTER</t>
  </si>
  <si>
    <t>70638</t>
  </si>
  <si>
    <t>[</t>
  </si>
  <si>
    <t>NONE</t>
  </si>
  <si>
    <t>[RESISTOR</t>
  </si>
  <si>
    <t>[RESISTOR MI</t>
  </si>
  <si>
    <t>[LED 5MM RED</t>
  </si>
  <si>
    <t>[LED 3.2MM</t>
  </si>
  <si>
    <t>71109</t>
  </si>
  <si>
    <t>[LED 5MM</t>
  </si>
  <si>
    <t>70808</t>
  </si>
  <si>
    <t>[LED 5MM GRE</t>
  </si>
  <si>
    <t>[LED RED SMD</t>
  </si>
  <si>
    <t>[LED 3MM GRE</t>
  </si>
  <si>
    <t>[DIODE</t>
  </si>
  <si>
    <t>[TRAFO</t>
  </si>
  <si>
    <t>71803</t>
  </si>
  <si>
    <t>71604</t>
  </si>
  <si>
    <t>70216</t>
  </si>
  <si>
    <t>72204</t>
  </si>
  <si>
    <t>71638</t>
  </si>
  <si>
    <t>[COUNTER</t>
  </si>
  <si>
    <t>71926</t>
  </si>
  <si>
    <t>[MOUNTING SE</t>
  </si>
  <si>
    <t>[DVM</t>
  </si>
  <si>
    <t>72201</t>
  </si>
  <si>
    <t>99999</t>
  </si>
  <si>
    <t>[DVM AGB</t>
  </si>
  <si>
    <t>[CONN LOCKIN</t>
  </si>
  <si>
    <t>70111</t>
  </si>
  <si>
    <t>[CONN 09-PIN</t>
  </si>
  <si>
    <t>[CONN 03-PIN</t>
  </si>
  <si>
    <t>70911</t>
  </si>
  <si>
    <t>[CONN 05-PIN</t>
  </si>
  <si>
    <t>[CONN 08-PIN</t>
  </si>
  <si>
    <t>70912</t>
  </si>
  <si>
    <t>[CONN MAINS</t>
  </si>
  <si>
    <t>71801</t>
  </si>
  <si>
    <t>[CONN 32-PIN</t>
  </si>
  <si>
    <t>70901</t>
  </si>
  <si>
    <t>[CONN SOCKET</t>
  </si>
  <si>
    <t>72203</t>
  </si>
  <si>
    <t>[CONN EDGE</t>
  </si>
  <si>
    <t>[CONN KEY</t>
  </si>
  <si>
    <t>[CONN CONTAC</t>
  </si>
  <si>
    <t>[CONN 01-PIN</t>
  </si>
  <si>
    <t>70905</t>
  </si>
  <si>
    <t>[CONN 15-PIN</t>
  </si>
  <si>
    <t>[CONN 04-PIN</t>
  </si>
  <si>
    <t>[CONN 06-PIN</t>
  </si>
  <si>
    <t>[CONN 12-PIN</t>
  </si>
  <si>
    <t>[CONN SLOT</t>
  </si>
  <si>
    <t>[CONN SHUNT</t>
  </si>
  <si>
    <t>[CONN PHOENI</t>
  </si>
  <si>
    <t>70505</t>
  </si>
  <si>
    <t>71203</t>
  </si>
  <si>
    <t>[CONN DVM</t>
  </si>
  <si>
    <t>[CONN BNC</t>
  </si>
  <si>
    <t>[CONN 25-PIN</t>
  </si>
  <si>
    <t>[CONN 37-PIN</t>
  </si>
  <si>
    <t>71200</t>
  </si>
  <si>
    <t>[CONN 48-PIN</t>
  </si>
  <si>
    <t>70545</t>
  </si>
  <si>
    <t>[CONN 07-PIN</t>
  </si>
  <si>
    <t>[CONN 20-PIN</t>
  </si>
  <si>
    <t>[CONN WECO</t>
  </si>
  <si>
    <t>[CONN 16-PIN</t>
  </si>
  <si>
    <t>[CONN 02-PIN</t>
  </si>
  <si>
    <t>[CONN 10-PIN</t>
  </si>
  <si>
    <t>[CONN FASTON</t>
  </si>
  <si>
    <t>[CONN COVER</t>
  </si>
  <si>
    <t>70513</t>
  </si>
  <si>
    <t>[CONN 26-PIN</t>
  </si>
  <si>
    <t>[CONN POD</t>
  </si>
  <si>
    <t>[CONN 09 PIN</t>
  </si>
  <si>
    <t>[CONN SEAL</t>
  </si>
  <si>
    <t>70406</t>
  </si>
  <si>
    <t>[CONN RJ45</t>
  </si>
  <si>
    <t>[CONN SLEEVE</t>
  </si>
  <si>
    <t>[IC-SOCKET</t>
  </si>
  <si>
    <t>[CONN 50-PIN</t>
  </si>
  <si>
    <t>[CONN 40-PIN</t>
  </si>
  <si>
    <t>[CONN INLET</t>
  </si>
  <si>
    <t>1.09.440</t>
  </si>
  <si>
    <t>[CONNECTOR</t>
  </si>
  <si>
    <t>plug T/C mini K IM-K-M (IEC)</t>
  </si>
  <si>
    <t>70605</t>
  </si>
  <si>
    <t>1.09.441</t>
  </si>
  <si>
    <t>socket T/C mini K IM-K-M (IEC)</t>
  </si>
  <si>
    <t>[CONN M12</t>
  </si>
  <si>
    <t>71224</t>
  </si>
  <si>
    <t>[CONNECTOR M</t>
  </si>
  <si>
    <t>[CONN INSERT</t>
  </si>
  <si>
    <t>1.09.568</t>
  </si>
  <si>
    <t>[CONN M8</t>
  </si>
  <si>
    <t>Phoenix M8 conn chassis fem 6p</t>
  </si>
  <si>
    <t>[COIL F-001</t>
  </si>
  <si>
    <t>[COIL F-002</t>
  </si>
  <si>
    <t>[RELAY</t>
  </si>
  <si>
    <t>[COIL</t>
  </si>
  <si>
    <t>[COIL XA</t>
  </si>
  <si>
    <t>[COIL IA</t>
  </si>
  <si>
    <t>72601</t>
  </si>
  <si>
    <t>[COIL LA</t>
  </si>
  <si>
    <t>0</t>
  </si>
  <si>
    <t>71915</t>
  </si>
  <si>
    <t>[COIL LB</t>
  </si>
  <si>
    <t>70727</t>
  </si>
  <si>
    <t>[COIL IC</t>
  </si>
  <si>
    <t>71600</t>
  </si>
  <si>
    <t>[COIL MODULA</t>
  </si>
  <si>
    <t>71005</t>
  </si>
  <si>
    <t>[COIL LG 15V</t>
  </si>
  <si>
    <t>[COIL LH 15V</t>
  </si>
  <si>
    <t>[COIL LI 24V</t>
  </si>
  <si>
    <t>[PCB COUNTER</t>
  </si>
  <si>
    <t>[PCB CONTROL</t>
  </si>
  <si>
    <t>[PCB SERVO</t>
  </si>
  <si>
    <t>[PCB FLOWCON</t>
  </si>
  <si>
    <t>[PCB RECTIFI</t>
  </si>
  <si>
    <t>[PCB SOFTSTA</t>
  </si>
  <si>
    <t>[PCB AMPLIFI</t>
  </si>
  <si>
    <t>[PCB PRESSUR</t>
  </si>
  <si>
    <t>[PCB SUPPLY</t>
  </si>
  <si>
    <t>[PCB REAR</t>
  </si>
  <si>
    <t>[PCB MOTHERB</t>
  </si>
  <si>
    <t>[PCB P-MOD</t>
  </si>
  <si>
    <t>[PCB A-MOD</t>
  </si>
  <si>
    <t>[PCB BURN-IN</t>
  </si>
  <si>
    <t>[PCB T-MOD</t>
  </si>
  <si>
    <t>[PCB S1</t>
  </si>
  <si>
    <t>[PCB VALVE</t>
  </si>
  <si>
    <t>[PCB SWITCH</t>
  </si>
  <si>
    <t>[PCB SETPOIN</t>
  </si>
  <si>
    <t>[PCB CALIBRA</t>
  </si>
  <si>
    <t>[PCB INDUSTR</t>
  </si>
  <si>
    <t>[PCB TIMER</t>
  </si>
  <si>
    <t>[PCB INTERFA</t>
  </si>
  <si>
    <t>[PCB C10-MOD</t>
  </si>
  <si>
    <t>[PCB P51-MOD</t>
  </si>
  <si>
    <t>[PCB S2</t>
  </si>
  <si>
    <t>[PCB TUBECON</t>
  </si>
  <si>
    <t>[PCB P42-MOD</t>
  </si>
  <si>
    <t>[PCB S22</t>
  </si>
  <si>
    <t>[PCB TEMP</t>
  </si>
  <si>
    <t>[PCB LIQUID</t>
  </si>
  <si>
    <t>[PCB HEATER</t>
  </si>
  <si>
    <t>[PCB MATCH</t>
  </si>
  <si>
    <t>[PCB DVM</t>
  </si>
  <si>
    <t>[PCB SINGLE</t>
  </si>
  <si>
    <t>[PCB P-507</t>
  </si>
  <si>
    <t>[PCB SERVICE</t>
  </si>
  <si>
    <t>[PCB MOTHER</t>
  </si>
  <si>
    <t>[PCB P53-MOD</t>
  </si>
  <si>
    <t>[EURO CARD</t>
  </si>
  <si>
    <t>[PCB ADAPTOR</t>
  </si>
  <si>
    <t>[PCB EX-PROO</t>
  </si>
  <si>
    <t>[PCB C31-MOD</t>
  </si>
  <si>
    <t>[PCB TESTER</t>
  </si>
  <si>
    <t>[PCB S6</t>
  </si>
  <si>
    <t>[PCB BOSCH</t>
  </si>
  <si>
    <t>[PCB MFC IND</t>
  </si>
  <si>
    <t>[PCB MFM IND</t>
  </si>
  <si>
    <t>70412</t>
  </si>
  <si>
    <t>[PCB I-MOD</t>
  </si>
  <si>
    <t>[PCB MFC EUR</t>
  </si>
  <si>
    <t>[PCB V21-MOD</t>
  </si>
  <si>
    <t>[PCB V10-MOD</t>
  </si>
  <si>
    <t>[PCB S99-MOD</t>
  </si>
  <si>
    <t>[PCB BASF</t>
  </si>
  <si>
    <t>[PCB U-MOD</t>
  </si>
  <si>
    <t>[PCB LASCAR</t>
  </si>
  <si>
    <t>[PCB KWU</t>
  </si>
  <si>
    <t>[PCB COMBI</t>
  </si>
  <si>
    <t>[PCB KEYBOAR</t>
  </si>
  <si>
    <t>[PCB AD/DA</t>
  </si>
  <si>
    <t>[PCB MATRIX</t>
  </si>
  <si>
    <t>[PCB RS232</t>
  </si>
  <si>
    <t>[PCB VAW</t>
  </si>
  <si>
    <t>[PCB EL-FLOW</t>
  </si>
  <si>
    <t>71700</t>
  </si>
  <si>
    <t>[PCB I/O</t>
  </si>
  <si>
    <t>[PCB MFM EUR</t>
  </si>
  <si>
    <t>[PCB MFC AM</t>
  </si>
  <si>
    <t>[PCB TUBECAL</t>
  </si>
  <si>
    <t>[PCB LIQUI</t>
  </si>
  <si>
    <t>[PCB DMFC IN</t>
  </si>
  <si>
    <t>[PCB MFC</t>
  </si>
  <si>
    <t>[PCB MFM</t>
  </si>
  <si>
    <t>[PCB C30-MOD</t>
  </si>
  <si>
    <t>[PCB FISONS</t>
  </si>
  <si>
    <t>[PCB CALSYS3</t>
  </si>
  <si>
    <t>[PCB CONN L1</t>
  </si>
  <si>
    <t>71634</t>
  </si>
  <si>
    <t>[PCB I-ADAPT</t>
  </si>
  <si>
    <t>[PCB æP-MOD</t>
  </si>
  <si>
    <t>[PCB DMFC EU</t>
  </si>
  <si>
    <t>[PCB E-7000</t>
  </si>
  <si>
    <t>[PCB MFC IN3</t>
  </si>
  <si>
    <t>[PCB FILTER</t>
  </si>
  <si>
    <t>71603</t>
  </si>
  <si>
    <t>[PCB EURO FB</t>
  </si>
  <si>
    <t>[PCB µP-MOD</t>
  </si>
  <si>
    <t>[PCB S9</t>
  </si>
  <si>
    <t>[FOIL SENSOR</t>
  </si>
  <si>
    <t>70519</t>
  </si>
  <si>
    <t>[PCB POWER</t>
  </si>
  <si>
    <t>[PCB WFM 061</t>
  </si>
  <si>
    <t>[PCB CONVERT</t>
  </si>
  <si>
    <t>[PCB D99</t>
  </si>
  <si>
    <t>[PCB LIQUI-F</t>
  </si>
  <si>
    <t>[PCB LA TEST</t>
  </si>
  <si>
    <t>[PCB MFC LA</t>
  </si>
  <si>
    <t>[PCB MBC1</t>
  </si>
  <si>
    <t>72010</t>
  </si>
  <si>
    <t>[PCB</t>
  </si>
  <si>
    <t>[PCB MFM IN4</t>
  </si>
  <si>
    <t>[PCB THERMO</t>
  </si>
  <si>
    <t>[PCB I/O ADJ</t>
  </si>
  <si>
    <t>[PCB MINIFLO</t>
  </si>
  <si>
    <t>[PCB LA</t>
  </si>
  <si>
    <t>[PCB HOT WIR</t>
  </si>
  <si>
    <t>[SENSOR L30</t>
  </si>
  <si>
    <t>71876</t>
  </si>
  <si>
    <t>[PCB MICRO</t>
  </si>
  <si>
    <t>70536</t>
  </si>
  <si>
    <t>[PCB ATEX</t>
  </si>
  <si>
    <t>[PCB D-6200</t>
  </si>
  <si>
    <t>[PCB CHIPFLO</t>
  </si>
  <si>
    <t>[PCB IQ+</t>
  </si>
  <si>
    <t>[PCB IQ++</t>
  </si>
  <si>
    <t>[PCB BRIGHT</t>
  </si>
  <si>
    <t>[PCB ETHERCA</t>
  </si>
  <si>
    <t>[PCB IQM</t>
  </si>
  <si>
    <t>[PCB BENCH</t>
  </si>
  <si>
    <t>[PCB M1X</t>
  </si>
  <si>
    <t>[PCB CORI</t>
  </si>
  <si>
    <t>71707</t>
  </si>
  <si>
    <t>[POTMETER</t>
  </si>
  <si>
    <t>71814</t>
  </si>
  <si>
    <t>[KNOB</t>
  </si>
  <si>
    <t>70112</t>
  </si>
  <si>
    <t>[KNOB CAP</t>
  </si>
  <si>
    <t>[KNOB NUT</t>
  </si>
  <si>
    <t>[SWITCH TURN</t>
  </si>
  <si>
    <t>[SWITCH MAIN</t>
  </si>
  <si>
    <t>71805</t>
  </si>
  <si>
    <t>[SWITCH PUSH</t>
  </si>
  <si>
    <t>[SWITCH SPAC</t>
  </si>
  <si>
    <t>[SWITCH MOUN</t>
  </si>
  <si>
    <t>[SWITCH TOGG</t>
  </si>
  <si>
    <t>[SWITCH DIL</t>
  </si>
  <si>
    <t>71319</t>
  </si>
  <si>
    <t>[SWITCH</t>
  </si>
  <si>
    <t>[SEALING KIT</t>
  </si>
  <si>
    <t>[WIRE SOL.4</t>
  </si>
  <si>
    <t>[CABLE LAPP</t>
  </si>
  <si>
    <t>[WIRE SOL.2</t>
  </si>
  <si>
    <t>[CABLE</t>
  </si>
  <si>
    <t>[POWER CORD</t>
  </si>
  <si>
    <t>71810</t>
  </si>
  <si>
    <t>70823</t>
  </si>
  <si>
    <t>70310</t>
  </si>
  <si>
    <t>[CABLE ASSY</t>
  </si>
  <si>
    <t>[CABLE FLAT</t>
  </si>
  <si>
    <t>[WIRE COPPER</t>
  </si>
  <si>
    <t>1.15.176</t>
  </si>
  <si>
    <t>cable T/C WK-302/25m (IEC)</t>
  </si>
  <si>
    <t>[LAPP CABLE</t>
  </si>
  <si>
    <t>[POWER SUPPL</t>
  </si>
  <si>
    <t>71628</t>
  </si>
  <si>
    <t>[CAPACITOR F</t>
  </si>
  <si>
    <t>[CAPACITOR C</t>
  </si>
  <si>
    <t>[FUSE 5X20</t>
  </si>
  <si>
    <t>[FUSEHOLDER</t>
  </si>
  <si>
    <t>[FUSE THERM</t>
  </si>
  <si>
    <t>[FUSE 25A</t>
  </si>
  <si>
    <t>[THERMISTOR</t>
  </si>
  <si>
    <t>[VARISTOR</t>
  </si>
  <si>
    <t>[SOLDER</t>
  </si>
  <si>
    <t>71811</t>
  </si>
  <si>
    <t>1.21.006</t>
  </si>
  <si>
    <t>[SPRAY</t>
  </si>
  <si>
    <t>pcb lacquer 200ml</t>
  </si>
  <si>
    <t>70523</t>
  </si>
  <si>
    <t>1.21.007</t>
  </si>
  <si>
    <t>contact cleaner 200ml</t>
  </si>
  <si>
    <t>1.21.008</t>
  </si>
  <si>
    <t>plastic foam spray 200ml</t>
  </si>
  <si>
    <t>1.21.009</t>
  </si>
  <si>
    <t>insulating spray 200ml</t>
  </si>
  <si>
    <t>1.21.010</t>
  </si>
  <si>
    <t>freezer spray 200ml</t>
  </si>
  <si>
    <t>1.21.011</t>
  </si>
  <si>
    <t>[KNIFE</t>
  </si>
  <si>
    <t>Erop scalpel knife type 23</t>
  </si>
  <si>
    <t>[SILVER PAIN</t>
  </si>
  <si>
    <t>[FREON</t>
  </si>
  <si>
    <t>CHEM</t>
  </si>
  <si>
    <t>71806</t>
  </si>
  <si>
    <t>[TAPE KAPTON</t>
  </si>
  <si>
    <t>72002</t>
  </si>
  <si>
    <t>1.21.030</t>
  </si>
  <si>
    <t>printer spray 200ml</t>
  </si>
  <si>
    <t>1.21.031</t>
  </si>
  <si>
    <t>contact spray WL 200ml</t>
  </si>
  <si>
    <t>1.21.032</t>
  </si>
  <si>
    <t>fluid spray 200ml</t>
  </si>
  <si>
    <t>1.21.034</t>
  </si>
  <si>
    <t>anti-static spray 200ml</t>
  </si>
  <si>
    <t>1.21.035</t>
  </si>
  <si>
    <t>PTFE spray 200ml</t>
  </si>
  <si>
    <t>1.21.036</t>
  </si>
  <si>
    <t>contact spray 200ml</t>
  </si>
  <si>
    <t>1.21.045</t>
  </si>
  <si>
    <t>[SOLDER WIR</t>
  </si>
  <si>
    <t>Multicore solder wire 0.5mm</t>
  </si>
  <si>
    <t>1.21.046</t>
  </si>
  <si>
    <t>Multicore solder wire 1.0mm</t>
  </si>
  <si>
    <t>1.21.048</t>
  </si>
  <si>
    <t>Multicore solder wire 0.23mm</t>
  </si>
  <si>
    <t>[PRESSURE SE</t>
  </si>
  <si>
    <t>71103</t>
  </si>
  <si>
    <t>70417</t>
  </si>
  <si>
    <t>[TAPE THERMO</t>
  </si>
  <si>
    <t>[PT100 SENSO</t>
  </si>
  <si>
    <t>72017</t>
  </si>
  <si>
    <t>[THERMOSTAT</t>
  </si>
  <si>
    <t>72018</t>
  </si>
  <si>
    <t>70822</t>
  </si>
  <si>
    <t>70313</t>
  </si>
  <si>
    <t>1.22.109</t>
  </si>
  <si>
    <t>[PROBE</t>
  </si>
  <si>
    <t>thermo probe KMI/1.5x150 (IEC)</t>
  </si>
  <si>
    <t>70543</t>
  </si>
  <si>
    <t>71009</t>
  </si>
  <si>
    <t>[CABLE CLIP</t>
  </si>
  <si>
    <t>72207</t>
  </si>
  <si>
    <t>[SOLDER TAG</t>
  </si>
  <si>
    <t>[INSULATING</t>
  </si>
  <si>
    <t>[CLIP LED</t>
  </si>
  <si>
    <t>[DVM WINDOW</t>
  </si>
  <si>
    <t>70420</t>
  </si>
  <si>
    <t>[COVER PLUG</t>
  </si>
  <si>
    <t>[RAIL GUIDE</t>
  </si>
  <si>
    <t>[NUT POTMETE</t>
  </si>
  <si>
    <t>70208</t>
  </si>
  <si>
    <t>[DISTANCE PR</t>
  </si>
  <si>
    <t>[WASHER M3</t>
  </si>
  <si>
    <t>[SCREW SET</t>
  </si>
  <si>
    <t>[WIRING DUCT</t>
  </si>
  <si>
    <t>[PLATE ALU</t>
  </si>
  <si>
    <t>70606</t>
  </si>
  <si>
    <t>[HEAT SINK</t>
  </si>
  <si>
    <t>[NUT PG9</t>
  </si>
  <si>
    <t>[CABLE GLAND</t>
  </si>
  <si>
    <t>[SPACER</t>
  </si>
  <si>
    <t>[NUT 1587 M4</t>
  </si>
  <si>
    <t>[CABLE TIE</t>
  </si>
  <si>
    <t>[LED HOLDER</t>
  </si>
  <si>
    <t>[PCB HOLDER</t>
  </si>
  <si>
    <t>[GUIDE RAIL</t>
  </si>
  <si>
    <t>1.24.069</t>
  </si>
  <si>
    <t>[INSULATION</t>
  </si>
  <si>
    <t>Tesamoll insulation tape 6mm</t>
  </si>
  <si>
    <t>70100</t>
  </si>
  <si>
    <t>71331</t>
  </si>
  <si>
    <t>[FERRITE</t>
  </si>
  <si>
    <t>70503</t>
  </si>
  <si>
    <t>[PROTECTOR</t>
  </si>
  <si>
    <t>[RING CABLE</t>
  </si>
  <si>
    <t>1.24.105</t>
  </si>
  <si>
    <t>[FOLDBUSH</t>
  </si>
  <si>
    <t>foldbush for coil cover</t>
  </si>
  <si>
    <t>[LED LENS</t>
  </si>
  <si>
    <t>[RING</t>
  </si>
  <si>
    <t>[LIGHTPIPE</t>
  </si>
  <si>
    <t>[REDUCER M20</t>
  </si>
  <si>
    <t>[REDUCER</t>
  </si>
  <si>
    <t>[DISPLAY LCD</t>
  </si>
  <si>
    <t>71403</t>
  </si>
  <si>
    <t>70432</t>
  </si>
  <si>
    <t>[LAMP</t>
  </si>
  <si>
    <t>[RESISTOR MR</t>
  </si>
  <si>
    <t>71373</t>
  </si>
  <si>
    <t>[RESISTOR060</t>
  </si>
  <si>
    <t>[RESISTOR PH</t>
  </si>
  <si>
    <t>[CAPACITOR E</t>
  </si>
  <si>
    <t>[CONTROLLE</t>
  </si>
  <si>
    <t>[TRANSMITTER</t>
  </si>
  <si>
    <t>[REPEATER</t>
  </si>
  <si>
    <t>1.41.013</t>
  </si>
  <si>
    <t>Stahl mA-isol. repeater 2-ch.</t>
  </si>
  <si>
    <t>70508</t>
  </si>
  <si>
    <t>[SCREW 84</t>
  </si>
  <si>
    <t>70509</t>
  </si>
  <si>
    <t>[SCREW 7971C</t>
  </si>
  <si>
    <t>70801</t>
  </si>
  <si>
    <t>[SCREW 912</t>
  </si>
  <si>
    <t>[SCREW 963</t>
  </si>
  <si>
    <t>[THREADED RO</t>
  </si>
  <si>
    <t>[SCREW 916</t>
  </si>
  <si>
    <t>[SCREW 7981F</t>
  </si>
  <si>
    <t>[RIVET</t>
  </si>
  <si>
    <t>[SCREW 553</t>
  </si>
  <si>
    <t>[SCREW 7981C</t>
  </si>
  <si>
    <t>[SPIROL PIN</t>
  </si>
  <si>
    <t>[SCREW 7985H</t>
  </si>
  <si>
    <t>PV01</t>
  </si>
  <si>
    <t>[SCREW MICRO</t>
  </si>
  <si>
    <t>[SCREW 913</t>
  </si>
  <si>
    <t>[SPRING</t>
  </si>
  <si>
    <t>70924</t>
  </si>
  <si>
    <t>[SCREW 914</t>
  </si>
  <si>
    <t>[SCREW UNBRA</t>
  </si>
  <si>
    <t>[SCREW CROSS</t>
  </si>
  <si>
    <t>[SCREW 7380</t>
  </si>
  <si>
    <t>[SCREW 85</t>
  </si>
  <si>
    <t>[PIN 1481</t>
  </si>
  <si>
    <t>[PARALLEL PI</t>
  </si>
  <si>
    <t>[SCREW 966</t>
  </si>
  <si>
    <t>[SCREW EJOT</t>
  </si>
  <si>
    <t>[SCREW 7981</t>
  </si>
  <si>
    <t>[SCREW 965H</t>
  </si>
  <si>
    <t>2.01.309</t>
  </si>
  <si>
    <t>[SCREW 7991</t>
  </si>
  <si>
    <t>screw DIN7991 70-A4 M3x12</t>
  </si>
  <si>
    <t>2.01.352</t>
  </si>
  <si>
    <t>screw DIN912 80-A4 M6x35</t>
  </si>
  <si>
    <t>[SCREW 444B</t>
  </si>
  <si>
    <t>[SCREW 14580</t>
  </si>
  <si>
    <t>[NUT G1/16"</t>
  </si>
  <si>
    <t>[NUT 934 M2</t>
  </si>
  <si>
    <t>[NUT 934 M6</t>
  </si>
  <si>
    <t>[NUT 934 M3</t>
  </si>
  <si>
    <t>[NUT 1587 M8</t>
  </si>
  <si>
    <t>[NUT 439B M5</t>
  </si>
  <si>
    <t>[SPRING CENT</t>
  </si>
  <si>
    <t>71907</t>
  </si>
  <si>
    <t>[WASHER 7349</t>
  </si>
  <si>
    <t>[FILTER</t>
  </si>
  <si>
    <t>[SPRING 103D</t>
  </si>
  <si>
    <t>70183</t>
  </si>
  <si>
    <t>[FILTER END</t>
  </si>
  <si>
    <t>[FILTER LOW</t>
  </si>
  <si>
    <t>[WASHER 9021</t>
  </si>
  <si>
    <t>[WASHER 128A</t>
  </si>
  <si>
    <t>[SPRING 113</t>
  </si>
  <si>
    <t>70116</t>
  </si>
  <si>
    <t>[SIEVE</t>
  </si>
  <si>
    <t>71306</t>
  </si>
  <si>
    <t>[WASHER</t>
  </si>
  <si>
    <t>[WASHER 127B</t>
  </si>
  <si>
    <t>[CIRCLIP 472</t>
  </si>
  <si>
    <t>[SPRING 834</t>
  </si>
  <si>
    <t>[SPRING 003</t>
  </si>
  <si>
    <t>[SIEVE F033</t>
  </si>
  <si>
    <t>[FILTER FRNT</t>
  </si>
  <si>
    <t>[SIEVE í41</t>
  </si>
  <si>
    <t>[SIEVE í52</t>
  </si>
  <si>
    <t>[SIEVE í84</t>
  </si>
  <si>
    <t>[SIEVE í101</t>
  </si>
  <si>
    <t>[SIEVE í37.6</t>
  </si>
  <si>
    <t>[SPRING 033</t>
  </si>
  <si>
    <t>71605</t>
  </si>
  <si>
    <t>[SPRING DVM</t>
  </si>
  <si>
    <t>[FILTER MED</t>
  </si>
  <si>
    <t>[FILTER FRON</t>
  </si>
  <si>
    <t>[SPRING ECP</t>
  </si>
  <si>
    <t>[SPRING TOP</t>
  </si>
  <si>
    <t>[SUPPORTPLAT</t>
  </si>
  <si>
    <t>[SPRING NUPR</t>
  </si>
  <si>
    <t>[HOUSING CAP</t>
  </si>
  <si>
    <t>[PLATE PRESS</t>
  </si>
  <si>
    <t>[PLATE SUPPO</t>
  </si>
  <si>
    <t>[PLATE CLOSE</t>
  </si>
  <si>
    <t>[HOUSING SEN</t>
  </si>
  <si>
    <t>[PLATE ORIFI</t>
  </si>
  <si>
    <t>[WASHER 125-</t>
  </si>
  <si>
    <t>[FILTER HIGH</t>
  </si>
  <si>
    <t>[SPRING 111C</t>
  </si>
  <si>
    <t>[SPRING 422</t>
  </si>
  <si>
    <t>[SPRING 003C</t>
  </si>
  <si>
    <t>[SPRING 033C</t>
  </si>
  <si>
    <t>[SPRING 102D</t>
  </si>
  <si>
    <t>[SPRING 202D</t>
  </si>
  <si>
    <t>[SPRING 411</t>
  </si>
  <si>
    <t>[WASHER 137A</t>
  </si>
  <si>
    <t>[SPRING 002A</t>
  </si>
  <si>
    <t>[TUBE LIQUI</t>
  </si>
  <si>
    <t>[SPRING 004C</t>
  </si>
  <si>
    <t>[SEPARATION</t>
  </si>
  <si>
    <t>71000</t>
  </si>
  <si>
    <t>[CLAMP</t>
  </si>
  <si>
    <t>[SIEVE D52</t>
  </si>
  <si>
    <t>[SPRING 003B</t>
  </si>
  <si>
    <t>[SIEVE D42</t>
  </si>
  <si>
    <t>[SPRING INDU</t>
  </si>
  <si>
    <t>[SPRING 002</t>
  </si>
  <si>
    <t>[SPRING W002</t>
  </si>
  <si>
    <t>70108</t>
  </si>
  <si>
    <t>[SPRING 004B</t>
  </si>
  <si>
    <t>[SPRING 004A</t>
  </si>
  <si>
    <t>[RING IDENTI</t>
  </si>
  <si>
    <t>70819</t>
  </si>
  <si>
    <t>[STRIP GASKE</t>
  </si>
  <si>
    <t>70428</t>
  </si>
  <si>
    <t>[SPRING W003</t>
  </si>
  <si>
    <t>[CIRCLIP 471</t>
  </si>
  <si>
    <t>[SPRING F004</t>
  </si>
  <si>
    <t>[SPRING F001</t>
  </si>
  <si>
    <t>[WASHER MUDW</t>
  </si>
  <si>
    <t>[PLATE GUIDE</t>
  </si>
  <si>
    <t>72217</t>
  </si>
  <si>
    <t>[WASHER 6798</t>
  </si>
  <si>
    <t>[SPRING MAS</t>
  </si>
  <si>
    <t>[APP</t>
  </si>
  <si>
    <t>71661</t>
  </si>
  <si>
    <t>[ADAPTER 1/4</t>
  </si>
  <si>
    <t>70514</t>
  </si>
  <si>
    <t>[ADAPTER 1/8</t>
  </si>
  <si>
    <t>[ADAPTER 6MM</t>
  </si>
  <si>
    <t>70101</t>
  </si>
  <si>
    <t>[ADAPTER 1/2</t>
  </si>
  <si>
    <t>[ADAPTER 12M</t>
  </si>
  <si>
    <t>70802</t>
  </si>
  <si>
    <t>[ADAPTER 20M</t>
  </si>
  <si>
    <t>[ADAPTER 25M</t>
  </si>
  <si>
    <t>[ADAPTER 10M</t>
  </si>
  <si>
    <t>[ADAPTER NPT</t>
  </si>
  <si>
    <t>[ADAPTER 3/8</t>
  </si>
  <si>
    <t>[ADAPTER</t>
  </si>
  <si>
    <t>[ADAPTER VCR</t>
  </si>
  <si>
    <t>[ADAPTER VCO</t>
  </si>
  <si>
    <t>[ADAPTER 8MM</t>
  </si>
  <si>
    <t>[ADAPTER FER</t>
  </si>
  <si>
    <t>[ADAPTER 1"</t>
  </si>
  <si>
    <t>[CONUS</t>
  </si>
  <si>
    <t>[BOLT</t>
  </si>
  <si>
    <t>[ADAPTER 3/4</t>
  </si>
  <si>
    <t>[ADAPTER 18M</t>
  </si>
  <si>
    <t>[ADAPTER 22M</t>
  </si>
  <si>
    <t>[ADAPTER NUT</t>
  </si>
  <si>
    <t>[ADAPTER1/16</t>
  </si>
  <si>
    <t>[ADAPTER CAP</t>
  </si>
  <si>
    <t>[SILENCER</t>
  </si>
  <si>
    <t>70506</t>
  </si>
  <si>
    <t>[RUN TEE</t>
  </si>
  <si>
    <t>[ADAPTER 6M</t>
  </si>
  <si>
    <t>[FITTING</t>
  </si>
  <si>
    <t>[PLUG</t>
  </si>
  <si>
    <t>[NIPPLE</t>
  </si>
  <si>
    <t>70251</t>
  </si>
  <si>
    <t>70280</t>
  </si>
  <si>
    <t>72029</t>
  </si>
  <si>
    <t>[SMC FITTING</t>
  </si>
  <si>
    <t>71922</t>
  </si>
  <si>
    <t>[ADAPTER FLM</t>
  </si>
  <si>
    <t>[BODY 001</t>
  </si>
  <si>
    <t>71305</t>
  </si>
  <si>
    <t>[ORIFICE M4</t>
  </si>
  <si>
    <t>[PLUNGER</t>
  </si>
  <si>
    <t>[PLUNGERHOLD</t>
  </si>
  <si>
    <t>[BODY 111</t>
  </si>
  <si>
    <t>[BODY 201</t>
  </si>
  <si>
    <t>[SUPPORT CAP</t>
  </si>
  <si>
    <t>[SLEEVE</t>
  </si>
  <si>
    <t>[BODY 112C</t>
  </si>
  <si>
    <t>71320</t>
  </si>
  <si>
    <t>[COVER 112C</t>
  </si>
  <si>
    <t>[BODY 132</t>
  </si>
  <si>
    <t>[COVER 132</t>
  </si>
  <si>
    <t>[BODY 002</t>
  </si>
  <si>
    <t>[RING PRESS</t>
  </si>
  <si>
    <t>[ORIFICE M5</t>
  </si>
  <si>
    <t>[FILTERHOLDE</t>
  </si>
  <si>
    <t>[BODY 113</t>
  </si>
  <si>
    <t>[COVER 113</t>
  </si>
  <si>
    <t>[PLATE COVER</t>
  </si>
  <si>
    <t>[BODY 202</t>
  </si>
  <si>
    <t>[SLEEVE 001</t>
  </si>
  <si>
    <t>[BODY 221</t>
  </si>
  <si>
    <t>[BODY 133</t>
  </si>
  <si>
    <t>[COVER 133</t>
  </si>
  <si>
    <t>[BODY 114</t>
  </si>
  <si>
    <t>[COVER 114</t>
  </si>
  <si>
    <t>[PLATE 114</t>
  </si>
  <si>
    <t>[COVER 112</t>
  </si>
  <si>
    <t>[FILTERHOUSI</t>
  </si>
  <si>
    <t>[BODY 601</t>
  </si>
  <si>
    <t>[BODY 701</t>
  </si>
  <si>
    <t>[BODY 501</t>
  </si>
  <si>
    <t>[BODY 702</t>
  </si>
  <si>
    <t>[BODY 602</t>
  </si>
  <si>
    <t>[BODY 532</t>
  </si>
  <si>
    <t>[BODY 800</t>
  </si>
  <si>
    <t>[BODY 702A</t>
  </si>
  <si>
    <t>[UPPER PART</t>
  </si>
  <si>
    <t>[BODY 003</t>
  </si>
  <si>
    <t>[ORIFICE 003</t>
  </si>
  <si>
    <t>[PLUNGER 003</t>
  </si>
  <si>
    <t>[PLATE F-003</t>
  </si>
  <si>
    <t>72019</t>
  </si>
  <si>
    <t>[BODY 602A</t>
  </si>
  <si>
    <t>[BODY 202A</t>
  </si>
  <si>
    <t>[BODY 203</t>
  </si>
  <si>
    <t>[SLEEVE 002</t>
  </si>
  <si>
    <t>[SLEEVE 003</t>
  </si>
  <si>
    <t>[COVER 203</t>
  </si>
  <si>
    <t>[BODY GMA</t>
  </si>
  <si>
    <t>[PLUG GMA</t>
  </si>
  <si>
    <t>[BODY 603</t>
  </si>
  <si>
    <t>[BODY 703</t>
  </si>
  <si>
    <t>[BUSH</t>
  </si>
  <si>
    <t>[BUSH 001</t>
  </si>
  <si>
    <t>[BODY 301</t>
  </si>
  <si>
    <t>[BODY 302</t>
  </si>
  <si>
    <t>[BODY 303</t>
  </si>
  <si>
    <t>[PLATE CLIP</t>
  </si>
  <si>
    <t>[FILLING PRT</t>
  </si>
  <si>
    <t>[ALIGN BOX</t>
  </si>
  <si>
    <t>[BODY 403</t>
  </si>
  <si>
    <t>[BODY 203A</t>
  </si>
  <si>
    <t>[BODY 232</t>
  </si>
  <si>
    <t>[ADAPTOR TUR</t>
  </si>
  <si>
    <t>[BODY 113A</t>
  </si>
  <si>
    <t>[BODY F-033</t>
  </si>
  <si>
    <t>[BODY 223</t>
  </si>
  <si>
    <t>[PLATE 033</t>
  </si>
  <si>
    <t>[CONVERSION</t>
  </si>
  <si>
    <t>[BODY 632</t>
  </si>
  <si>
    <t>[BODY 732</t>
  </si>
  <si>
    <t>[BODY 502</t>
  </si>
  <si>
    <t>[PLATE MOUNT</t>
  </si>
  <si>
    <t>[PLUNGER VUL</t>
  </si>
  <si>
    <t>[PLUNGER CON</t>
  </si>
  <si>
    <t>[BOX FILLER</t>
  </si>
  <si>
    <t>[BODY 124</t>
  </si>
  <si>
    <t>[COVER 124</t>
  </si>
  <si>
    <t>[BODY 231A</t>
  </si>
  <si>
    <t>[BODY 222A</t>
  </si>
  <si>
    <t>[BODY 232A</t>
  </si>
  <si>
    <t>[BODY 033</t>
  </si>
  <si>
    <t>[PLATE FILLE</t>
  </si>
  <si>
    <t>[BODY 115A</t>
  </si>
  <si>
    <t>[BODY 115B</t>
  </si>
  <si>
    <t>[BODY 115C</t>
  </si>
  <si>
    <t>[BODY 115D</t>
  </si>
  <si>
    <t>[ORIFICE 115</t>
  </si>
  <si>
    <t>[INSERT 115</t>
  </si>
  <si>
    <t>[DISTANCEPRT</t>
  </si>
  <si>
    <t>[CASE INDUST</t>
  </si>
  <si>
    <t>[RING 105A</t>
  </si>
  <si>
    <t>72014</t>
  </si>
  <si>
    <t>[RING 105B</t>
  </si>
  <si>
    <t>[RING 105C</t>
  </si>
  <si>
    <t>[RING 105D</t>
  </si>
  <si>
    <t>[INSERT LIQU</t>
  </si>
  <si>
    <t>[COVER 800</t>
  </si>
  <si>
    <t>[COVER 832</t>
  </si>
  <si>
    <t>[BODY 932</t>
  </si>
  <si>
    <t>[BODY 832</t>
  </si>
  <si>
    <t>[BODY 801</t>
  </si>
  <si>
    <t>[BODY 910</t>
  </si>
  <si>
    <t>[INSERT 114</t>
  </si>
  <si>
    <t>[ORIFICE 114</t>
  </si>
  <si>
    <t>[BODY 133A</t>
  </si>
  <si>
    <t>[PIN 033</t>
  </si>
  <si>
    <t>[PISTON</t>
  </si>
  <si>
    <t>[CASE 002</t>
  </si>
  <si>
    <t>[NIPPLE SOLD</t>
  </si>
  <si>
    <t>[BODY 810</t>
  </si>
  <si>
    <t>[COVER 810</t>
  </si>
  <si>
    <t>[CAPILLARYHO</t>
  </si>
  <si>
    <t>[TAP CASE</t>
  </si>
  <si>
    <t>[NUT TAP</t>
  </si>
  <si>
    <t>[SPINDLE TAP</t>
  </si>
  <si>
    <t>[ADAPTER M8</t>
  </si>
  <si>
    <t>[SLEEVE LIQU</t>
  </si>
  <si>
    <t>[BODY 934</t>
  </si>
  <si>
    <t>[COVER 934</t>
  </si>
  <si>
    <t>[BODY 834</t>
  </si>
  <si>
    <t>[COVER 834</t>
  </si>
  <si>
    <t>[PLATE LIQUI</t>
  </si>
  <si>
    <t>[PLUNGER FOL</t>
  </si>
  <si>
    <t>[PLATE CENT</t>
  </si>
  <si>
    <t>[BODY 900</t>
  </si>
  <si>
    <t>[RING 002</t>
  </si>
  <si>
    <t>[ADAPTER LIQ</t>
  </si>
  <si>
    <t>[ORIFICE</t>
  </si>
  <si>
    <t>[PISTON 033</t>
  </si>
  <si>
    <t>[RING 033</t>
  </si>
  <si>
    <t>[INSERT 834</t>
  </si>
  <si>
    <t>[BOLT LIQUID</t>
  </si>
  <si>
    <t>[BODY 114A</t>
  </si>
  <si>
    <t>[COVER 114A</t>
  </si>
  <si>
    <t>[DISTANCE BU</t>
  </si>
  <si>
    <t>[RING LIQUID</t>
  </si>
  <si>
    <t>[BODY 506</t>
  </si>
  <si>
    <t>[COVER 506</t>
  </si>
  <si>
    <t>[BODY 233</t>
  </si>
  <si>
    <t>[COVER 233</t>
  </si>
  <si>
    <t>[SPINDLE 003</t>
  </si>
  <si>
    <t>[DISTANCE PA</t>
  </si>
  <si>
    <t>[ELEMENTHOLD</t>
  </si>
  <si>
    <t>[BODY FILTER</t>
  </si>
  <si>
    <t>[BODY 500</t>
  </si>
  <si>
    <t>[BODY 507</t>
  </si>
  <si>
    <t>[CAP FILTER</t>
  </si>
  <si>
    <t>[BODY 111D</t>
  </si>
  <si>
    <t>[BODY 201D</t>
  </si>
  <si>
    <t>[BODY 201C</t>
  </si>
  <si>
    <t>[COVER PLATE</t>
  </si>
  <si>
    <t>[PLUGERHOLDE</t>
  </si>
  <si>
    <t>[ORIFICE D</t>
  </si>
  <si>
    <t>[INSERT ANN</t>
  </si>
  <si>
    <t>[INSERT GROO</t>
  </si>
  <si>
    <t>[SUPPORT</t>
  </si>
  <si>
    <t>70813</t>
  </si>
  <si>
    <t>[BODY 902</t>
  </si>
  <si>
    <t>[BODY 111C</t>
  </si>
  <si>
    <t>[BODY 131C</t>
  </si>
  <si>
    <t>[BODY 201AC</t>
  </si>
  <si>
    <t>[COVER 201AC</t>
  </si>
  <si>
    <t>[BUSH 001 NO</t>
  </si>
  <si>
    <t>[ORIFICE 001</t>
  </si>
  <si>
    <t>[ORIFICEHOLD</t>
  </si>
  <si>
    <t>[RING D-CAP</t>
  </si>
  <si>
    <t>[BODY 113C</t>
  </si>
  <si>
    <t>[BODY 133C</t>
  </si>
  <si>
    <t>[COVER 113C</t>
  </si>
  <si>
    <t>[COVER 133C</t>
  </si>
  <si>
    <t>[BODY 133AX</t>
  </si>
  <si>
    <t>[COVER 133AX</t>
  </si>
  <si>
    <t>[BODY 133X</t>
  </si>
  <si>
    <t>[BODY 212C</t>
  </si>
  <si>
    <t>[BODY 201CL</t>
  </si>
  <si>
    <t>[BODY 132X</t>
  </si>
  <si>
    <t>[COVER 132X</t>
  </si>
  <si>
    <t>[BODY 132C</t>
  </si>
  <si>
    <t>[BYPASS 105</t>
  </si>
  <si>
    <t>[INSERT 105</t>
  </si>
  <si>
    <t>[BODY 105A</t>
  </si>
  <si>
    <t>[ORIFICE 105</t>
  </si>
  <si>
    <t>[BODY 105B</t>
  </si>
  <si>
    <t>[BODY 105C</t>
  </si>
  <si>
    <t>[BODY 105D</t>
  </si>
  <si>
    <t>[BODY 201DL</t>
  </si>
  <si>
    <t>[BYPASS EX</t>
  </si>
  <si>
    <t>[RING 105</t>
  </si>
  <si>
    <t>[COIL COVER</t>
  </si>
  <si>
    <t>71909</t>
  </si>
  <si>
    <t>[CONUS LIQUI</t>
  </si>
  <si>
    <t>[BODY 200</t>
  </si>
  <si>
    <t>[BODY 130</t>
  </si>
  <si>
    <t>[RING REDUCI</t>
  </si>
  <si>
    <t>[CASE EX-PR</t>
  </si>
  <si>
    <t>[MOUNTING PA</t>
  </si>
  <si>
    <t>[APAPTER EX</t>
  </si>
  <si>
    <t>[REDUCER EX</t>
  </si>
  <si>
    <t>[EXTINGUISHI</t>
  </si>
  <si>
    <t>[RING FILLER</t>
  </si>
  <si>
    <t>[SLEEVE 901</t>
  </si>
  <si>
    <t>[PLUNGERHOLE</t>
  </si>
  <si>
    <t>[RING FIXING</t>
  </si>
  <si>
    <t>[BODY 033C</t>
  </si>
  <si>
    <t>[COVER 033C</t>
  </si>
  <si>
    <t>[PLUNGER 033</t>
  </si>
  <si>
    <t>[COVER 132AC</t>
  </si>
  <si>
    <t>[INSERT EX</t>
  </si>
  <si>
    <t>[COVER 133X</t>
  </si>
  <si>
    <t>[BODY 001CL</t>
  </si>
  <si>
    <t>[BUSH 002</t>
  </si>
  <si>
    <t>[BODY 202M</t>
  </si>
  <si>
    <t>[COVER 202M</t>
  </si>
  <si>
    <t>[BODY 602M</t>
  </si>
  <si>
    <t>[BODY 203M</t>
  </si>
  <si>
    <t>[COVER 203M</t>
  </si>
  <si>
    <t>[TUBE LIQUID</t>
  </si>
  <si>
    <t>72005</t>
  </si>
  <si>
    <t>[RING SUPPOR</t>
  </si>
  <si>
    <t>[BODY 231R</t>
  </si>
  <si>
    <t>[COVER 231R</t>
  </si>
  <si>
    <t>[PIN HOLDER</t>
  </si>
  <si>
    <t>[BODY 201T</t>
  </si>
  <si>
    <t>[SLEEVE 001T</t>
  </si>
  <si>
    <t>[RING ADAPT</t>
  </si>
  <si>
    <t>[BODY 231S</t>
  </si>
  <si>
    <t>[INSERT 232C</t>
  </si>
  <si>
    <t>[COVER 231S</t>
  </si>
  <si>
    <t>[BODY 631C</t>
  </si>
  <si>
    <t>[BODY 731C</t>
  </si>
  <si>
    <t>[PLUNGER 001</t>
  </si>
  <si>
    <t>[INSERT MIX</t>
  </si>
  <si>
    <t>[UNION TEE</t>
  </si>
  <si>
    <t>[TUBE MIXER</t>
  </si>
  <si>
    <t>[CASE COMBI</t>
  </si>
  <si>
    <t>[SLEEVE COMB</t>
  </si>
  <si>
    <t>[COVER 003C</t>
  </si>
  <si>
    <t>[BODY 003C</t>
  </si>
  <si>
    <t>[CASE FILTER</t>
  </si>
  <si>
    <t>[BODY 103D</t>
  </si>
  <si>
    <t>[COVER 103D</t>
  </si>
  <si>
    <t>[BODY 102D</t>
  </si>
  <si>
    <t>[BODY 202D</t>
  </si>
  <si>
    <t>[BODY 101D</t>
  </si>
  <si>
    <t>70848</t>
  </si>
  <si>
    <t>[CASE CAPILL</t>
  </si>
  <si>
    <t>[NUT EX-PROO</t>
  </si>
  <si>
    <t>[SENSORDUMMY</t>
  </si>
  <si>
    <t>72336</t>
  </si>
  <si>
    <t>[BODY 202C</t>
  </si>
  <si>
    <t>[BYPASS 106</t>
  </si>
  <si>
    <t>[CLIP PIECE</t>
  </si>
  <si>
    <t>[PLATE 106</t>
  </si>
  <si>
    <t>[RING 106</t>
  </si>
  <si>
    <t>[BODY 131X</t>
  </si>
  <si>
    <t>[BODY 130X</t>
  </si>
  <si>
    <t>[INSERT 932</t>
  </si>
  <si>
    <t>[BODY NOVELL</t>
  </si>
  <si>
    <t>[COVER NOVEL</t>
  </si>
  <si>
    <t>[BODY 113CM</t>
  </si>
  <si>
    <t>[BODY 003CM</t>
  </si>
  <si>
    <t>[COVER 003CM</t>
  </si>
  <si>
    <t>[WELDING</t>
  </si>
  <si>
    <t>[SENSOR DUMM</t>
  </si>
  <si>
    <t>[BODY M-410</t>
  </si>
  <si>
    <t>[NUT 3/4</t>
  </si>
  <si>
    <t>[SOLDER SILV</t>
  </si>
  <si>
    <t>70421</t>
  </si>
  <si>
    <t>[BODY NUPRO</t>
  </si>
  <si>
    <t>[NUT TAP 106</t>
  </si>
  <si>
    <t>[INSERT 106</t>
  </si>
  <si>
    <t>[SPINDLE 106</t>
  </si>
  <si>
    <t>[BODY TAP</t>
  </si>
  <si>
    <t>[BODY 112AC</t>
  </si>
  <si>
    <t>[CASE TUBECA</t>
  </si>
  <si>
    <t>[REDUCER FLO</t>
  </si>
  <si>
    <t>[BODY LIQUI</t>
  </si>
  <si>
    <t>71110</t>
  </si>
  <si>
    <t>[COVER L1</t>
  </si>
  <si>
    <t>[COVER L1/L2</t>
  </si>
  <si>
    <t>[SLEEVE C2</t>
  </si>
  <si>
    <t>[ADAPTER WEL</t>
  </si>
  <si>
    <t>[TUBE HOLDE</t>
  </si>
  <si>
    <t>[TUBE HOLDER</t>
  </si>
  <si>
    <t>[PLUNGER 004</t>
  </si>
  <si>
    <t>[COVER 004C</t>
  </si>
  <si>
    <t>[BUSH 004C</t>
  </si>
  <si>
    <t>[PIN 004C</t>
  </si>
  <si>
    <t>[PIPE 004C</t>
  </si>
  <si>
    <t>[ARMATURE004</t>
  </si>
  <si>
    <t>[RING 004C</t>
  </si>
  <si>
    <t>[ORIFICE OO4</t>
  </si>
  <si>
    <t>[FORMER 004C</t>
  </si>
  <si>
    <t>[COVER SENSO</t>
  </si>
  <si>
    <t>[BUSH COMBI</t>
  </si>
  <si>
    <t>[FRONT 0020</t>
  </si>
  <si>
    <t>[FRONT 0030</t>
  </si>
  <si>
    <t>[REAR 0020</t>
  </si>
  <si>
    <t>[REAR 1040</t>
  </si>
  <si>
    <t>[FRONT 1050</t>
  </si>
  <si>
    <t>[FRONT 1040</t>
  </si>
  <si>
    <t>[REAR 3000</t>
  </si>
  <si>
    <t>[REAR 1000</t>
  </si>
  <si>
    <t>[COVER CAPIL</t>
  </si>
  <si>
    <t>[HANDLE 3U</t>
  </si>
  <si>
    <t>[PROFILE</t>
  </si>
  <si>
    <t>[HANDLE 2U</t>
  </si>
  <si>
    <t>[SIDE PANEL</t>
  </si>
  <si>
    <t>[INSERT PANE</t>
  </si>
  <si>
    <t>[REAR 4000</t>
  </si>
  <si>
    <t>[PLATE SUPPL</t>
  </si>
  <si>
    <t>[FRONT RACK</t>
  </si>
  <si>
    <t>[DIM RACK</t>
  </si>
  <si>
    <t>[DIM SUPPLY</t>
  </si>
  <si>
    <t>[FRONT POTME</t>
  </si>
  <si>
    <t>[FRONT TRAFO</t>
  </si>
  <si>
    <t>[REAR TRAFO</t>
  </si>
  <si>
    <t>[FRAME 0000</t>
  </si>
  <si>
    <t>[REAR 0000</t>
  </si>
  <si>
    <t>[REAR 9000</t>
  </si>
  <si>
    <t>[FRONT TEST</t>
  </si>
  <si>
    <t>[FRONT CALIB</t>
  </si>
  <si>
    <t>[FRONT BURN</t>
  </si>
  <si>
    <t>[PARTL FRAME</t>
  </si>
  <si>
    <t>[REAR TEST</t>
  </si>
  <si>
    <t>[BRACKET</t>
  </si>
  <si>
    <t>[FRONT X53</t>
  </si>
  <si>
    <t>[FRONT X52</t>
  </si>
  <si>
    <t>[FRONT X51</t>
  </si>
  <si>
    <t>[FRONT X50</t>
  </si>
  <si>
    <t>[FRONT X42</t>
  </si>
  <si>
    <t>[FRONT X43</t>
  </si>
  <si>
    <t>[FRONT X40</t>
  </si>
  <si>
    <t>[REAR X40</t>
  </si>
  <si>
    <t>[FRONT SINGL</t>
  </si>
  <si>
    <t>[HOOD SINGLE</t>
  </si>
  <si>
    <t>[REAR X50</t>
  </si>
  <si>
    <t>[REAR X51</t>
  </si>
  <si>
    <t>[FRONT 6000</t>
  </si>
  <si>
    <t>[FRONT T/A</t>
  </si>
  <si>
    <t>[FRONT X41</t>
  </si>
  <si>
    <t>[FRONT R/C</t>
  </si>
  <si>
    <t>[REAR SINGLE</t>
  </si>
  <si>
    <t>[REAR CALSYS</t>
  </si>
  <si>
    <t>[REAR HEATER</t>
  </si>
  <si>
    <t>[FRONT CALSY</t>
  </si>
  <si>
    <t>[PLATE REDUC</t>
  </si>
  <si>
    <t>[PLATE E-700</t>
  </si>
  <si>
    <t>[PLATE 7000</t>
  </si>
  <si>
    <t>[PLATE GROUN</t>
  </si>
  <si>
    <t>[COVER CASE</t>
  </si>
  <si>
    <t>[PLATE E7000</t>
  </si>
  <si>
    <t>[PLATE</t>
  </si>
  <si>
    <t>[BRACKET BAL</t>
  </si>
  <si>
    <t>71353</t>
  </si>
  <si>
    <t>2.06.192</t>
  </si>
  <si>
    <t>[PLATE HT</t>
  </si>
  <si>
    <t>base plate HT mini-CORI</t>
  </si>
  <si>
    <t>2.06.193</t>
  </si>
  <si>
    <t>mounting plate HT mini-CORI</t>
  </si>
  <si>
    <t>2.06.194</t>
  </si>
  <si>
    <t>[HOUSING HT</t>
  </si>
  <si>
    <t>inner housing HT mini-CORI</t>
  </si>
  <si>
    <t>2.06.195</t>
  </si>
  <si>
    <t>[SPACER HT</t>
  </si>
  <si>
    <t>spacer HT mini-CORI</t>
  </si>
  <si>
    <t>70440</t>
  </si>
  <si>
    <t>2.06.196</t>
  </si>
  <si>
    <t>[COVER</t>
  </si>
  <si>
    <t>inner cover HT mini-CORI</t>
  </si>
  <si>
    <t>[CASE COMPAC</t>
  </si>
  <si>
    <t>[REAR 5100</t>
  </si>
  <si>
    <t>[RAIL FRONT</t>
  </si>
  <si>
    <t>[RAIL REAR</t>
  </si>
  <si>
    <t>[FILLER ANGL</t>
  </si>
  <si>
    <t>[REAR 6100</t>
  </si>
  <si>
    <t>[FOOT</t>
  </si>
  <si>
    <t>[PCB EXTRACT</t>
  </si>
  <si>
    <t>[PCB RETAINE</t>
  </si>
  <si>
    <t>[HANDLE PIN</t>
  </si>
  <si>
    <t>[REAR 5200</t>
  </si>
  <si>
    <t>[FRONT 5200</t>
  </si>
  <si>
    <t>[HANDLE</t>
  </si>
  <si>
    <t>[REAR 6200</t>
  </si>
  <si>
    <t>[COVER RATIO</t>
  </si>
  <si>
    <t>[OPEN FRAME</t>
  </si>
  <si>
    <t>[REAR 5400</t>
  </si>
  <si>
    <t>[COVER SHEET</t>
  </si>
  <si>
    <t>[REAR 5300</t>
  </si>
  <si>
    <t>[PLATE SIDE</t>
  </si>
  <si>
    <t>[REAR 5400L</t>
  </si>
  <si>
    <t>[REAR 6300</t>
  </si>
  <si>
    <t>[REAR 6400</t>
  </si>
  <si>
    <t>[FRONT B28</t>
  </si>
  <si>
    <t>[FRONT D1</t>
  </si>
  <si>
    <t>[FRONT D2</t>
  </si>
  <si>
    <t>[FRONT D5</t>
  </si>
  <si>
    <t>[FRONT B7</t>
  </si>
  <si>
    <t>[FRONT P1</t>
  </si>
  <si>
    <t>[FRONT P2</t>
  </si>
  <si>
    <t>[FRONT A00</t>
  </si>
  <si>
    <t>[FRONT A10</t>
  </si>
  <si>
    <t>[FRONT A20</t>
  </si>
  <si>
    <t>[FRONT B14</t>
  </si>
  <si>
    <t>[FRONT T1</t>
  </si>
  <si>
    <t>[FRONT T2</t>
  </si>
  <si>
    <t>[FRONT T3</t>
  </si>
  <si>
    <t>[FRONT T4</t>
  </si>
  <si>
    <t>[FRONT T51</t>
  </si>
  <si>
    <t>[FRONT T61</t>
  </si>
  <si>
    <t>[PLATE HANDL</t>
  </si>
  <si>
    <t>[FRONT D6</t>
  </si>
  <si>
    <t>[FRONT D12</t>
  </si>
  <si>
    <t>[FRONT D13</t>
  </si>
  <si>
    <t>[FRONT D52</t>
  </si>
  <si>
    <t>[FRONT D53</t>
  </si>
  <si>
    <t>[FRONT D62</t>
  </si>
  <si>
    <t>[FRONT D63</t>
  </si>
  <si>
    <t>[FRONT P51</t>
  </si>
  <si>
    <t>[FRONT D24</t>
  </si>
  <si>
    <t>[FRONT P40</t>
  </si>
  <si>
    <t>[FRONT P52</t>
  </si>
  <si>
    <t>[FRONT P30</t>
  </si>
  <si>
    <t>[FRONT SERVI</t>
  </si>
  <si>
    <t>[FRONT C31</t>
  </si>
  <si>
    <t>[FRONT D25</t>
  </si>
  <si>
    <t>[FRONT B3</t>
  </si>
  <si>
    <t>[FRONT B4</t>
  </si>
  <si>
    <t>[FRONT B5</t>
  </si>
  <si>
    <t>[FRONT B6</t>
  </si>
  <si>
    <t>[FRONT BASF</t>
  </si>
  <si>
    <t>[REAR BASF</t>
  </si>
  <si>
    <t>[FRONT P00</t>
  </si>
  <si>
    <t>[FRONT D00</t>
  </si>
  <si>
    <t>[FRONT X10</t>
  </si>
  <si>
    <t>[FRONT X20</t>
  </si>
  <si>
    <t>[FRONT X30</t>
  </si>
  <si>
    <t>[FRONT T59</t>
  </si>
  <si>
    <t>[FRONT D99</t>
  </si>
  <si>
    <t>[FRONT S99</t>
  </si>
  <si>
    <t>[FRONT C32</t>
  </si>
  <si>
    <t>[FRONT C20</t>
  </si>
  <si>
    <t>[FRONT C10</t>
  </si>
  <si>
    <t>[FRONT C00</t>
  </si>
  <si>
    <t>[FRONT A11</t>
  </si>
  <si>
    <t>[FRONT A21</t>
  </si>
  <si>
    <t>[FRONT P41</t>
  </si>
  <si>
    <t>[FRONT P42</t>
  </si>
  <si>
    <t>[FRONT P31</t>
  </si>
  <si>
    <t>[FRONT C41</t>
  </si>
  <si>
    <t>[FRONT C33</t>
  </si>
  <si>
    <t>[FRONT X11</t>
  </si>
  <si>
    <t>[FRONT X32</t>
  </si>
  <si>
    <t>[FRONT X2</t>
  </si>
  <si>
    <t>[FRONT B21</t>
  </si>
  <si>
    <t>[FRONT F/U</t>
  </si>
  <si>
    <t>[BRACKET 700</t>
  </si>
  <si>
    <t>[FRONT MULTI</t>
  </si>
  <si>
    <t>[FRONT B2</t>
  </si>
  <si>
    <t>[REAR 7002</t>
  </si>
  <si>
    <t>[REAR 7000</t>
  </si>
  <si>
    <t>[FRONT 7000</t>
  </si>
  <si>
    <t>[FRONT 7600</t>
  </si>
  <si>
    <t>2.10.107</t>
  </si>
  <si>
    <t>[FRONT 5700</t>
  </si>
  <si>
    <t>front E-5700</t>
  </si>
  <si>
    <t>70744</t>
  </si>
  <si>
    <t>[REAR PANEL</t>
  </si>
  <si>
    <t>2.10.120</t>
  </si>
  <si>
    <t>[FRONT D-100</t>
  </si>
  <si>
    <t>M+W frontpanel D-1000-00</t>
  </si>
  <si>
    <t>2.10.121</t>
  </si>
  <si>
    <t>M+W frontpanel D-1000-10/30</t>
  </si>
  <si>
    <t>2.10.122</t>
  </si>
  <si>
    <t>M+W frontpanel D-1000-20/40</t>
  </si>
  <si>
    <t>2.10.123</t>
  </si>
  <si>
    <t>[REAR D-100</t>
  </si>
  <si>
    <t>M+W rearpanel D-1000-x0</t>
  </si>
  <si>
    <t>2.10.126</t>
  </si>
  <si>
    <t>M+W rearpanel D-1000-x2</t>
  </si>
  <si>
    <t>2.10.127</t>
  </si>
  <si>
    <t>M+W rearpanel D-1000-x1</t>
  </si>
  <si>
    <t>[FRONT FRM</t>
  </si>
  <si>
    <t>[REAR FRM</t>
  </si>
  <si>
    <t>[FRONT PANEL</t>
  </si>
  <si>
    <t>[FRONT 5512</t>
  </si>
  <si>
    <t>[FRONT 5513</t>
  </si>
  <si>
    <t>[FRONT 5514</t>
  </si>
  <si>
    <t>[REAR 5514</t>
  </si>
  <si>
    <t>[FRONT 5511</t>
  </si>
  <si>
    <t>[FRONT SENSO</t>
  </si>
  <si>
    <t>[REAR 5511</t>
  </si>
  <si>
    <t>[REAR 5513</t>
  </si>
  <si>
    <t>[FRONT 5517</t>
  </si>
  <si>
    <t>[FRONT 5516</t>
  </si>
  <si>
    <t>[FRONT 5515</t>
  </si>
  <si>
    <t>[REAR 5515</t>
  </si>
  <si>
    <t>[CASE DELTRO</t>
  </si>
  <si>
    <t>[CASE W-300</t>
  </si>
  <si>
    <t>[CASE RITTAL</t>
  </si>
  <si>
    <t>[GRID</t>
  </si>
  <si>
    <t>[CASE SAFEPA</t>
  </si>
  <si>
    <t>[CASE L30</t>
  </si>
  <si>
    <t>[CASE M+W</t>
  </si>
  <si>
    <t>71818</t>
  </si>
  <si>
    <t>[CASE</t>
  </si>
  <si>
    <t>[CASE THM</t>
  </si>
  <si>
    <t>[CASE BAL</t>
  </si>
  <si>
    <t>[CASE ATA003</t>
  </si>
  <si>
    <t>[COVER PID</t>
  </si>
  <si>
    <t>[COVER POWER</t>
  </si>
  <si>
    <t>[CASE BOPLA</t>
  </si>
  <si>
    <t>2.11.139</t>
  </si>
  <si>
    <t>[CASE TRIPLE</t>
  </si>
  <si>
    <t>case triple channel gasbox</t>
  </si>
  <si>
    <t>[SCREW KNURL</t>
  </si>
  <si>
    <t>[SCREW COLLA</t>
  </si>
  <si>
    <t>[HANDLE 7HP</t>
  </si>
  <si>
    <t>[HANDLE 14HP</t>
  </si>
  <si>
    <t>[HANDLE 28HP</t>
  </si>
  <si>
    <t>[SCREWSET</t>
  </si>
  <si>
    <t>[PCB SHEET</t>
  </si>
  <si>
    <t>[DVM CLAMPS</t>
  </si>
  <si>
    <t>71321</t>
  </si>
  <si>
    <t>[SCREW GRUB</t>
  </si>
  <si>
    <t>[HANDLE 3HP</t>
  </si>
  <si>
    <t>[MOUNTING PR</t>
  </si>
  <si>
    <t>[HANDLE 21HP</t>
  </si>
  <si>
    <t>[HANDLE 4HP</t>
  </si>
  <si>
    <t>[HANDLE 6HP</t>
  </si>
  <si>
    <t>[HANDLE 5HP</t>
  </si>
  <si>
    <t>[SLIDE RAIL</t>
  </si>
  <si>
    <t>[TUBE SS</t>
  </si>
  <si>
    <t>[ROUND BAR</t>
  </si>
  <si>
    <t>[BELLOW</t>
  </si>
  <si>
    <t>71111</t>
  </si>
  <si>
    <t>[TUBE W-200</t>
  </si>
  <si>
    <t>[TUBE PVC</t>
  </si>
  <si>
    <t>70301</t>
  </si>
  <si>
    <t>[NEEDLE</t>
  </si>
  <si>
    <t>71332</t>
  </si>
  <si>
    <t>3/8"x0.049"</t>
  </si>
  <si>
    <t>[TUBE SS A90</t>
  </si>
  <si>
    <t>[TUBE SS A91</t>
  </si>
  <si>
    <t>[TUBE COPPER</t>
  </si>
  <si>
    <t>71317</t>
  </si>
  <si>
    <t>70828</t>
  </si>
  <si>
    <t>[BALL 3MM</t>
  </si>
  <si>
    <t>1/4"x0.065"</t>
  </si>
  <si>
    <t>[TUBE</t>
  </si>
  <si>
    <t>70721</t>
  </si>
  <si>
    <t>[TOGGLE APP</t>
  </si>
  <si>
    <t>[TUBE L01</t>
  </si>
  <si>
    <t>[TUBE M14</t>
  </si>
  <si>
    <t>72011</t>
  </si>
  <si>
    <t>[SQUARE BAR</t>
  </si>
  <si>
    <t>[COPPER TUBE</t>
  </si>
  <si>
    <t>[WELD TUBE</t>
  </si>
  <si>
    <t>[VALVE NUPRO</t>
  </si>
  <si>
    <t>[TUBEHOLDER</t>
  </si>
  <si>
    <t>[RING SIEVE</t>
  </si>
  <si>
    <t>[COVER 116B</t>
  </si>
  <si>
    <t>[BODY L2</t>
  </si>
  <si>
    <t>[PLATE CENTR</t>
  </si>
  <si>
    <t>[WELD PIECE</t>
  </si>
  <si>
    <t>[TUBE SPIRAL</t>
  </si>
  <si>
    <t>[BODY 003BC</t>
  </si>
  <si>
    <t>[COVER 003BC</t>
  </si>
  <si>
    <t>[CASE CALSYS</t>
  </si>
  <si>
    <t>[ENDPLATE</t>
  </si>
  <si>
    <t>[BODY MIXER</t>
  </si>
  <si>
    <t>[COVER MIXER</t>
  </si>
  <si>
    <t>[COVER 004CM</t>
  </si>
  <si>
    <t>[COVER 204CM</t>
  </si>
  <si>
    <t>[BODY 204CM</t>
  </si>
  <si>
    <t>[STAY CORNER</t>
  </si>
  <si>
    <t>[COVER 003AC</t>
  </si>
  <si>
    <t>[COVER 202CM</t>
  </si>
  <si>
    <t>[BODY 202CM</t>
  </si>
  <si>
    <t>[CASE W-200</t>
  </si>
  <si>
    <t>[BODY W002</t>
  </si>
  <si>
    <t>[TUBE SPRAY</t>
  </si>
  <si>
    <t>[BODY FIS001</t>
  </si>
  <si>
    <t>[MAGNET CORE</t>
  </si>
  <si>
    <t>[CASE VALVE</t>
  </si>
  <si>
    <t>[ORIFICE MOD</t>
  </si>
  <si>
    <t>[PLUNGER MOD</t>
  </si>
  <si>
    <t>[DISC VALVE</t>
  </si>
  <si>
    <t>[ROD PRESSIN</t>
  </si>
  <si>
    <t>[BODY 200C</t>
  </si>
  <si>
    <t>[BODY FM1</t>
  </si>
  <si>
    <t>[BODY 132AC</t>
  </si>
  <si>
    <t>[BODY 133AC</t>
  </si>
  <si>
    <t>[COVER 133AC</t>
  </si>
  <si>
    <t>[BODY 110C</t>
  </si>
  <si>
    <t>[DEVICEHOLDE</t>
  </si>
  <si>
    <t>[BODY 004BC</t>
  </si>
  <si>
    <t>[CASE MODULE</t>
  </si>
  <si>
    <t>70737</t>
  </si>
  <si>
    <t>[EVAPORATOR</t>
  </si>
  <si>
    <t>[BRACKET7000</t>
  </si>
  <si>
    <t>[BODY 122M</t>
  </si>
  <si>
    <t>[SCREW ADJUS</t>
  </si>
  <si>
    <t>[HEATSINK</t>
  </si>
  <si>
    <t>[RING 106E</t>
  </si>
  <si>
    <t>[ORIFICE VM1</t>
  </si>
  <si>
    <t>[BODY FIS003</t>
  </si>
  <si>
    <t>[HEAD EX-PR</t>
  </si>
  <si>
    <t>[CASE FRM/FT</t>
  </si>
  <si>
    <t>[CASE CONVER</t>
  </si>
  <si>
    <t>[BODY FM3</t>
  </si>
  <si>
    <t>[BODY FM4</t>
  </si>
  <si>
    <t>[BODY FM3FM4</t>
  </si>
  <si>
    <t>[BODY SAM001</t>
  </si>
  <si>
    <t>2.15.192</t>
  </si>
  <si>
    <t>[BODY BLZ302</t>
  </si>
  <si>
    <t>body BLZ-302F</t>
  </si>
  <si>
    <t>[BODY W003</t>
  </si>
  <si>
    <t>[ORIFICE W03</t>
  </si>
  <si>
    <t>[BRACKET W30</t>
  </si>
  <si>
    <t>[BODY BUGW</t>
  </si>
  <si>
    <t>[COVER BUGW</t>
  </si>
  <si>
    <t>[INSERT BUGW</t>
  </si>
  <si>
    <t>[CLIP BUGW</t>
  </si>
  <si>
    <t>[BODY 139MI</t>
  </si>
  <si>
    <t>[COVER F139M</t>
  </si>
  <si>
    <t>[BODY CASE</t>
  </si>
  <si>
    <t>[COVER VALVE</t>
  </si>
  <si>
    <t>[TUBE HEATER</t>
  </si>
  <si>
    <t>[BASE PLATE</t>
  </si>
  <si>
    <t>[CASE 004AC</t>
  </si>
  <si>
    <t>[CASE LOWER</t>
  </si>
  <si>
    <t>[LOWER PART</t>
  </si>
  <si>
    <t>[BODY TST</t>
  </si>
  <si>
    <t>[BODY 042 AE</t>
  </si>
  <si>
    <t>[COVER 042 A</t>
  </si>
  <si>
    <t>[BODY 142MI</t>
  </si>
  <si>
    <t>[COVER 142MI</t>
  </si>
  <si>
    <t>[BODY 143MI</t>
  </si>
  <si>
    <t>[COVER 143MI</t>
  </si>
  <si>
    <t>[BODY 123M</t>
  </si>
  <si>
    <t>[DRAWING</t>
  </si>
  <si>
    <t>[BODY 111CI</t>
  </si>
  <si>
    <t>[HOLDER</t>
  </si>
  <si>
    <t>[BODY C/EX/C</t>
  </si>
  <si>
    <t>[CLAMP FOOT</t>
  </si>
  <si>
    <t>[ADAPTER FOO</t>
  </si>
  <si>
    <t>[SUPPORT TOO</t>
  </si>
  <si>
    <t>[MATCH PLATE</t>
  </si>
  <si>
    <t>[SLIDE</t>
  </si>
  <si>
    <t>[BRIDGE</t>
  </si>
  <si>
    <t>[BODY 110CI</t>
  </si>
  <si>
    <t>[OUTLET PART</t>
  </si>
  <si>
    <t>[COVER 126A</t>
  </si>
  <si>
    <t>[COVER 126B</t>
  </si>
  <si>
    <t>[BODY PL001</t>
  </si>
  <si>
    <t>[INSRT PL001</t>
  </si>
  <si>
    <t>[PLATE EX-PR</t>
  </si>
  <si>
    <t>[BODY 121M</t>
  </si>
  <si>
    <t>[BODY 130M</t>
  </si>
  <si>
    <t>[BODY 120M</t>
  </si>
  <si>
    <t>71626</t>
  </si>
  <si>
    <t>2.15.341</t>
  </si>
  <si>
    <t>[BODY POL101</t>
  </si>
  <si>
    <t>body POL-101F</t>
  </si>
  <si>
    <t>[SCREW 001BC</t>
  </si>
  <si>
    <t>[ORIFICE HOL</t>
  </si>
  <si>
    <t>[BODY 107B</t>
  </si>
  <si>
    <t>[BODY FM0</t>
  </si>
  <si>
    <t>[BODY WFM</t>
  </si>
  <si>
    <t>[COVER WFM</t>
  </si>
  <si>
    <t>[RING DISTAN</t>
  </si>
  <si>
    <t>[RING ADAPTE</t>
  </si>
  <si>
    <t>[INLET PART</t>
  </si>
  <si>
    <t>[BODY D-6270</t>
  </si>
  <si>
    <t>[FLOW DEVICE</t>
  </si>
  <si>
    <t>[RING WFM</t>
  </si>
  <si>
    <t>[BODY BASE</t>
  </si>
  <si>
    <t>[BODY D-6250</t>
  </si>
  <si>
    <t>[BODY MODUL</t>
  </si>
  <si>
    <t>[BODY D-6230</t>
  </si>
  <si>
    <t>[BODY DUMMY</t>
  </si>
  <si>
    <t>[CASE DMFC I</t>
  </si>
  <si>
    <t>[BODY UHP</t>
  </si>
  <si>
    <t>[COVER UHP</t>
  </si>
  <si>
    <t>[INSERT UHP</t>
  </si>
  <si>
    <t>[CONUS D</t>
  </si>
  <si>
    <t>[NUT UHP</t>
  </si>
  <si>
    <t>[BODY WFM051</t>
  </si>
  <si>
    <t>[RING WFM051</t>
  </si>
  <si>
    <t>[PLATE FM2</t>
  </si>
  <si>
    <t>[BODY</t>
  </si>
  <si>
    <t>[BODY PRESS</t>
  </si>
  <si>
    <t>[SCREW STRET</t>
  </si>
  <si>
    <t>[INSERT RING</t>
  </si>
  <si>
    <t>[ADAPTER VM2</t>
  </si>
  <si>
    <t>[BODY PL-003</t>
  </si>
  <si>
    <t>[INLET PL003</t>
  </si>
  <si>
    <t>[BODY PL-002</t>
  </si>
  <si>
    <t>[CAP VALVE</t>
  </si>
  <si>
    <t>2.15.529</t>
  </si>
  <si>
    <t>[BODY D-4012</t>
  </si>
  <si>
    <t>M+W body D-4012-AL</t>
  </si>
  <si>
    <t>[TRICLAMP 3/</t>
  </si>
  <si>
    <t>[TOOL FILTER</t>
  </si>
  <si>
    <t>[BODY INF301</t>
  </si>
  <si>
    <t>[BODY VGE003</t>
  </si>
  <si>
    <t>[BODY BUSCH</t>
  </si>
  <si>
    <t>[SPINDLE</t>
  </si>
  <si>
    <t>[BODY FIN001</t>
  </si>
  <si>
    <t>[BODY D-6200</t>
  </si>
  <si>
    <t>[BODY D-6201</t>
  </si>
  <si>
    <t>[SLEEVE V01</t>
  </si>
  <si>
    <t>[BODY BCH001</t>
  </si>
  <si>
    <t>[BODY BCH002</t>
  </si>
  <si>
    <t>[CAP LOW/MED</t>
  </si>
  <si>
    <t>[RING COMBI</t>
  </si>
  <si>
    <t>[CASE FRM</t>
  </si>
  <si>
    <t>[INSERT D625</t>
  </si>
  <si>
    <t>[BODY L20</t>
  </si>
  <si>
    <t>[COVER L20</t>
  </si>
  <si>
    <t>[BODY VALVE</t>
  </si>
  <si>
    <t>[BODY PDP100</t>
  </si>
  <si>
    <t>[BODY TST001</t>
  </si>
  <si>
    <t>[SLEEVE TST</t>
  </si>
  <si>
    <t>[PISTON PLAT</t>
  </si>
  <si>
    <t>[RING SPRING</t>
  </si>
  <si>
    <t>[PLUG TST001</t>
  </si>
  <si>
    <t>[BODY LEY501</t>
  </si>
  <si>
    <t>[BODY PL002M</t>
  </si>
  <si>
    <t>[BODY PL003M</t>
  </si>
  <si>
    <t>[BODY FRE001</t>
  </si>
  <si>
    <t>[DISTANCE PT</t>
  </si>
  <si>
    <t>[ADAPTER V01</t>
  </si>
  <si>
    <t>[BODY MIC301</t>
  </si>
  <si>
    <t>[BODY SMS001</t>
  </si>
  <si>
    <t>[BODY SKN002</t>
  </si>
  <si>
    <t>[BODY MIC104</t>
  </si>
  <si>
    <t>[BODY OEM201</t>
  </si>
  <si>
    <t>[COVER OEM</t>
  </si>
  <si>
    <t>[BODY 113OGM</t>
  </si>
  <si>
    <t>[COVER 113OG</t>
  </si>
  <si>
    <t>[BODY FAA001</t>
  </si>
  <si>
    <t>[BODY HA001F</t>
  </si>
  <si>
    <t>[BODY THM003</t>
  </si>
  <si>
    <t>[BODY V01</t>
  </si>
  <si>
    <t>[BODY 004</t>
  </si>
  <si>
    <t>[FLANGE CORI</t>
  </si>
  <si>
    <t>[BODY BR001</t>
  </si>
  <si>
    <t>[BODY BR002</t>
  </si>
  <si>
    <t>[BODY BR003</t>
  </si>
  <si>
    <t>[BODY BR004</t>
  </si>
  <si>
    <t>[INSERT BR00</t>
  </si>
  <si>
    <t>[BODY SIN001</t>
  </si>
  <si>
    <t>[BODY CEP001</t>
  </si>
  <si>
    <t>[BODY DML102</t>
  </si>
  <si>
    <t>[BODY EUR805</t>
  </si>
  <si>
    <t>[BODY EUR803</t>
  </si>
  <si>
    <t>[BODY SIG001</t>
  </si>
  <si>
    <t>[COVER SIG00</t>
  </si>
  <si>
    <t>[HOTWIRE</t>
  </si>
  <si>
    <t>[BODY D-6231</t>
  </si>
  <si>
    <t>[BODY D-6251</t>
  </si>
  <si>
    <t>[BODY EHR</t>
  </si>
  <si>
    <t>[SLEEVE EHR</t>
  </si>
  <si>
    <t>[COIL HOUSIN</t>
  </si>
  <si>
    <t>[PLATE V01</t>
  </si>
  <si>
    <t>[COVERPLATE</t>
  </si>
  <si>
    <t>[SUPPORT RIN</t>
  </si>
  <si>
    <t>[ADAPTER BOD</t>
  </si>
  <si>
    <t>[BODY DUAL</t>
  </si>
  <si>
    <t>[FLANGE SIN</t>
  </si>
  <si>
    <t>[VALVE BODY</t>
  </si>
  <si>
    <t>[SLEEVE V02</t>
  </si>
  <si>
    <t>[RING EHR</t>
  </si>
  <si>
    <t>[BODY 113ALU</t>
  </si>
  <si>
    <t>[MANIFOLD</t>
  </si>
  <si>
    <t>70267</t>
  </si>
  <si>
    <t>[WELD FLANGE</t>
  </si>
  <si>
    <t>[ADAPTERPLAT</t>
  </si>
  <si>
    <t>[BODY JOB001</t>
  </si>
  <si>
    <t>[APP GAS SUP</t>
  </si>
  <si>
    <t>[BODY SMS003</t>
  </si>
  <si>
    <t>[BODY L20CV</t>
  </si>
  <si>
    <t>[FRAME</t>
  </si>
  <si>
    <t>[BODY FES</t>
  </si>
  <si>
    <t>[BODY L20C</t>
  </si>
  <si>
    <t>[PUMPHOUSING</t>
  </si>
  <si>
    <t>[PUMP ADAPTE</t>
  </si>
  <si>
    <t>[BODY 201U</t>
  </si>
  <si>
    <t>[MINI VALVE</t>
  </si>
  <si>
    <t>[BODY IQ+FLO</t>
  </si>
  <si>
    <t>[BODY MS2</t>
  </si>
  <si>
    <t>71354</t>
  </si>
  <si>
    <t>[HOUSING MS2</t>
  </si>
  <si>
    <t>[CASE SENSOR</t>
  </si>
  <si>
    <t>[KEY HOLDER</t>
  </si>
  <si>
    <t>[BODY 200CI</t>
  </si>
  <si>
    <t>[BODY 201CI</t>
  </si>
  <si>
    <t>[BODY 201AI</t>
  </si>
  <si>
    <t>[MOUNT PLATE</t>
  </si>
  <si>
    <t>[BODY APP</t>
  </si>
  <si>
    <t>[PRESS SWITC</t>
  </si>
  <si>
    <t>[BODY MIC205</t>
  </si>
  <si>
    <t>[ELM-001F</t>
  </si>
  <si>
    <t>[TOPMOUNT</t>
  </si>
  <si>
    <t>[PLUG-IN UNI</t>
  </si>
  <si>
    <t>[PANEL SIDE</t>
  </si>
  <si>
    <t>[REAR 5600</t>
  </si>
  <si>
    <t>[CASE ASSY</t>
  </si>
  <si>
    <t>[CASE 7600</t>
  </si>
  <si>
    <t>[COMBI H01</t>
  </si>
  <si>
    <t>72004</t>
  </si>
  <si>
    <t>[VALVE BURKE</t>
  </si>
  <si>
    <t>70228</t>
  </si>
  <si>
    <t>[MICROVALVE</t>
  </si>
  <si>
    <t>[VALVE MICRO</t>
  </si>
  <si>
    <t>70617</t>
  </si>
  <si>
    <t>[VALVE INTER</t>
  </si>
  <si>
    <t>71428</t>
  </si>
  <si>
    <t>[VALVE CLIPP</t>
  </si>
  <si>
    <t>70405</t>
  </si>
  <si>
    <t>[PRESSURE RE</t>
  </si>
  <si>
    <t>71892</t>
  </si>
  <si>
    <t>[GEARPUMP</t>
  </si>
  <si>
    <t>71970</t>
  </si>
  <si>
    <t>72086</t>
  </si>
  <si>
    <t>[VALVE ASCO</t>
  </si>
  <si>
    <t>[VALVE BURKR</t>
  </si>
  <si>
    <t>[VALVE</t>
  </si>
  <si>
    <t>[VALVE FESTO</t>
  </si>
  <si>
    <t>70614</t>
  </si>
  <si>
    <t>[PUMP</t>
  </si>
  <si>
    <t>[VALVE FAS</t>
  </si>
  <si>
    <t>[BUSCHJOST</t>
  </si>
  <si>
    <t>[TOOLING</t>
  </si>
  <si>
    <t>TOOL</t>
  </si>
  <si>
    <t>[TOOLING UC</t>
  </si>
  <si>
    <t>72051</t>
  </si>
  <si>
    <t>71981</t>
  </si>
  <si>
    <t>[TOOLING LFE</t>
  </si>
  <si>
    <t>[CYLINDER</t>
  </si>
  <si>
    <t>[TOOLING BGS</t>
  </si>
  <si>
    <t>[TOOLING FRM</t>
  </si>
  <si>
    <t>[BODY 201AV</t>
  </si>
  <si>
    <t>[COVER 201AW</t>
  </si>
  <si>
    <t>[BODY 200CW</t>
  </si>
  <si>
    <t>[BODY 201CW</t>
  </si>
  <si>
    <t>[BODY 201AW</t>
  </si>
  <si>
    <t>[BODY 202DV</t>
  </si>
  <si>
    <t>[COVER 102D</t>
  </si>
  <si>
    <t>[COVER 411</t>
  </si>
  <si>
    <t>[COVER 422</t>
  </si>
  <si>
    <t>[COVER 423</t>
  </si>
  <si>
    <t>[BODY 410</t>
  </si>
  <si>
    <t>[COVER 410</t>
  </si>
  <si>
    <t>[RAIL SIN</t>
  </si>
  <si>
    <t>[FLANGE DN10</t>
  </si>
  <si>
    <t>71618</t>
  </si>
  <si>
    <t>[BODY ROX</t>
  </si>
  <si>
    <t>[COVER ROX</t>
  </si>
  <si>
    <t>[FLOW-SMS</t>
  </si>
  <si>
    <t>71148</t>
  </si>
  <si>
    <t>[DISTANCE RI</t>
  </si>
  <si>
    <t>[SIN GAS</t>
  </si>
  <si>
    <t>[BODY L01</t>
  </si>
  <si>
    <t>[NUT</t>
  </si>
  <si>
    <t>[BODY SET-01</t>
  </si>
  <si>
    <t>[BODY 6250</t>
  </si>
  <si>
    <t>[BLIND PLATE</t>
  </si>
  <si>
    <t>[EXTENSION</t>
  </si>
  <si>
    <t>[BLINDPLATE</t>
  </si>
  <si>
    <t>[BODY PTI-00</t>
  </si>
  <si>
    <t>[PRESSURE</t>
  </si>
  <si>
    <t>[BOTTOM PART</t>
  </si>
  <si>
    <t>2.20.122</t>
  </si>
  <si>
    <t>support ring o-ring AS013</t>
  </si>
  <si>
    <t>[BODY SIN</t>
  </si>
  <si>
    <t>[BODY IQ+</t>
  </si>
  <si>
    <t>[BODY FES-00</t>
  </si>
  <si>
    <t>[BODY THB-00</t>
  </si>
  <si>
    <t>[BODY M13</t>
  </si>
  <si>
    <t>71150</t>
  </si>
  <si>
    <t>[HOUSING IQ+</t>
  </si>
  <si>
    <t>[FRONT PLATE</t>
  </si>
  <si>
    <t>[VALVE CONV</t>
  </si>
  <si>
    <t>[FLANGE 1/16</t>
  </si>
  <si>
    <t>[BODY GSL001</t>
  </si>
  <si>
    <t>[CORE CEM</t>
  </si>
  <si>
    <t>[BODY IQ+ D</t>
  </si>
  <si>
    <t>[BODY IQ+MAN</t>
  </si>
  <si>
    <t>[SLEEVE MAS</t>
  </si>
  <si>
    <t>[PLUNGER MAS</t>
  </si>
  <si>
    <t>[ORIFICE MAS</t>
  </si>
  <si>
    <t>[BODY ATA003</t>
  </si>
  <si>
    <t>[BODYTHE003F</t>
  </si>
  <si>
    <t>[BODY THM AA</t>
  </si>
  <si>
    <t>[CAP</t>
  </si>
  <si>
    <t>[ORIFICE MV</t>
  </si>
  <si>
    <t>[PLUNGER MV</t>
  </si>
  <si>
    <t>[BODY MV</t>
  </si>
  <si>
    <t>[COVER MV</t>
  </si>
  <si>
    <t>[FLANGE MV</t>
  </si>
  <si>
    <t>[BODY GHC-00</t>
  </si>
  <si>
    <t>[MASS BLOCK</t>
  </si>
  <si>
    <t>[POL-004F</t>
  </si>
  <si>
    <t>[FRONTPLATE</t>
  </si>
  <si>
    <t>[BLOCK</t>
  </si>
  <si>
    <t>EI</t>
  </si>
  <si>
    <t>70286</t>
  </si>
  <si>
    <t>2.20.396</t>
  </si>
  <si>
    <t>FAS valve cover MASS-VIEW</t>
  </si>
  <si>
    <t>31375</t>
  </si>
  <si>
    <t>[BODY BAL</t>
  </si>
  <si>
    <t>[BODY POL</t>
  </si>
  <si>
    <t>[RING M16</t>
  </si>
  <si>
    <t>[BODY T11</t>
  </si>
  <si>
    <t>[BODY T12</t>
  </si>
  <si>
    <t>[BODY T13</t>
  </si>
  <si>
    <t>[BODY T14</t>
  </si>
  <si>
    <t>[BODY T15</t>
  </si>
  <si>
    <t>[COVER T15</t>
  </si>
  <si>
    <t>[HOUSING COR</t>
  </si>
  <si>
    <t>[BODY THM CC</t>
  </si>
  <si>
    <t>[FIXING RAIL</t>
  </si>
  <si>
    <t>[DINRAIL</t>
  </si>
  <si>
    <t>[DIST BUSH</t>
  </si>
  <si>
    <t>[IQP HOUSING</t>
  </si>
  <si>
    <t>[BODY IQP-60</t>
  </si>
  <si>
    <t>[BODY IQP-70</t>
  </si>
  <si>
    <t>[PLUNGER 002</t>
  </si>
  <si>
    <t>[BODY T20/T2</t>
  </si>
  <si>
    <t>[BODY T22</t>
  </si>
  <si>
    <t>[BODY T23</t>
  </si>
  <si>
    <t>[BODY SKA002</t>
  </si>
  <si>
    <t>2.20.566</t>
  </si>
  <si>
    <t>[HOUSING</t>
  </si>
  <si>
    <t>[BODY OZO</t>
  </si>
  <si>
    <t>[BODY IQM4</t>
  </si>
  <si>
    <t>[BODY SKN-00</t>
  </si>
  <si>
    <t>[BODY MIC-60</t>
  </si>
  <si>
    <t>[CONNECT HOU</t>
  </si>
  <si>
    <t>[ATEX COVER</t>
  </si>
  <si>
    <t>[ATEX NUT</t>
  </si>
  <si>
    <t>[ATEX PROTEC</t>
  </si>
  <si>
    <t>[BODY BKT-00</t>
  </si>
  <si>
    <t>[BODY SGB-00</t>
  </si>
  <si>
    <t>[BODY LEY-00</t>
  </si>
  <si>
    <t>[BODY PPS-00</t>
  </si>
  <si>
    <t>[FILLER PLAT</t>
  </si>
  <si>
    <t>2.20.952</t>
  </si>
  <si>
    <t>[COIL MLH</t>
  </si>
  <si>
    <t>coil cover MLH cast</t>
  </si>
  <si>
    <t>[SHAFT TM3</t>
  </si>
  <si>
    <t>[PLUNGER TM3</t>
  </si>
  <si>
    <t>[DOWELPIN ML</t>
  </si>
  <si>
    <t>70872</t>
  </si>
  <si>
    <t>= 2.19.083</t>
  </si>
  <si>
    <t>[RING BACKUP</t>
  </si>
  <si>
    <t>[O-RNG AS131</t>
  </si>
  <si>
    <t>[O-RNG AS015</t>
  </si>
  <si>
    <t>[O-RNG 3X1</t>
  </si>
  <si>
    <t>[O-RNG 9X1.5</t>
  </si>
  <si>
    <t>[O-RNG AS120</t>
  </si>
  <si>
    <t>[O-RNG 4X1</t>
  </si>
  <si>
    <t>[O-RNG 15.3X</t>
  </si>
  <si>
    <t>[O-RNG AS115</t>
  </si>
  <si>
    <t>71606</t>
  </si>
  <si>
    <t>[O-RNG AS013</t>
  </si>
  <si>
    <t>[O-RNG AS011</t>
  </si>
  <si>
    <t>[O-RNG 11X2</t>
  </si>
  <si>
    <t>[O-RNG 34X3</t>
  </si>
  <si>
    <t>[O-RNG 12X</t>
  </si>
  <si>
    <t>[O-RNG 15X</t>
  </si>
  <si>
    <t>[GASKET</t>
  </si>
  <si>
    <t>[O-RNG AS118</t>
  </si>
  <si>
    <t>[O-RNG AS012</t>
  </si>
  <si>
    <t>[O-RNG AS114</t>
  </si>
  <si>
    <t>[O-RNG AS006</t>
  </si>
  <si>
    <t>[ORING AS013</t>
  </si>
  <si>
    <t>[ORING AS011</t>
  </si>
  <si>
    <t>[ORING AS015</t>
  </si>
  <si>
    <t>[ORING AS120</t>
  </si>
  <si>
    <t>[MEMBRANE</t>
  </si>
  <si>
    <t>[O-RNG 14.1X</t>
  </si>
  <si>
    <t>[O-RNG AS113</t>
  </si>
  <si>
    <t>[O-RNG 48X5</t>
  </si>
  <si>
    <t>[O-RNG 60X5</t>
  </si>
  <si>
    <t>[O-RNG 90X5</t>
  </si>
  <si>
    <t>[O-RNG 110X5</t>
  </si>
  <si>
    <t>[O-RNG 1.78X</t>
  </si>
  <si>
    <t>[O-RNG 16X1</t>
  </si>
  <si>
    <t>[O-RNG AS001</t>
  </si>
  <si>
    <t>[O-RNG AS010</t>
  </si>
  <si>
    <t>[O-RNG AS002</t>
  </si>
  <si>
    <t>[ORING AS115</t>
  </si>
  <si>
    <t>[ORING AS010</t>
  </si>
  <si>
    <t>[ORING AS131</t>
  </si>
  <si>
    <t>[O-RNG AS016</t>
  </si>
  <si>
    <t>[O-RNG AS005</t>
  </si>
  <si>
    <t>[O-RNG AS007</t>
  </si>
  <si>
    <t>[O-RNG AS130</t>
  </si>
  <si>
    <t>[O-RNG AS017</t>
  </si>
  <si>
    <t>[ORING AS008</t>
  </si>
  <si>
    <t>[ORING AS009</t>
  </si>
  <si>
    <t>[ORING AS016</t>
  </si>
  <si>
    <t>[O-RNG AS008</t>
  </si>
  <si>
    <t>[O-RNG AS009</t>
  </si>
  <si>
    <t>[ORING AS127</t>
  </si>
  <si>
    <t>[O-RNG AS018</t>
  </si>
  <si>
    <t>[ORING AS018</t>
  </si>
  <si>
    <t>[O-RNG AS108</t>
  </si>
  <si>
    <t>[O-RNG AS127</t>
  </si>
  <si>
    <t>[O-RNG AS134</t>
  </si>
  <si>
    <t>[O-RNG AS150</t>
  </si>
  <si>
    <t>[O-RNG AS154</t>
  </si>
  <si>
    <t>[O-RNG AS902</t>
  </si>
  <si>
    <t>[ORING AS121</t>
  </si>
  <si>
    <t>[ORING AS012</t>
  </si>
  <si>
    <t>[ORING AS014</t>
  </si>
  <si>
    <t>[O-RNG AS121</t>
  </si>
  <si>
    <t>[O-RNG AS133</t>
  </si>
  <si>
    <t>[ORING AS133</t>
  </si>
  <si>
    <t>71611</t>
  </si>
  <si>
    <t>[O-RNG AS014</t>
  </si>
  <si>
    <t>[O-RNG AS206</t>
  </si>
  <si>
    <t>[ORING AS134</t>
  </si>
  <si>
    <t>[O-RNG AS142</t>
  </si>
  <si>
    <t>[ORING AS108</t>
  </si>
  <si>
    <t>[ORING AS142</t>
  </si>
  <si>
    <t>[ORING AS150</t>
  </si>
  <si>
    <t>[ORING AS154</t>
  </si>
  <si>
    <t>[ORING AS206</t>
  </si>
  <si>
    <t>[O-RNG AS328</t>
  </si>
  <si>
    <t>[O-RNG AS332</t>
  </si>
  <si>
    <t>[O-RNG AS341</t>
  </si>
  <si>
    <t>[O-RNG AS347</t>
  </si>
  <si>
    <t>[ORING AS328</t>
  </si>
  <si>
    <t>[ORING AS332</t>
  </si>
  <si>
    <t>[ORING AS341</t>
  </si>
  <si>
    <t>[ORING AS347</t>
  </si>
  <si>
    <t>[O-RNG AS348</t>
  </si>
  <si>
    <t>[ORING AS132</t>
  </si>
  <si>
    <t>[O-RNG AS132</t>
  </si>
  <si>
    <t>[O-RNG 8X2</t>
  </si>
  <si>
    <t>[O-RNG 18X3</t>
  </si>
  <si>
    <t>[O-RNG AS004</t>
  </si>
  <si>
    <t>[O-RNG AS329</t>
  </si>
  <si>
    <t>[O-RNG AS333</t>
  </si>
  <si>
    <t>[O-RNG AS342</t>
  </si>
  <si>
    <t>[O-RNG AS350</t>
  </si>
  <si>
    <t>[ORING AS329</t>
  </si>
  <si>
    <t>[ORING AS333</t>
  </si>
  <si>
    <t>[ORING AS342</t>
  </si>
  <si>
    <t>[ORING AS350</t>
  </si>
  <si>
    <t>[ORING AS004</t>
  </si>
  <si>
    <t>[ORING AS017</t>
  </si>
  <si>
    <t>[ORING AS118</t>
  </si>
  <si>
    <t>[ORING AS126</t>
  </si>
  <si>
    <t>[O-RNG AS126</t>
  </si>
  <si>
    <t>[ORING AS203</t>
  </si>
  <si>
    <t>[O-RNG AS203</t>
  </si>
  <si>
    <t>[ORING AS005</t>
  </si>
  <si>
    <t>[ORING AS210</t>
  </si>
  <si>
    <t>[O-RNG AS210</t>
  </si>
  <si>
    <t>[ORING AS129</t>
  </si>
  <si>
    <t>[O-RNG AS129</t>
  </si>
  <si>
    <t>[O-RNG AS139</t>
  </si>
  <si>
    <t>[ORING AS139</t>
  </si>
  <si>
    <t>[O-RNG AS217</t>
  </si>
  <si>
    <t>[ORING AS215</t>
  </si>
  <si>
    <t>[O-RNG AS215</t>
  </si>
  <si>
    <t>[-RING AS120</t>
  </si>
  <si>
    <t>[O-RNG AS043</t>
  </si>
  <si>
    <t>[O-RNG AS136</t>
  </si>
  <si>
    <t>[ORING AS136</t>
  </si>
  <si>
    <t>[ORING AS211</t>
  </si>
  <si>
    <t>[ORING AS035</t>
  </si>
  <si>
    <t>[ORING AS029</t>
  </si>
  <si>
    <t>[O-RNG AS029</t>
  </si>
  <si>
    <t>[ORING AS364</t>
  </si>
  <si>
    <t>[ORING AS372</t>
  </si>
  <si>
    <t>[ORING AS379</t>
  </si>
  <si>
    <t>[O-RNG 3.5X1</t>
  </si>
  <si>
    <t>[ORING AS007</t>
  </si>
  <si>
    <t>[ORING AS021</t>
  </si>
  <si>
    <t>[O-RNG AS035</t>
  </si>
  <si>
    <t>[ORING AS348</t>
  </si>
  <si>
    <t>[O-RNG 15X1</t>
  </si>
  <si>
    <t>[ORING AS111</t>
  </si>
  <si>
    <t>[O-RNG AS111</t>
  </si>
  <si>
    <t>[QUADRING</t>
  </si>
  <si>
    <t>[ORING AS026</t>
  </si>
  <si>
    <t>[ORING AS116</t>
  </si>
  <si>
    <t>[ORING AS209</t>
  </si>
  <si>
    <t>[ORING AS123</t>
  </si>
  <si>
    <t>[O-RINGAS002</t>
  </si>
  <si>
    <t>[O-RINGAS008</t>
  </si>
  <si>
    <t>[O-RNG AS019</t>
  </si>
  <si>
    <t>[O-RINGAS020</t>
  </si>
  <si>
    <t>[O-RINGAS021</t>
  </si>
  <si>
    <t>[O-RINGAS024</t>
  </si>
  <si>
    <t>[O-RINGAS026</t>
  </si>
  <si>
    <t>[O-RINGAS028</t>
  </si>
  <si>
    <t>[O-RINGAS030</t>
  </si>
  <si>
    <t>[O-RINGAS032</t>
  </si>
  <si>
    <t>[O-RINGAS033</t>
  </si>
  <si>
    <t>[O-RINGAS106</t>
  </si>
  <si>
    <t>[O-RNG AS110</t>
  </si>
  <si>
    <t>[O-RINGAS112</t>
  </si>
  <si>
    <t>[O-RINGAS114</t>
  </si>
  <si>
    <t>[O-RNG AS116</t>
  </si>
  <si>
    <t>[O-RINGAS117</t>
  </si>
  <si>
    <t>[O-RNG AS123</t>
  </si>
  <si>
    <t>[O-RINGAS128</t>
  </si>
  <si>
    <t>[O-RINGAS129</t>
  </si>
  <si>
    <t>[O-RINGAS141</t>
  </si>
  <si>
    <t>[O-RINGAS144</t>
  </si>
  <si>
    <t>[O-RINGAS152</t>
  </si>
  <si>
    <t>[O-RINGAS153</t>
  </si>
  <si>
    <t>[O-RINGAS202</t>
  </si>
  <si>
    <t>[O-RNG AS209</t>
  </si>
  <si>
    <t>[O-RNG AS211</t>
  </si>
  <si>
    <t>[O-RINGAS228</t>
  </si>
  <si>
    <t>[O-RINGAS364</t>
  </si>
  <si>
    <t>[O-RINGAS372</t>
  </si>
  <si>
    <t>[O-RINGAS379</t>
  </si>
  <si>
    <t>[ORING AS020</t>
  </si>
  <si>
    <t>[O-RINGAS004</t>
  </si>
  <si>
    <t>[O-RINGAS005</t>
  </si>
  <si>
    <t>[O-RINGAS007</t>
  </si>
  <si>
    <t>[O-RINGAS009</t>
  </si>
  <si>
    <t>[O-RINGAS010</t>
  </si>
  <si>
    <t>[O-RINGAS011</t>
  </si>
  <si>
    <t>[O-RINGAS012</t>
  </si>
  <si>
    <t>[O-RINGAS013</t>
  </si>
  <si>
    <t>[O-RINGAS014</t>
  </si>
  <si>
    <t>[O-RINGAS015</t>
  </si>
  <si>
    <t>[O-RINGAS016</t>
  </si>
  <si>
    <t>[O-RINGAS018</t>
  </si>
  <si>
    <t>[O-RINGAS019</t>
  </si>
  <si>
    <t>[O-RINGAS029</t>
  </si>
  <si>
    <t>[O-RINGAS108</t>
  </si>
  <si>
    <t>[O-RINGAS110</t>
  </si>
  <si>
    <t>[O-RINGAS111</t>
  </si>
  <si>
    <t>[O-RINGAS115</t>
  </si>
  <si>
    <t>[O-RINGAS116</t>
  </si>
  <si>
    <t>[O-RINGAS118</t>
  </si>
  <si>
    <t>[O-RINGAS120</t>
  </si>
  <si>
    <t>[O-RINGAS121</t>
  </si>
  <si>
    <t>[O-RINGAS123</t>
  </si>
  <si>
    <t>[O-RINGAS126</t>
  </si>
  <si>
    <t>[O-RINGAS132</t>
  </si>
  <si>
    <t>[O-RINGAS134</t>
  </si>
  <si>
    <t>[O-RINGAS136</t>
  </si>
  <si>
    <t>[O-RINGAS139</t>
  </si>
  <si>
    <t>[O-RINGAS203</t>
  </si>
  <si>
    <t>[O-RINGAS209</t>
  </si>
  <si>
    <t>[O-RINGAS211</t>
  </si>
  <si>
    <t>[O-RINGAS215</t>
  </si>
  <si>
    <t>[O-RINGAS217</t>
  </si>
  <si>
    <t>[O-RINGAS329</t>
  </si>
  <si>
    <t>[O-RINGAS333</t>
  </si>
  <si>
    <t>[O-RINGAS342</t>
  </si>
  <si>
    <t>[O-RINGAS350</t>
  </si>
  <si>
    <t>[ORING AS144</t>
  </si>
  <si>
    <t>[ORING AS906</t>
  </si>
  <si>
    <t>[ORING AS109</t>
  </si>
  <si>
    <t>[ORING AS105</t>
  </si>
  <si>
    <t>[ORING AS110</t>
  </si>
  <si>
    <t>[GASKET4X1.8</t>
  </si>
  <si>
    <t>[GROMMET</t>
  </si>
  <si>
    <t>[GASKET5X6.5</t>
  </si>
  <si>
    <t>[GASKET 115</t>
  </si>
  <si>
    <t>[WASHER PG9</t>
  </si>
  <si>
    <t>[GASKET 8.4</t>
  </si>
  <si>
    <t>[GASKET 9.6</t>
  </si>
  <si>
    <t>[GASKET 5.0</t>
  </si>
  <si>
    <t>[GASKET 6.0</t>
  </si>
  <si>
    <t>[GASKET 18.0</t>
  </si>
  <si>
    <t>[GASKET 19.9</t>
  </si>
  <si>
    <t>[GASKET 4.0</t>
  </si>
  <si>
    <t>[GASKET 11.5</t>
  </si>
  <si>
    <t>[GASKET 6.9</t>
  </si>
  <si>
    <t>[GASKET INDU</t>
  </si>
  <si>
    <t>[GASKET 4X3</t>
  </si>
  <si>
    <t>[GASKET 1/4</t>
  </si>
  <si>
    <t>[GASKET 1/8</t>
  </si>
  <si>
    <t>[GASKET PLUN</t>
  </si>
  <si>
    <t>[GASKET CAPI</t>
  </si>
  <si>
    <t>[GASKET PG9</t>
  </si>
  <si>
    <t>[GASKET 5X6</t>
  </si>
  <si>
    <t>[GASKET PG11</t>
  </si>
  <si>
    <t>[MEMBRANE 03</t>
  </si>
  <si>
    <t>[BOX</t>
  </si>
  <si>
    <t>INVT</t>
  </si>
  <si>
    <t>72007</t>
  </si>
  <si>
    <t>[RING PTFE</t>
  </si>
  <si>
    <t>[ARTIKEL PV</t>
  </si>
  <si>
    <t>INVE</t>
  </si>
  <si>
    <t>[GASKET L20</t>
  </si>
  <si>
    <t>[RAKO</t>
  </si>
  <si>
    <t>[SEAL VALVE</t>
  </si>
  <si>
    <t>[CASE EURO</t>
  </si>
  <si>
    <t>[SCREEN DVM</t>
  </si>
  <si>
    <t>72101</t>
  </si>
  <si>
    <t>[TUBE CAPILL</t>
  </si>
  <si>
    <t>[PCB SLOT</t>
  </si>
  <si>
    <t>[CASE AMERIC</t>
  </si>
  <si>
    <t>[COVER AMERI</t>
  </si>
  <si>
    <t>70213</t>
  </si>
  <si>
    <t>[FILLER PART</t>
  </si>
  <si>
    <t>[FOAM</t>
  </si>
  <si>
    <t>[FORMER COIL</t>
  </si>
  <si>
    <t>[TUBE LC</t>
  </si>
  <si>
    <t>[WINDOW DVM</t>
  </si>
  <si>
    <t>[MELINEX</t>
  </si>
  <si>
    <t>[CASE DVM</t>
  </si>
  <si>
    <t>[COIL FORMER</t>
  </si>
  <si>
    <t>[COVER FILTE</t>
  </si>
  <si>
    <t>3.03.098</t>
  </si>
  <si>
    <t>upper tube holder d5mm</t>
  </si>
  <si>
    <t>[PISTON TUBE</t>
  </si>
  <si>
    <t>[LOCKING PCB</t>
  </si>
  <si>
    <t>71112</t>
  </si>
  <si>
    <t>[COVER TUBEC</t>
  </si>
  <si>
    <t>[LAMINATE</t>
  </si>
  <si>
    <t>[INSULATOR</t>
  </si>
  <si>
    <t>72318</t>
  </si>
  <si>
    <t>[INSERT D621</t>
  </si>
  <si>
    <t>[FILLER MAT</t>
  </si>
  <si>
    <t>[FIRST AID</t>
  </si>
  <si>
    <t>[LABEL</t>
  </si>
  <si>
    <t>70121</t>
  </si>
  <si>
    <t>72335</t>
  </si>
  <si>
    <t>[SEALRING</t>
  </si>
  <si>
    <t>[LABEL M+W</t>
  </si>
  <si>
    <t>[PLUNGERRACK</t>
  </si>
  <si>
    <t>[COVER 9-PIN</t>
  </si>
  <si>
    <t>[CENTER BUSH</t>
  </si>
  <si>
    <t>[PROT SUB D9</t>
  </si>
  <si>
    <t>71301</t>
  </si>
  <si>
    <t>3.03.488</t>
  </si>
  <si>
    <t>[INSUL. COVE</t>
  </si>
  <si>
    <t>insul. part coverback TEM-4DB1</t>
  </si>
  <si>
    <t>70450</t>
  </si>
  <si>
    <t>[FRONTSCREEN</t>
  </si>
  <si>
    <t>72301</t>
  </si>
  <si>
    <t>[STICKER</t>
  </si>
  <si>
    <t>[REGISTRATIO</t>
  </si>
  <si>
    <t>[SYMBOL ETCH</t>
  </si>
  <si>
    <t>71303</t>
  </si>
  <si>
    <t>[FOIL</t>
  </si>
  <si>
    <t>[LABEL AVERY</t>
  </si>
  <si>
    <t>[FOIL B7</t>
  </si>
  <si>
    <t>[CASE APRA</t>
  </si>
  <si>
    <t>[CLAMP APRA</t>
  </si>
  <si>
    <t>[CASE BASF</t>
  </si>
  <si>
    <t>3.06.031</t>
  </si>
  <si>
    <t>Kalrez o-ring AS011 6375+PTFE</t>
  </si>
  <si>
    <t>3.06.032</t>
  </si>
  <si>
    <t>kalrez o-ring AS011 6230+PTFE</t>
  </si>
  <si>
    <t>3.18.033</t>
  </si>
  <si>
    <t>[TOOLING THM</t>
  </si>
  <si>
    <t>guide plate right THM CR</t>
  </si>
  <si>
    <t>3.18.034</t>
  </si>
  <si>
    <t>bananaplug mounting THM CR</t>
  </si>
  <si>
    <t>[PCB SENSOR</t>
  </si>
  <si>
    <t>[PCB EPC</t>
  </si>
  <si>
    <t>[PCB P-MODUL</t>
  </si>
  <si>
    <t>[PCB A-MODUL</t>
  </si>
  <si>
    <t>[PCB T-MODUL</t>
  </si>
  <si>
    <t>[PCB S-BOARD</t>
  </si>
  <si>
    <t>[PCB DELAY</t>
  </si>
  <si>
    <t>[PCB SOFT ST</t>
  </si>
  <si>
    <t>[PCB P51</t>
  </si>
  <si>
    <t>[PCB C10</t>
  </si>
  <si>
    <t>[PCB P42</t>
  </si>
  <si>
    <t>[PCB TUBE</t>
  </si>
  <si>
    <t>[PCB CALIBR</t>
  </si>
  <si>
    <t>[PCB 507</t>
  </si>
  <si>
    <t>[PCB P53</t>
  </si>
  <si>
    <t>[PCB C31</t>
  </si>
  <si>
    <t>[PCB TEST</t>
  </si>
  <si>
    <t>[PCB BURN IN</t>
  </si>
  <si>
    <t>[PCB MFM EX</t>
  </si>
  <si>
    <t>[PCB V21</t>
  </si>
  <si>
    <t>[PCB V10</t>
  </si>
  <si>
    <t>[PCB S99</t>
  </si>
  <si>
    <t>[PCB I-MODUL</t>
  </si>
  <si>
    <t>[PCB DUAL</t>
  </si>
  <si>
    <t>[PCB U-MODUL</t>
  </si>
  <si>
    <t>[PCB T99/1</t>
  </si>
  <si>
    <t>[PCB T99/2</t>
  </si>
  <si>
    <t>[PCB EPT</t>
  </si>
  <si>
    <t>[PCB DISPLAY</t>
  </si>
  <si>
    <t>[PCB P39</t>
  </si>
  <si>
    <t>[PCB MFM COM</t>
  </si>
  <si>
    <t>[PCB MFC COM</t>
  </si>
  <si>
    <t>[PCB MFC AME</t>
  </si>
  <si>
    <t>[PCB C30</t>
  </si>
  <si>
    <t>4.01.233</t>
  </si>
  <si>
    <t>pcb sensor FPP upper part</t>
  </si>
  <si>
    <t>[PCB EPT/EPC</t>
  </si>
  <si>
    <t>[PCB CALSYS</t>
  </si>
  <si>
    <t>[PCB DC/DC</t>
  </si>
  <si>
    <t>[PCB ADAPTER</t>
  </si>
  <si>
    <t>[PCB MFCIND3</t>
  </si>
  <si>
    <t>[PCB L0</t>
  </si>
  <si>
    <t>[PCB TPC-3</t>
  </si>
  <si>
    <t>4.01.292</t>
  </si>
  <si>
    <t>pcb sensor FPP lower part</t>
  </si>
  <si>
    <t>[PCB CRISTMF</t>
  </si>
  <si>
    <t>[PCB FBC EUR</t>
  </si>
  <si>
    <t>[PCB EPC EUR</t>
  </si>
  <si>
    <t>[PCB UP-MODU</t>
  </si>
  <si>
    <t>[PCB L30</t>
  </si>
  <si>
    <t>[PCB LOFLOW</t>
  </si>
  <si>
    <t>70616</t>
  </si>
  <si>
    <t>[PCB TEST LA</t>
  </si>
  <si>
    <t>4.01.350</t>
  </si>
  <si>
    <t>pcb DeviceNet interface M12</t>
  </si>
  <si>
    <t>[PCB FBC2</t>
  </si>
  <si>
    <t>[PCB MEASURE</t>
  </si>
  <si>
    <t>[PCB OEM2</t>
  </si>
  <si>
    <t>4.01.384</t>
  </si>
  <si>
    <t>pcb PROFIBUS interface M12</t>
  </si>
  <si>
    <t>71841</t>
  </si>
  <si>
    <t>[PCB MBC GAL</t>
  </si>
  <si>
    <t>[PCB MBC2</t>
  </si>
  <si>
    <t>[PCB M15</t>
  </si>
  <si>
    <t>[PCB RJ45</t>
  </si>
  <si>
    <t>4.01.556</t>
  </si>
  <si>
    <t>[PCB PID</t>
  </si>
  <si>
    <t>pcb PID MBC3c EX-Proof</t>
  </si>
  <si>
    <t>[CAPILLARY</t>
  </si>
  <si>
    <t>[SENSOR LIQU</t>
  </si>
  <si>
    <t>[SENSOR L2</t>
  </si>
  <si>
    <t>[SENSOR L1</t>
  </si>
  <si>
    <t>[SENSOR L2Z</t>
  </si>
  <si>
    <t>[CASE 0030</t>
  </si>
  <si>
    <t>[CASE 1040</t>
  </si>
  <si>
    <t>[CASE 1041</t>
  </si>
  <si>
    <t>[CASE 1050</t>
  </si>
  <si>
    <t>[CASE 0010</t>
  </si>
  <si>
    <t>[PARTLIST</t>
  </si>
  <si>
    <t>[CABLE SUPPL</t>
  </si>
  <si>
    <t>[CABLE D2</t>
  </si>
  <si>
    <t>[CABLE SIGNA</t>
  </si>
  <si>
    <t>[CABLE D1</t>
  </si>
  <si>
    <t>[CABLE D5</t>
  </si>
  <si>
    <t>[CABLE COUNT</t>
  </si>
  <si>
    <t>[CABLE D6</t>
  </si>
  <si>
    <t>[CABLE MAINS</t>
  </si>
  <si>
    <t>[CABLE D99</t>
  </si>
  <si>
    <t>[CABLE RS232</t>
  </si>
  <si>
    <t>[CABLE MOTHE</t>
  </si>
  <si>
    <t>[CABLE GROUN</t>
  </si>
  <si>
    <t>[CABLE MICRO</t>
  </si>
  <si>
    <t>[WIRE ASSY</t>
  </si>
  <si>
    <t>[CABLE L1/L2</t>
  </si>
  <si>
    <t>[CABLE L2</t>
  </si>
  <si>
    <t>[CABLE L1</t>
  </si>
  <si>
    <t>[CABLE FISON</t>
  </si>
  <si>
    <t>[CABLE E-700</t>
  </si>
  <si>
    <t>[CABLE E7000</t>
  </si>
  <si>
    <t>[CABLE EARTH</t>
  </si>
  <si>
    <t>[CABLE CONV</t>
  </si>
  <si>
    <t>[CABLEDEVICE</t>
  </si>
  <si>
    <t>4.07.110</t>
  </si>
  <si>
    <t>power cable W-100/W-200 230V</t>
  </si>
  <si>
    <t>70548</t>
  </si>
  <si>
    <t>[CABLE CEM</t>
  </si>
  <si>
    <t>[CABLE BAL</t>
  </si>
  <si>
    <t>[CABLE JUNCT</t>
  </si>
  <si>
    <t>[CABLE E-800</t>
  </si>
  <si>
    <t>4.07.249</t>
  </si>
  <si>
    <t>cable mini CORI DSP flashtool</t>
  </si>
  <si>
    <t>[MODULE D</t>
  </si>
  <si>
    <t>[MODULE B</t>
  </si>
  <si>
    <t>[MODULE P</t>
  </si>
  <si>
    <t>[MODULE A</t>
  </si>
  <si>
    <t>[MODULE T</t>
  </si>
  <si>
    <t>[AMPLIFIER</t>
  </si>
  <si>
    <t>[MODULE C</t>
  </si>
  <si>
    <t>[MODULE TIME</t>
  </si>
  <si>
    <t>[MODULE BURN</t>
  </si>
  <si>
    <t>[MODULE X</t>
  </si>
  <si>
    <t>[PCB X13</t>
  </si>
  <si>
    <t>[MODULE V</t>
  </si>
  <si>
    <t>[MODULE S</t>
  </si>
  <si>
    <t>[MODULE TEST</t>
  </si>
  <si>
    <t>[PCB X31</t>
  </si>
  <si>
    <t>[PCB X33</t>
  </si>
  <si>
    <t>[MODULE R/C</t>
  </si>
  <si>
    <t>[MODULE T/A</t>
  </si>
  <si>
    <t>[MODULE I/O</t>
  </si>
  <si>
    <t>[MODULE AD/D</t>
  </si>
  <si>
    <t>[MODULE HOST</t>
  </si>
  <si>
    <t>[PCB X11</t>
  </si>
  <si>
    <t>70318</t>
  </si>
  <si>
    <t>[PCB X21</t>
  </si>
  <si>
    <t>[PCB X22</t>
  </si>
  <si>
    <t>[PCB X23</t>
  </si>
  <si>
    <t>[PCB X32</t>
  </si>
  <si>
    <t>[PCB XT</t>
  </si>
  <si>
    <t>71902</t>
  </si>
  <si>
    <t>[ELECTR ASSY</t>
  </si>
  <si>
    <t>[MODULE CONV</t>
  </si>
  <si>
    <t>[MODULE EXT</t>
  </si>
  <si>
    <t>[MODULE REAR</t>
  </si>
  <si>
    <t>[PT100 TRANS</t>
  </si>
  <si>
    <t>4.08.155</t>
  </si>
  <si>
    <t>[MODULE FRON</t>
  </si>
  <si>
    <t>module front D-1000-10</t>
  </si>
  <si>
    <t>31310</t>
  </si>
  <si>
    <t>4.08.156</t>
  </si>
  <si>
    <t>module front D-1000-30</t>
  </si>
  <si>
    <t>4.08.157</t>
  </si>
  <si>
    <t>module front D-1000-20</t>
  </si>
  <si>
    <t>4.08.158</t>
  </si>
  <si>
    <t>module front D-1000-40</t>
  </si>
  <si>
    <t>4.08.160</t>
  </si>
  <si>
    <t>module rear D-1000-x1</t>
  </si>
  <si>
    <t>4.08.161</t>
  </si>
  <si>
    <t>module rear D-1000-x0</t>
  </si>
  <si>
    <t>4.08.162</t>
  </si>
  <si>
    <t>module rear D-1000-x2</t>
  </si>
  <si>
    <t>[MODULE BUS</t>
  </si>
  <si>
    <t>[CONN INIT</t>
  </si>
  <si>
    <t>[CABLE POTME</t>
  </si>
  <si>
    <t>[CABLE DVM</t>
  </si>
  <si>
    <t>[ADAPTER EX</t>
  </si>
  <si>
    <t>[SWITCH ASSY</t>
  </si>
  <si>
    <t>[KEYBOARD</t>
  </si>
  <si>
    <t>[MOTHERBOARD</t>
  </si>
  <si>
    <t>[CONN TEXT</t>
  </si>
  <si>
    <t>[CABLE SWITC</t>
  </si>
  <si>
    <t>[CABLE TIMER</t>
  </si>
  <si>
    <t>[M+W PUSHB</t>
  </si>
  <si>
    <t>[SLEEVE ASSY</t>
  </si>
  <si>
    <t>[LFD</t>
  </si>
  <si>
    <t>[PLUNGER ASS</t>
  </si>
  <si>
    <t>[LFD HOLDER</t>
  </si>
  <si>
    <t>[WIGHA SENSO</t>
  </si>
  <si>
    <t>[PROBE M+W</t>
  </si>
  <si>
    <t>[PRESSURE SN</t>
  </si>
  <si>
    <t>[SENSOR</t>
  </si>
  <si>
    <t>5.01.144</t>
  </si>
  <si>
    <t>sensor L01 20S 0.25x0.6</t>
  </si>
  <si>
    <t>[M+W SENSOR</t>
  </si>
  <si>
    <t>[SENSOR META</t>
  </si>
  <si>
    <t>[PCB ASSY</t>
  </si>
  <si>
    <t>[HEAD EX</t>
  </si>
  <si>
    <t>[BYPASS IND</t>
  </si>
  <si>
    <t>[COMBI F1</t>
  </si>
  <si>
    <t>[MEASURING</t>
  </si>
  <si>
    <t>[APP-200</t>
  </si>
  <si>
    <t>[APP-201</t>
  </si>
  <si>
    <t>[APP-202</t>
  </si>
  <si>
    <t>[APP-203</t>
  </si>
  <si>
    <t>[APP-204</t>
  </si>
  <si>
    <t>[APP-205</t>
  </si>
  <si>
    <t>[APP-206</t>
  </si>
  <si>
    <t>[APP-207</t>
  </si>
  <si>
    <t>[APP-220</t>
  </si>
  <si>
    <t>[APP-221</t>
  </si>
  <si>
    <t>[APP-222</t>
  </si>
  <si>
    <t>[FLOW SMS</t>
  </si>
  <si>
    <t>[SIN 8+ BANK</t>
  </si>
  <si>
    <t>[COVER ASSY</t>
  </si>
  <si>
    <t>[SIEVEASSY</t>
  </si>
  <si>
    <t>5.05.112</t>
  </si>
  <si>
    <t>[LFE ASSY CM</t>
  </si>
  <si>
    <t>LFE assy CM2-010</t>
  </si>
  <si>
    <t>5.05.113</t>
  </si>
  <si>
    <t>LFE assy CM2-020</t>
  </si>
  <si>
    <t>5.05.114</t>
  </si>
  <si>
    <t>LFE assy CM2-050</t>
  </si>
  <si>
    <t>5.05.115</t>
  </si>
  <si>
    <t>LFE assy CM2-100</t>
  </si>
  <si>
    <t>5.05.116</t>
  </si>
  <si>
    <t>LFE assy CM2-200</t>
  </si>
  <si>
    <t>5.05.117</t>
  </si>
  <si>
    <t>LFE assy CM2-500</t>
  </si>
  <si>
    <t>5.05.118</t>
  </si>
  <si>
    <t>LFE assy CM2-1K0</t>
  </si>
  <si>
    <t>5.05.119</t>
  </si>
  <si>
    <t>LFE assy CM2-2K0</t>
  </si>
  <si>
    <t>5.05.120</t>
  </si>
  <si>
    <t>LFE assy CM2-5K0</t>
  </si>
  <si>
    <t>5.05.121</t>
  </si>
  <si>
    <t>LFE assy CM2-10K</t>
  </si>
  <si>
    <t>5.05.122</t>
  </si>
  <si>
    <t>LFE assy CM2-20K</t>
  </si>
  <si>
    <t>5.05.123</t>
  </si>
  <si>
    <t>LFE assy CM2-40K</t>
  </si>
  <si>
    <t>5.05.133</t>
  </si>
  <si>
    <t>[FILTER M2</t>
  </si>
  <si>
    <t>filter assy M2</t>
  </si>
  <si>
    <t>[ADAPTOR SET</t>
  </si>
  <si>
    <t>[ADAPTER SET</t>
  </si>
  <si>
    <t>[VALVE PARTS</t>
  </si>
  <si>
    <t>[VALVE ASSY</t>
  </si>
  <si>
    <t>[TAP ASSY</t>
  </si>
  <si>
    <t>[FILLERRING</t>
  </si>
  <si>
    <t>[ORIFICE ASS</t>
  </si>
  <si>
    <t>[ORIFICE C</t>
  </si>
  <si>
    <t>[ORIFICE COM</t>
  </si>
  <si>
    <t>[W-002</t>
  </si>
  <si>
    <t>[W-003</t>
  </si>
  <si>
    <t>[VALVE EHR</t>
  </si>
  <si>
    <t>[APP VALVE</t>
  </si>
  <si>
    <t>[ASSY</t>
  </si>
  <si>
    <t>[M+W CASE</t>
  </si>
  <si>
    <t>5.10.001</t>
  </si>
  <si>
    <t>[TUBE ASSY</t>
  </si>
  <si>
    <t>base tube assy FPP</t>
  </si>
  <si>
    <t>5.10.002</t>
  </si>
  <si>
    <t>sub assy tube T-005</t>
  </si>
  <si>
    <t>5.10.003</t>
  </si>
  <si>
    <t>sub assy tube T-016</t>
  </si>
  <si>
    <t>5.10.004</t>
  </si>
  <si>
    <t>sub assy tube T-050</t>
  </si>
  <si>
    <t>[COVER L2</t>
  </si>
  <si>
    <t>[BODY L1</t>
  </si>
  <si>
    <t>[BODY HEATER</t>
  </si>
  <si>
    <t>[HEATER</t>
  </si>
  <si>
    <t>[HEATER W200</t>
  </si>
  <si>
    <t>[PIGTAIL L1</t>
  </si>
  <si>
    <t>[TUBE L2</t>
  </si>
  <si>
    <t>[HEATER W-30</t>
  </si>
  <si>
    <t>[BRACKET ASS</t>
  </si>
  <si>
    <t>[HEATER W100</t>
  </si>
  <si>
    <t>[BELLOW ASSY</t>
  </si>
  <si>
    <t>[BASE L30</t>
  </si>
  <si>
    <t>5.11.069</t>
  </si>
  <si>
    <t>[HEATER W-20</t>
  </si>
  <si>
    <t>heater W-200 ASM 230V thermo</t>
  </si>
  <si>
    <t>[BASE L31</t>
  </si>
  <si>
    <t>[SENSOR FOIL</t>
  </si>
  <si>
    <t>[HINGE BLOCK</t>
  </si>
  <si>
    <t>[OPTO ASSY</t>
  </si>
  <si>
    <t>[SMS-PS-01</t>
  </si>
  <si>
    <t>[SMS-FM-01</t>
  </si>
  <si>
    <t>[SMS-FM-02</t>
  </si>
  <si>
    <t>[SMS-FC-01-N</t>
  </si>
  <si>
    <t>[SMS-FC-02-N</t>
  </si>
  <si>
    <t>[SMS-CP-01</t>
  </si>
  <si>
    <t>[SMS-EV-01-N</t>
  </si>
  <si>
    <t>[SMS-EV-03-N</t>
  </si>
  <si>
    <t>[SMS-AP-10</t>
  </si>
  <si>
    <t>[SMS-CP-02</t>
  </si>
  <si>
    <t>[SMS-FC-00-N</t>
  </si>
  <si>
    <t>[SMS-FM-00</t>
  </si>
  <si>
    <t>[SMS-VC-53</t>
  </si>
  <si>
    <t>[ETHERCAT MO</t>
  </si>
  <si>
    <t>[FC-01S-NC</t>
  </si>
  <si>
    <t>[SMS-BB-03</t>
  </si>
  <si>
    <t>[SMS-MC-55</t>
  </si>
  <si>
    <t>[SMS-AP-04</t>
  </si>
  <si>
    <t>[FLOWASSY</t>
  </si>
  <si>
    <t>[BASE ASSY</t>
  </si>
  <si>
    <t>[FLOW ASSY</t>
  </si>
  <si>
    <t>[F-221</t>
  </si>
  <si>
    <t>[F-202A</t>
  </si>
  <si>
    <t>[F-003</t>
  </si>
  <si>
    <t>[F-002</t>
  </si>
  <si>
    <t>[F-001</t>
  </si>
  <si>
    <t>[F-603</t>
  </si>
  <si>
    <t>[F-703</t>
  </si>
  <si>
    <t>[F-203</t>
  </si>
  <si>
    <t>[F-203A</t>
  </si>
  <si>
    <t>[F-023</t>
  </si>
  <si>
    <t>[F-033</t>
  </si>
  <si>
    <t>[F-111</t>
  </si>
  <si>
    <t>[F-112</t>
  </si>
  <si>
    <t>[F-113</t>
  </si>
  <si>
    <t>[F-113A</t>
  </si>
  <si>
    <t>[F-114</t>
  </si>
  <si>
    <t>[F-132</t>
  </si>
  <si>
    <t>[F-133</t>
  </si>
  <si>
    <t>[F-133A</t>
  </si>
  <si>
    <t>[F-201</t>
  </si>
  <si>
    <t>[F-202</t>
  </si>
  <si>
    <t>[F-231A</t>
  </si>
  <si>
    <t>[F-232A</t>
  </si>
  <si>
    <t>[F-222A</t>
  </si>
  <si>
    <t>[F-223</t>
  </si>
  <si>
    <t>[F-233</t>
  </si>
  <si>
    <t>[P-501</t>
  </si>
  <si>
    <t>[P-502</t>
  </si>
  <si>
    <t>[P-532</t>
  </si>
  <si>
    <t>[P-601</t>
  </si>
  <si>
    <t>[P-602A</t>
  </si>
  <si>
    <t>[P-603</t>
  </si>
  <si>
    <t>[P-632</t>
  </si>
  <si>
    <t>[P-701</t>
  </si>
  <si>
    <t>[P-702A</t>
  </si>
  <si>
    <t>[P-703</t>
  </si>
  <si>
    <t>[P-732</t>
  </si>
  <si>
    <t>[F-115A</t>
  </si>
  <si>
    <t>[F-115B</t>
  </si>
  <si>
    <t>[F-115C</t>
  </si>
  <si>
    <t>[F-115D</t>
  </si>
  <si>
    <t>[F-810</t>
  </si>
  <si>
    <t>[F-832</t>
  </si>
  <si>
    <t>[F-900</t>
  </si>
  <si>
    <t>[F-932</t>
  </si>
  <si>
    <t>[F-114A</t>
  </si>
  <si>
    <t>[L-932</t>
  </si>
  <si>
    <t>[L-834</t>
  </si>
  <si>
    <t>[L-934</t>
  </si>
  <si>
    <t>[L-902</t>
  </si>
  <si>
    <t>[F-111C</t>
  </si>
  <si>
    <t>[F-111D</t>
  </si>
  <si>
    <t>[P-602C</t>
  </si>
  <si>
    <t>[F-105A</t>
  </si>
  <si>
    <t>[F-105B</t>
  </si>
  <si>
    <t>[F-105C</t>
  </si>
  <si>
    <t>[F-105D</t>
  </si>
  <si>
    <t>[F-114I</t>
  </si>
  <si>
    <t>[F-112I</t>
  </si>
  <si>
    <t>[F-113I</t>
  </si>
  <si>
    <t>[F-132I</t>
  </si>
  <si>
    <t>[F-133I</t>
  </si>
  <si>
    <t>[F-112C</t>
  </si>
  <si>
    <t>[F-133C</t>
  </si>
  <si>
    <t>[P-506C</t>
  </si>
  <si>
    <t>[P-701D</t>
  </si>
  <si>
    <t>[P-601D</t>
  </si>
  <si>
    <t>[P-506D</t>
  </si>
  <si>
    <t>[P-532D</t>
  </si>
  <si>
    <t>[F-201AC</t>
  </si>
  <si>
    <t>[F-201AD</t>
  </si>
  <si>
    <t>[F-202C</t>
  </si>
  <si>
    <t>[F-934</t>
  </si>
  <si>
    <t>[F-834</t>
  </si>
  <si>
    <t>[F-902D</t>
  </si>
  <si>
    <t>[F-002C</t>
  </si>
  <si>
    <t>[F-002D</t>
  </si>
  <si>
    <t>[F-033C</t>
  </si>
  <si>
    <t>[F-200D</t>
  </si>
  <si>
    <t>[F-132X</t>
  </si>
  <si>
    <t>[F-132AC</t>
  </si>
  <si>
    <t>[F-232</t>
  </si>
  <si>
    <t>[F-133X</t>
  </si>
  <si>
    <t>[F-114X</t>
  </si>
  <si>
    <t>[F-105AX</t>
  </si>
  <si>
    <t>[F-105BX</t>
  </si>
  <si>
    <t>[F-105CX</t>
  </si>
  <si>
    <t>[F-105DX</t>
  </si>
  <si>
    <t>[F-003C</t>
  </si>
  <si>
    <t>[F-130D</t>
  </si>
  <si>
    <t>[F-001C</t>
  </si>
  <si>
    <t>[F-001D</t>
  </si>
  <si>
    <t>[F-131C</t>
  </si>
  <si>
    <t>[F-132AI</t>
  </si>
  <si>
    <t>[F-110C</t>
  </si>
  <si>
    <t>[F-200C</t>
  </si>
  <si>
    <t>[F-202M</t>
  </si>
  <si>
    <t>[F-203M</t>
  </si>
  <si>
    <t>[P-602M</t>
  </si>
  <si>
    <t>[VARY-P</t>
  </si>
  <si>
    <t>[F-201T</t>
  </si>
  <si>
    <t>[F-230C</t>
  </si>
  <si>
    <t>[F-231C</t>
  </si>
  <si>
    <t>[F-230R</t>
  </si>
  <si>
    <t>[F-232C</t>
  </si>
  <si>
    <t>[F-231R</t>
  </si>
  <si>
    <t>[F-630C</t>
  </si>
  <si>
    <t>[F-731C</t>
  </si>
  <si>
    <t>[F-702</t>
  </si>
  <si>
    <t>[FLOWMETER</t>
  </si>
  <si>
    <t>[F-003G</t>
  </si>
  <si>
    <t>[F-113C</t>
  </si>
  <si>
    <t>[F-203C</t>
  </si>
  <si>
    <t>[F-003C-LI</t>
  </si>
  <si>
    <t>[F-003C-XC</t>
  </si>
  <si>
    <t>[F-003C-IB</t>
  </si>
  <si>
    <t>[F-103D</t>
  </si>
  <si>
    <t>[F-103DI</t>
  </si>
  <si>
    <t>[F-102DI</t>
  </si>
  <si>
    <t>[F-202D</t>
  </si>
  <si>
    <t>[F-101D</t>
  </si>
  <si>
    <t>[F-101DI</t>
  </si>
  <si>
    <t>[F-002C-LI</t>
  </si>
  <si>
    <t>[F-002C-IB</t>
  </si>
  <si>
    <t>[F-002C-XC</t>
  </si>
  <si>
    <t>[F-002C-XB</t>
  </si>
  <si>
    <t>[F-033C XB/X</t>
  </si>
  <si>
    <t>[F-033C-XB</t>
  </si>
  <si>
    <t>[F-003C-XB</t>
  </si>
  <si>
    <t>[F-132C</t>
  </si>
  <si>
    <t>[F-106AI</t>
  </si>
  <si>
    <t>[F-106BI</t>
  </si>
  <si>
    <t>[F-106CI</t>
  </si>
  <si>
    <t>[F-106DI</t>
  </si>
  <si>
    <t>[F-107AI DIN</t>
  </si>
  <si>
    <t>[F-107BI DIN</t>
  </si>
  <si>
    <t>[F-107CI DIN</t>
  </si>
  <si>
    <t>[F-107DI DIN</t>
  </si>
  <si>
    <t>[F-107AI ANS</t>
  </si>
  <si>
    <t>[F-107BI ANS</t>
  </si>
  <si>
    <t>[F-107CI ANS</t>
  </si>
  <si>
    <t>[F-107DI ANS</t>
  </si>
  <si>
    <t>[F-106AX</t>
  </si>
  <si>
    <t>[F-106BX</t>
  </si>
  <si>
    <t>[F-106CX</t>
  </si>
  <si>
    <t>[F-106DX</t>
  </si>
  <si>
    <t>[F-107AX DIN</t>
  </si>
  <si>
    <t>[F-107BX DIN</t>
  </si>
  <si>
    <t>[F-107CX DIN</t>
  </si>
  <si>
    <t>[F-107DX DIN</t>
  </si>
  <si>
    <t>[F-107AX ANS</t>
  </si>
  <si>
    <t>[F-107BX ANS</t>
  </si>
  <si>
    <t>[F-107CX ANS</t>
  </si>
  <si>
    <t>[F-107DX ANS</t>
  </si>
  <si>
    <t>[E-6000 MOD</t>
  </si>
  <si>
    <t>[F-130X</t>
  </si>
  <si>
    <t>[F-131X</t>
  </si>
  <si>
    <t>[F-203CM</t>
  </si>
  <si>
    <t>31602</t>
  </si>
  <si>
    <t>[F-001C CONT</t>
  </si>
  <si>
    <t>[F-033C CONT</t>
  </si>
  <si>
    <t>[F-003C CONT</t>
  </si>
  <si>
    <t>[F-117AI DIN</t>
  </si>
  <si>
    <t>[F-117BI DIN</t>
  </si>
  <si>
    <t>[F-117CI DIN</t>
  </si>
  <si>
    <t>[F-117DI DIN</t>
  </si>
  <si>
    <t>[F-117AX DIN</t>
  </si>
  <si>
    <t>[F-117BX DIN</t>
  </si>
  <si>
    <t>[F-117CX DIN</t>
  </si>
  <si>
    <t>[F-117DX DIN</t>
  </si>
  <si>
    <t>32301</t>
  </si>
  <si>
    <t>[F-033C BASF</t>
  </si>
  <si>
    <t>[M-410</t>
  </si>
  <si>
    <t>[F-100D</t>
  </si>
  <si>
    <t>[F-201D</t>
  </si>
  <si>
    <t>[F-602C</t>
  </si>
  <si>
    <t>[F-002D-LI</t>
  </si>
  <si>
    <t>[F-201CL</t>
  </si>
  <si>
    <t>[F-834I</t>
  </si>
  <si>
    <t>[F-832I</t>
  </si>
  <si>
    <t>[F-101I</t>
  </si>
  <si>
    <t>[F-102I</t>
  </si>
  <si>
    <t>[F-122I</t>
  </si>
  <si>
    <t>[F-002D-IB</t>
  </si>
  <si>
    <t>[P-502C</t>
  </si>
  <si>
    <t>[P-702C</t>
  </si>
  <si>
    <t>[F-112AI</t>
  </si>
  <si>
    <t>[F-002AC</t>
  </si>
  <si>
    <t>[F-002AC-XB</t>
  </si>
  <si>
    <t>[F-001AC-LF</t>
  </si>
  <si>
    <t>[F-001AC-LI</t>
  </si>
  <si>
    <t>[F-001AC</t>
  </si>
  <si>
    <t>[F-001AC-XB</t>
  </si>
  <si>
    <t>[F-004C</t>
  </si>
  <si>
    <t>[COMBI P6/P7</t>
  </si>
  <si>
    <t>[COMBI P5</t>
  </si>
  <si>
    <t>[COMBI M0</t>
  </si>
  <si>
    <t>[COMBI M1</t>
  </si>
  <si>
    <t>[COMBI C1</t>
  </si>
  <si>
    <t>[COMBI C0</t>
  </si>
  <si>
    <t>[COMBI S1</t>
  </si>
  <si>
    <t>[COMBI S0</t>
  </si>
  <si>
    <t>[F-116BI</t>
  </si>
  <si>
    <t>[F-116BX</t>
  </si>
  <si>
    <t>[COMBI C2</t>
  </si>
  <si>
    <t>[F-003BC</t>
  </si>
  <si>
    <t>[F-206BI</t>
  </si>
  <si>
    <t>[F-206BX</t>
  </si>
  <si>
    <t>[L2</t>
  </si>
  <si>
    <t>[HEAT EXCH</t>
  </si>
  <si>
    <t>[F2</t>
  </si>
  <si>
    <t>[MIXER</t>
  </si>
  <si>
    <t>[F-204CM</t>
  </si>
  <si>
    <t>[F-202CM</t>
  </si>
  <si>
    <t>[F-003AC-LI</t>
  </si>
  <si>
    <t>[F-113AI</t>
  </si>
  <si>
    <t>[F-203AI</t>
  </si>
  <si>
    <t>[F-003AC</t>
  </si>
  <si>
    <t>[F-003AC-XB</t>
  </si>
  <si>
    <t>[F-206AI</t>
  </si>
  <si>
    <t>[F-116AI</t>
  </si>
  <si>
    <t>[F-116AX</t>
  </si>
  <si>
    <t>[F-206AX</t>
  </si>
  <si>
    <t>[W-202</t>
  </si>
  <si>
    <t>[L0</t>
  </si>
  <si>
    <t>[FIS-001P</t>
  </si>
  <si>
    <t>[FM1</t>
  </si>
  <si>
    <t>[F-133AC</t>
  </si>
  <si>
    <t>[F-133AI</t>
  </si>
  <si>
    <t>[F-004BC</t>
  </si>
  <si>
    <t>[F-122MI</t>
  </si>
  <si>
    <t>[F-112AC</t>
  </si>
  <si>
    <t>[F-113AC</t>
  </si>
  <si>
    <t>[FIS-001F</t>
  </si>
  <si>
    <t>[FIS-003P</t>
  </si>
  <si>
    <t>[F-111X</t>
  </si>
  <si>
    <t>[F-132AX</t>
  </si>
  <si>
    <t>[F-133AX</t>
  </si>
  <si>
    <t>[F-112AX</t>
  </si>
  <si>
    <t>[F-113AX</t>
  </si>
  <si>
    <t>[F-203AX</t>
  </si>
  <si>
    <t>[F-100X</t>
  </si>
  <si>
    <t>[VM4</t>
  </si>
  <si>
    <t>[FM3</t>
  </si>
  <si>
    <t>[F-106EI</t>
  </si>
  <si>
    <t>[W-303</t>
  </si>
  <si>
    <t>[BUGW</t>
  </si>
  <si>
    <t>[F-106FI</t>
  </si>
  <si>
    <t>[F-106GI</t>
  </si>
  <si>
    <t>[MANI-FLOW</t>
  </si>
  <si>
    <t>[TST-004F</t>
  </si>
  <si>
    <t>[TST-016F</t>
  </si>
  <si>
    <t>[TST-020F</t>
  </si>
  <si>
    <t>[TST-004C</t>
  </si>
  <si>
    <t>[TST-020C</t>
  </si>
  <si>
    <t>[TST-023C</t>
  </si>
  <si>
    <t>[TST-030C</t>
  </si>
  <si>
    <t>[TST-050V</t>
  </si>
  <si>
    <t>[TST-100V</t>
  </si>
  <si>
    <t>[TST-130V</t>
  </si>
  <si>
    <t>[TST-200V</t>
  </si>
  <si>
    <t>[TST-420V</t>
  </si>
  <si>
    <t>[F-143MI</t>
  </si>
  <si>
    <t>[F-142MI</t>
  </si>
  <si>
    <t>[F-042C-IB</t>
  </si>
  <si>
    <t>[F-240MI</t>
  </si>
  <si>
    <t>[F-241MI</t>
  </si>
  <si>
    <t>[F-242MI</t>
  </si>
  <si>
    <t>[BSF-008F</t>
  </si>
  <si>
    <t>[W-102</t>
  </si>
  <si>
    <t>[L30</t>
  </si>
  <si>
    <t>[FM1-002</t>
  </si>
  <si>
    <t>[F-126AI</t>
  </si>
  <si>
    <t>[F-126BI</t>
  </si>
  <si>
    <t>[F-141MI</t>
  </si>
  <si>
    <t>[F-107EI</t>
  </si>
  <si>
    <t>[F-107FI</t>
  </si>
  <si>
    <t>[F-107GI</t>
  </si>
  <si>
    <t>[F-123MI</t>
  </si>
  <si>
    <t>[F-230MI</t>
  </si>
  <si>
    <t>[F-231MI</t>
  </si>
  <si>
    <t>[F-232MI</t>
  </si>
  <si>
    <t>[FM4</t>
  </si>
  <si>
    <t>[W-101</t>
  </si>
  <si>
    <t>[F-121MI</t>
  </si>
  <si>
    <t>[F-120MI</t>
  </si>
  <si>
    <t>[F-120M</t>
  </si>
  <si>
    <t>[F-121M</t>
  </si>
  <si>
    <t>[F-122M</t>
  </si>
  <si>
    <t>[F-123M</t>
  </si>
  <si>
    <t>[F-230M</t>
  </si>
  <si>
    <t>[F-231M</t>
  </si>
  <si>
    <t>[F-232M</t>
  </si>
  <si>
    <t>[F-120MX</t>
  </si>
  <si>
    <t>[F-121MX</t>
  </si>
  <si>
    <t>[F-122MX</t>
  </si>
  <si>
    <t>[F-123MX</t>
  </si>
  <si>
    <t>[F-230MX</t>
  </si>
  <si>
    <t>[F-231MX</t>
  </si>
  <si>
    <t>[F-232MX</t>
  </si>
  <si>
    <t>[F-126AX</t>
  </si>
  <si>
    <t>[F-126BX</t>
  </si>
  <si>
    <t>[F-141MX</t>
  </si>
  <si>
    <t>[F-142MX</t>
  </si>
  <si>
    <t>[F-143MX</t>
  </si>
  <si>
    <t>[F-240MX</t>
  </si>
  <si>
    <t>[F-241MX</t>
  </si>
  <si>
    <t>[F-242MX</t>
  </si>
  <si>
    <t>[SAM-001F</t>
  </si>
  <si>
    <t>[FM0</t>
  </si>
  <si>
    <t>[WFM 061</t>
  </si>
  <si>
    <t>[UHP LOW FLO</t>
  </si>
  <si>
    <t>[UHP MED FLO</t>
  </si>
  <si>
    <t>[UHP HI FLOW</t>
  </si>
  <si>
    <t>[WFM 051</t>
  </si>
  <si>
    <t>[D-6250-AL</t>
  </si>
  <si>
    <t>[D-6270-AL</t>
  </si>
  <si>
    <t>[D-6230-AL</t>
  </si>
  <si>
    <t>[SENSOR C MO</t>
  </si>
  <si>
    <t>[OEM BASEFM2</t>
  </si>
  <si>
    <t>[SENSOR D MO</t>
  </si>
  <si>
    <t>[OEM PRES+SE</t>
  </si>
  <si>
    <t>[D-6250-SS</t>
  </si>
  <si>
    <t>[D-6270-SS</t>
  </si>
  <si>
    <t>[D-6230-SS</t>
  </si>
  <si>
    <t>[D-6210-SS</t>
  </si>
  <si>
    <t>[D-6210-AL</t>
  </si>
  <si>
    <t>[F-102D</t>
  </si>
  <si>
    <t>7.01.644</t>
  </si>
  <si>
    <t>[D-4012</t>
  </si>
  <si>
    <t>M+W D-4012</t>
  </si>
  <si>
    <t>[D-5111-SS</t>
  </si>
  <si>
    <t>[D-5111-AL</t>
  </si>
  <si>
    <t>[D-5110-SS</t>
  </si>
  <si>
    <t>[D-5110-AL</t>
  </si>
  <si>
    <t>[D-5121-SS</t>
  </si>
  <si>
    <t>[D-5121-AL</t>
  </si>
  <si>
    <t>[PL-002</t>
  </si>
  <si>
    <t>[INF-301F</t>
  </si>
  <si>
    <t>[PL-003</t>
  </si>
  <si>
    <t>[VGE-001F</t>
  </si>
  <si>
    <t>[FIN-001F</t>
  </si>
  <si>
    <t>31101</t>
  </si>
  <si>
    <t>[D-6251-AL</t>
  </si>
  <si>
    <t>[D-6251-SS</t>
  </si>
  <si>
    <t>[D-6211-SS</t>
  </si>
  <si>
    <t>[D-6211-AL</t>
  </si>
  <si>
    <t>[D-6231-SS</t>
  </si>
  <si>
    <t>[D-6231-AL</t>
  </si>
  <si>
    <t>[BCH-001F</t>
  </si>
  <si>
    <t>[MIC-201F</t>
  </si>
  <si>
    <t>[BCH-002F</t>
  </si>
  <si>
    <t>[TST-001</t>
  </si>
  <si>
    <t>[TST-002</t>
  </si>
  <si>
    <t>[TST-004F1</t>
  </si>
  <si>
    <t>[TST-037V</t>
  </si>
  <si>
    <t>[TST-010P</t>
  </si>
  <si>
    <t>[LEY-501M</t>
  </si>
  <si>
    <t>[PL-002M</t>
  </si>
  <si>
    <t>[PL-003M</t>
  </si>
  <si>
    <t>[FRE-001F/P</t>
  </si>
  <si>
    <t>[PDP-100</t>
  </si>
  <si>
    <t>[SKN-002F</t>
  </si>
  <si>
    <t>[DML-200F</t>
  </si>
  <si>
    <t>[REDUNDANT</t>
  </si>
  <si>
    <t>[SMS-001F</t>
  </si>
  <si>
    <t>[CORI-FLOW</t>
  </si>
  <si>
    <t>[ATA-001FP</t>
  </si>
  <si>
    <t>[TST-150V</t>
  </si>
  <si>
    <t>[BR-001</t>
  </si>
  <si>
    <t>[BR-002</t>
  </si>
  <si>
    <t>[BR-003</t>
  </si>
  <si>
    <t>[BR-004</t>
  </si>
  <si>
    <t>[OZO-001F</t>
  </si>
  <si>
    <t>[HIGH TEMP</t>
  </si>
  <si>
    <t>[F-117AI ANS</t>
  </si>
  <si>
    <t>[F-117BI ANS</t>
  </si>
  <si>
    <t>[F-117CI ANS</t>
  </si>
  <si>
    <t>[F-117DI ANS</t>
  </si>
  <si>
    <t>[SIN-001L</t>
  </si>
  <si>
    <t>[APP MODULE</t>
  </si>
  <si>
    <t>[F-200DV</t>
  </si>
  <si>
    <t>[F-200CV</t>
  </si>
  <si>
    <t>[SMS-003F</t>
  </si>
  <si>
    <t>[F-101E</t>
  </si>
  <si>
    <t>[F-102E</t>
  </si>
  <si>
    <t>[F-103E</t>
  </si>
  <si>
    <t>[F-202E</t>
  </si>
  <si>
    <t>[ATA-002M</t>
  </si>
  <si>
    <t>[F-101EI</t>
  </si>
  <si>
    <t>[F-102EI</t>
  </si>
  <si>
    <t>[F-103EI</t>
  </si>
  <si>
    <t>[L11</t>
  </si>
  <si>
    <t>[L11V02</t>
  </si>
  <si>
    <t>[L13</t>
  </si>
  <si>
    <t>[L13V02</t>
  </si>
  <si>
    <t>[L23</t>
  </si>
  <si>
    <t>[L23V02</t>
  </si>
  <si>
    <t>[EHR-101L</t>
  </si>
  <si>
    <t>[EHR-201L</t>
  </si>
  <si>
    <t>[EHR-001V</t>
  </si>
  <si>
    <t>[EHR-501P</t>
  </si>
  <si>
    <t>[MIC-104F</t>
  </si>
  <si>
    <t>[ATA-001A</t>
  </si>
  <si>
    <t>[L01 1/16"</t>
  </si>
  <si>
    <t>[L01V02 1/16</t>
  </si>
  <si>
    <t>[MIC-202F</t>
  </si>
  <si>
    <t>[CEP-001F</t>
  </si>
  <si>
    <t>[F-100CW</t>
  </si>
  <si>
    <t>[F-100DW</t>
  </si>
  <si>
    <t>[F-200CW</t>
  </si>
  <si>
    <t>[F-200DW</t>
  </si>
  <si>
    <t>[F-111CW</t>
  </si>
  <si>
    <t>[F-101DW</t>
  </si>
  <si>
    <t>[F-101EW</t>
  </si>
  <si>
    <t>[F-201CW</t>
  </si>
  <si>
    <t>[F-201DW</t>
  </si>
  <si>
    <t>[F-201EW</t>
  </si>
  <si>
    <t>[F-111AW</t>
  </si>
  <si>
    <t>[F-201AW</t>
  </si>
  <si>
    <t>[PUMP MZR</t>
  </si>
  <si>
    <t>[EUR-805F</t>
  </si>
  <si>
    <t>[F-201CM</t>
  </si>
  <si>
    <t>[P-702CM</t>
  </si>
  <si>
    <t>[P-602CM</t>
  </si>
  <si>
    <t>[F-202AI</t>
  </si>
  <si>
    <t>[F-111CI</t>
  </si>
  <si>
    <t>[MIC-205F/P</t>
  </si>
  <si>
    <t>[L01 1/8"</t>
  </si>
  <si>
    <t>[L01V02 1/8"</t>
  </si>
  <si>
    <t>[ROX-001F</t>
  </si>
  <si>
    <t>[ROX-002F</t>
  </si>
  <si>
    <t>[F-201C</t>
  </si>
  <si>
    <t>[F-111CM</t>
  </si>
  <si>
    <t>[P-502CM</t>
  </si>
  <si>
    <t>[L01 10-32</t>
  </si>
  <si>
    <t>[L01V02 10-3</t>
  </si>
  <si>
    <t>[PER-001F</t>
  </si>
  <si>
    <t>[SMS-004F</t>
  </si>
  <si>
    <t>[MIC-203F</t>
  </si>
  <si>
    <t>[MD-001F</t>
  </si>
  <si>
    <t>[TST-002V</t>
  </si>
  <si>
    <t>[ENHANCED</t>
  </si>
  <si>
    <t>[SET-001FP</t>
  </si>
  <si>
    <t>[SET-002FP</t>
  </si>
  <si>
    <t>[SET-003FP</t>
  </si>
  <si>
    <t>[SET-004F</t>
  </si>
  <si>
    <t>[L31</t>
  </si>
  <si>
    <t>[APP VAC SYS</t>
  </si>
  <si>
    <t>[THB-001F</t>
  </si>
  <si>
    <t>[SMS-005M</t>
  </si>
  <si>
    <t>[FES-002F/P</t>
  </si>
  <si>
    <t>[ENHANCED II</t>
  </si>
  <si>
    <t>[W-101B</t>
  </si>
  <si>
    <t>[W-102B</t>
  </si>
  <si>
    <t>[W-202B</t>
  </si>
  <si>
    <t>[FES-001F/P</t>
  </si>
  <si>
    <t>[SET-005FP</t>
  </si>
  <si>
    <t>[NVL-001F</t>
  </si>
  <si>
    <t>[NVL-002F</t>
  </si>
  <si>
    <t>[NVL-003F</t>
  </si>
  <si>
    <t>[BSF-001E</t>
  </si>
  <si>
    <t>[2CABLE EUR</t>
  </si>
  <si>
    <t>[CABLE AMERI</t>
  </si>
  <si>
    <t>[CABLE EURO</t>
  </si>
  <si>
    <t>[CABLE VALVE</t>
  </si>
  <si>
    <t>[CABLE COIL</t>
  </si>
  <si>
    <t>[CABLE MFC</t>
  </si>
  <si>
    <t>[CABLE INDUS</t>
  </si>
  <si>
    <t>[CABLE PUMP</t>
  </si>
  <si>
    <t>[CABLE 507</t>
  </si>
  <si>
    <t>[COIL ASSY</t>
  </si>
  <si>
    <t>[CABLE MFM</t>
  </si>
  <si>
    <t>[CABLE EX-PR</t>
  </si>
  <si>
    <t>[ADAPTOR AT</t>
  </si>
  <si>
    <t>[CABLE RS485</t>
  </si>
  <si>
    <t>[CABLE LIQUI</t>
  </si>
  <si>
    <t>[CABLE CALSY</t>
  </si>
  <si>
    <t>[CABLE EVAPO</t>
  </si>
  <si>
    <t>[COIL ASSYLG</t>
  </si>
  <si>
    <t>[COIL ASS LH</t>
  </si>
  <si>
    <t>[COIL ASSY L</t>
  </si>
  <si>
    <t>[ADAPTOR</t>
  </si>
  <si>
    <t>[CABLE M+W</t>
  </si>
  <si>
    <t>[CABLE POWER</t>
  </si>
  <si>
    <t>[COIL ASSY I</t>
  </si>
  <si>
    <t>[CABLE PROFI</t>
  </si>
  <si>
    <t>7.03.385</t>
  </si>
  <si>
    <t>[CABLE IQ+</t>
  </si>
  <si>
    <t>cable IQ+FLOW stand alone</t>
  </si>
  <si>
    <t>[CABLE AIRBL</t>
  </si>
  <si>
    <t>[CABLE TMF</t>
  </si>
  <si>
    <t>[CABLE USB</t>
  </si>
  <si>
    <t>[CABLE 8DIN</t>
  </si>
  <si>
    <t>[M+W CABLE</t>
  </si>
  <si>
    <t>[CONN CABLE</t>
  </si>
  <si>
    <t>7.03.607</t>
  </si>
  <si>
    <t>[CABLE AIX</t>
  </si>
  <si>
    <t>cable AIX external mode MBC3</t>
  </si>
  <si>
    <t>[DD F000/001</t>
  </si>
  <si>
    <t>[DD F002</t>
  </si>
  <si>
    <t>[DD F003</t>
  </si>
  <si>
    <t>[DD F004</t>
  </si>
  <si>
    <t>[DD F132</t>
  </si>
  <si>
    <t>[DD F113</t>
  </si>
  <si>
    <t>[DD F114</t>
  </si>
  <si>
    <t>[DD F201</t>
  </si>
  <si>
    <t>[DD F221</t>
  </si>
  <si>
    <t>[DD F202</t>
  </si>
  <si>
    <t>[DD F202A</t>
  </si>
  <si>
    <t>[DD F203</t>
  </si>
  <si>
    <t>[DD P501</t>
  </si>
  <si>
    <t>[DD P502</t>
  </si>
  <si>
    <t>[DD P601</t>
  </si>
  <si>
    <t>[DD P701</t>
  </si>
  <si>
    <t>[DD P602</t>
  </si>
  <si>
    <t>[DD P702</t>
  </si>
  <si>
    <t>[DD P602A</t>
  </si>
  <si>
    <t>[DD P702A</t>
  </si>
  <si>
    <t>[DD P603</t>
  </si>
  <si>
    <t>[DD P703</t>
  </si>
  <si>
    <t>[DD E0030</t>
  </si>
  <si>
    <t>[DD NOVALVE</t>
  </si>
  <si>
    <t>[DD F203A</t>
  </si>
  <si>
    <t>[DD F001 LH</t>
  </si>
  <si>
    <t>[DD F211 LH</t>
  </si>
  <si>
    <t>[DD F732A</t>
  </si>
  <si>
    <t>[DD F632A</t>
  </si>
  <si>
    <t>[DD F232A</t>
  </si>
  <si>
    <t>[DD F113A</t>
  </si>
  <si>
    <t>[DD F221A</t>
  </si>
  <si>
    <t>[DD F222A</t>
  </si>
  <si>
    <t>[DD F223</t>
  </si>
  <si>
    <t>[DD F633</t>
  </si>
  <si>
    <t>[DD F801</t>
  </si>
  <si>
    <t>[DD F901</t>
  </si>
  <si>
    <t>[DD F832</t>
  </si>
  <si>
    <t>[DD F932</t>
  </si>
  <si>
    <t>[DD F115</t>
  </si>
  <si>
    <t>[DD F810</t>
  </si>
  <si>
    <t>[DD F900</t>
  </si>
  <si>
    <t>[DD F834</t>
  </si>
  <si>
    <t>[DD F934</t>
  </si>
  <si>
    <t>[DD F133A</t>
  </si>
  <si>
    <t>[DD F114A</t>
  </si>
  <si>
    <t>[DD F-200 C/</t>
  </si>
  <si>
    <t>[DD F-201AC</t>
  </si>
  <si>
    <t>[DD F-114</t>
  </si>
  <si>
    <t>[DD F-123</t>
  </si>
  <si>
    <t>[DD F-001</t>
  </si>
  <si>
    <t>[DD F-002 IA</t>
  </si>
  <si>
    <t>[DD F-002 XA</t>
  </si>
  <si>
    <t>[DD F-002 XB</t>
  </si>
  <si>
    <t>[DD F-002C</t>
  </si>
  <si>
    <t>[DD F-111-00</t>
  </si>
  <si>
    <t>[DD F-001-11</t>
  </si>
  <si>
    <t>[DD F-112CI</t>
  </si>
  <si>
    <t>[DD F-113CI</t>
  </si>
  <si>
    <t>[DD F-033C</t>
  </si>
  <si>
    <t>[DD F-113IX</t>
  </si>
  <si>
    <t>[DD F-113I</t>
  </si>
  <si>
    <t>[DD F-110 C</t>
  </si>
  <si>
    <t>[DD F-111D</t>
  </si>
  <si>
    <t>[DD F-113C</t>
  </si>
  <si>
    <t>[DD F-114C</t>
  </si>
  <si>
    <t>[DD F-132C</t>
  </si>
  <si>
    <t>[DD F-232C</t>
  </si>
  <si>
    <t>[DD F-102DI</t>
  </si>
  <si>
    <t>[DD F-122MI</t>
  </si>
  <si>
    <t>[DD F-123 I</t>
  </si>
  <si>
    <t>[DD F-105I</t>
  </si>
  <si>
    <t>[DD F-002 C</t>
  </si>
  <si>
    <t>[DD C-TYPE</t>
  </si>
  <si>
    <t>[DD I-TYPE</t>
  </si>
  <si>
    <t>[DD EX PROOF</t>
  </si>
  <si>
    <t>[DD F-114I</t>
  </si>
  <si>
    <t>[DD P-506C</t>
  </si>
  <si>
    <t>MV01</t>
  </si>
  <si>
    <t>[DD F-002 LI</t>
  </si>
  <si>
    <t>[DD F-105X</t>
  </si>
  <si>
    <t>[DD F-114X</t>
  </si>
  <si>
    <t>[DD CASE 19"</t>
  </si>
  <si>
    <t>[DD F-003 XA</t>
  </si>
  <si>
    <t>[DD F-003XB</t>
  </si>
  <si>
    <t>[DD F-003 IA</t>
  </si>
  <si>
    <t>[DD F-003 IB</t>
  </si>
  <si>
    <t>[DD F-033 C</t>
  </si>
  <si>
    <t>[DD F-033 I</t>
  </si>
  <si>
    <t>7.05.103</t>
  </si>
  <si>
    <t>[DD TFR 1500</t>
  </si>
  <si>
    <t>dim draw TFR 1500S</t>
  </si>
  <si>
    <t>[DD F-203C</t>
  </si>
  <si>
    <t>[DD F-003C</t>
  </si>
  <si>
    <t>[DD F-003IB</t>
  </si>
  <si>
    <t>[DD F-003XA</t>
  </si>
  <si>
    <t>[DD F-033IA</t>
  </si>
  <si>
    <t>[DD F-033XA</t>
  </si>
  <si>
    <t>[DD F101I</t>
  </si>
  <si>
    <t>[DD F-103DI</t>
  </si>
  <si>
    <t>[DD F-132X</t>
  </si>
  <si>
    <t>[DD F-133X</t>
  </si>
  <si>
    <t>[DD F-002 I</t>
  </si>
  <si>
    <t>[DD F-003 I</t>
  </si>
  <si>
    <t>[DD F-112 I</t>
  </si>
  <si>
    <t>[DD F-113 I</t>
  </si>
  <si>
    <t>[DD F-132 I</t>
  </si>
  <si>
    <t>[DD F-112I I</t>
  </si>
  <si>
    <t>[DD COMBIFLO</t>
  </si>
  <si>
    <t>[DD F-107I</t>
  </si>
  <si>
    <t>[DD F-106AI</t>
  </si>
  <si>
    <t>[DD F-107 X</t>
  </si>
  <si>
    <t>[DD F-106EX</t>
  </si>
  <si>
    <t>[DD F-130X</t>
  </si>
  <si>
    <t>[DD F-131X</t>
  </si>
  <si>
    <t>[DD F-130 X</t>
  </si>
  <si>
    <t>[DD F-131 X</t>
  </si>
  <si>
    <t>[DD F-132 X</t>
  </si>
  <si>
    <t>[DD F-133 X</t>
  </si>
  <si>
    <t>[DD F-002D L</t>
  </si>
  <si>
    <t>[DD F-002D I</t>
  </si>
  <si>
    <t>[DD NOVELLUS</t>
  </si>
  <si>
    <t>[DD F-203CM</t>
  </si>
  <si>
    <t>[DD 113 I</t>
  </si>
  <si>
    <t>[DD F-117I</t>
  </si>
  <si>
    <t>[DD F-117X</t>
  </si>
  <si>
    <t>[DD F-132I</t>
  </si>
  <si>
    <t>[DD F-033C I</t>
  </si>
  <si>
    <t>[DD F-003 C</t>
  </si>
  <si>
    <t>[DD F-033C X</t>
  </si>
  <si>
    <t>[DD P-507X</t>
  </si>
  <si>
    <t>[DD F-202CM</t>
  </si>
  <si>
    <t>[DD P-602CM</t>
  </si>
  <si>
    <t>[DD F-834I</t>
  </si>
  <si>
    <t>[DD F-832I</t>
  </si>
  <si>
    <t>[DD F-201 CA</t>
  </si>
  <si>
    <t>[DD F-601 CA</t>
  </si>
  <si>
    <t>[DD F-202 C/</t>
  </si>
  <si>
    <t>[DD F-203 C</t>
  </si>
  <si>
    <t>[DD F-230 C</t>
  </si>
  <si>
    <t>[DD F-101DI</t>
  </si>
  <si>
    <t>[DD F-102I F</t>
  </si>
  <si>
    <t>[DD F-122 I</t>
  </si>
  <si>
    <t>[DD F-103I F</t>
  </si>
  <si>
    <t>[DD F-113I F</t>
  </si>
  <si>
    <t>[DD F-106 F</t>
  </si>
  <si>
    <t>[DD F-107 DI</t>
  </si>
  <si>
    <t>[DD F-932D N</t>
  </si>
  <si>
    <t>[DD F-117 F</t>
  </si>
  <si>
    <t>[DD F-102 UA</t>
  </si>
  <si>
    <t>[DD F-122 C</t>
  </si>
  <si>
    <t>[DD F-113C U</t>
  </si>
  <si>
    <t>[DD F-123 C</t>
  </si>
  <si>
    <t>[DD F-101D U</t>
  </si>
  <si>
    <t>[DD F-103D U</t>
  </si>
  <si>
    <t>[DD F-002 D</t>
  </si>
  <si>
    <t>[DD F-832D L</t>
  </si>
  <si>
    <t>[DD F-101I I</t>
  </si>
  <si>
    <t>[DD FULL 19</t>
  </si>
  <si>
    <t>[DD F-112AI</t>
  </si>
  <si>
    <t>[DD F-202 AC</t>
  </si>
  <si>
    <t>[DD F-112AC</t>
  </si>
  <si>
    <t>[DD F-002AC</t>
  </si>
  <si>
    <t>[DD F-002 XC</t>
  </si>
  <si>
    <t>[DD L1C2-88</t>
  </si>
  <si>
    <t>[DD C2-88 LA</t>
  </si>
  <si>
    <t>[DD F-116B X</t>
  </si>
  <si>
    <t>[DD F-107X</t>
  </si>
  <si>
    <t>[DD F-004C</t>
  </si>
  <si>
    <t>[DD HALF 19</t>
  </si>
  <si>
    <t>[DD HALF19</t>
  </si>
  <si>
    <t>[DD F-001 XA</t>
  </si>
  <si>
    <t>[DD F-001AC</t>
  </si>
  <si>
    <t>[DD F-116BI</t>
  </si>
  <si>
    <t>[DD F-116B F</t>
  </si>
  <si>
    <t>[DD LI C-SEN</t>
  </si>
  <si>
    <t>[DD LI C-CON</t>
  </si>
  <si>
    <t>[DD F-206BI</t>
  </si>
  <si>
    <t>7.05.233</t>
  </si>
  <si>
    <t>[DD P-507EX</t>
  </si>
  <si>
    <t>dim draw P507EX</t>
  </si>
  <si>
    <t>[DD F-206 BX</t>
  </si>
  <si>
    <t>[DD F-003/01</t>
  </si>
  <si>
    <t>[DD F-003BC</t>
  </si>
  <si>
    <t>[DD GAS MIX</t>
  </si>
  <si>
    <t>[DD F-204CM</t>
  </si>
  <si>
    <t>7.05.240</t>
  </si>
  <si>
    <t>[DD P-507</t>
  </si>
  <si>
    <t>dim draw P507 O.E.M Pres sens</t>
  </si>
  <si>
    <t>[DD F-203AI</t>
  </si>
  <si>
    <t>[DD F-206AI</t>
  </si>
  <si>
    <t>[DD F-116A</t>
  </si>
  <si>
    <t>[DD F-116AI</t>
  </si>
  <si>
    <t>[DD F-113AI</t>
  </si>
  <si>
    <t>[DD F-113AC</t>
  </si>
  <si>
    <t>[DD F-003AC</t>
  </si>
  <si>
    <t>[DD F-203/21</t>
  </si>
  <si>
    <t>[DD F-206AX</t>
  </si>
  <si>
    <t>[DD F-116AX</t>
  </si>
  <si>
    <t>[DD L2C2-88</t>
  </si>
  <si>
    <t>[DD W-101/20</t>
  </si>
  <si>
    <t>[DD L0-LO&amp;C2</t>
  </si>
  <si>
    <t>[DD FIS-001P</t>
  </si>
  <si>
    <t>[DD FIS-001F</t>
  </si>
  <si>
    <t>[DD FM3</t>
  </si>
  <si>
    <t>[DD FM4</t>
  </si>
  <si>
    <t>[DD F-123/13</t>
  </si>
  <si>
    <t>[DD F-123MI</t>
  </si>
  <si>
    <t>[DD F-133AX</t>
  </si>
  <si>
    <t>[DD F-133AC</t>
  </si>
  <si>
    <t>[DD F-117EX</t>
  </si>
  <si>
    <t>7.05.280</t>
  </si>
  <si>
    <t>dim draw F117I ANSI 600Lbs F/H</t>
  </si>
  <si>
    <t>7.05.282</t>
  </si>
  <si>
    <t>dim draw F107I ANSI 300Lbs F/H</t>
  </si>
  <si>
    <t>[DD C2/MUFLO</t>
  </si>
  <si>
    <t>[DD F-004BC</t>
  </si>
  <si>
    <t>[DD EVA 3WAY</t>
  </si>
  <si>
    <t>[DD F-139I</t>
  </si>
  <si>
    <t>[DD FIS003</t>
  </si>
  <si>
    <t>7.05.292</t>
  </si>
  <si>
    <t>dim draw F001AC-IB and F112AC</t>
  </si>
  <si>
    <t>7.05.293</t>
  </si>
  <si>
    <t>dim draw F002AC-IB and F112AC</t>
  </si>
  <si>
    <t>[DD MUFLOW</t>
  </si>
  <si>
    <t>7.05.298</t>
  </si>
  <si>
    <t>dim draw F002AC-IB and F113AI</t>
  </si>
  <si>
    <t>[DD F-132AX</t>
  </si>
  <si>
    <t>[DD F-112AX</t>
  </si>
  <si>
    <t>[DD F-111X</t>
  </si>
  <si>
    <t>[DD F-113AX</t>
  </si>
  <si>
    <t>7.05.309</t>
  </si>
  <si>
    <t>dim draw F002AC-XB and F112AX</t>
  </si>
  <si>
    <t>[DD F-203AX</t>
  </si>
  <si>
    <t>[DD SAM F001</t>
  </si>
  <si>
    <t>[DD F-116BX</t>
  </si>
  <si>
    <t>[DD F-206BX</t>
  </si>
  <si>
    <t>[DD BUGW</t>
  </si>
  <si>
    <t>[DD L9</t>
  </si>
  <si>
    <t>7.05.325</t>
  </si>
  <si>
    <t>[DD W-300 PS</t>
  </si>
  <si>
    <t>dim draw power supply W-300</t>
  </si>
  <si>
    <t>7.05.326</t>
  </si>
  <si>
    <t>[DD W-300</t>
  </si>
  <si>
    <t>dim draw W-300</t>
  </si>
  <si>
    <t>[DD MOD VALV</t>
  </si>
  <si>
    <t>[DD F-142MI</t>
  </si>
  <si>
    <t>[DD F-240MI</t>
  </si>
  <si>
    <t>[DD F-143MI</t>
  </si>
  <si>
    <t>[DD L-30</t>
  </si>
  <si>
    <t>[DD F-126BI</t>
  </si>
  <si>
    <t>[DD F-126AI</t>
  </si>
  <si>
    <t>[DD F-141MI</t>
  </si>
  <si>
    <t>[DD F-230MI</t>
  </si>
  <si>
    <t>[DD F-042C</t>
  </si>
  <si>
    <t>[DD PL-001</t>
  </si>
  <si>
    <t>[DD L-30C2</t>
  </si>
  <si>
    <t>[DD L30</t>
  </si>
  <si>
    <t>[DD L30C2</t>
  </si>
  <si>
    <t>[DD BSF-008F</t>
  </si>
  <si>
    <t>[DD F-120M</t>
  </si>
  <si>
    <t>[DD F-121M</t>
  </si>
  <si>
    <t>[DD F-122M</t>
  </si>
  <si>
    <t>[DD F-123M</t>
  </si>
  <si>
    <t>[DD F-230M</t>
  </si>
  <si>
    <t>[DD F-120MI</t>
  </si>
  <si>
    <t>[DD F-121MI</t>
  </si>
  <si>
    <t>[DD F-120MX</t>
  </si>
  <si>
    <t>[DD F-121MX</t>
  </si>
  <si>
    <t>[DD F-122MX</t>
  </si>
  <si>
    <t>[DD F-123MX</t>
  </si>
  <si>
    <t>[DD F-230MX</t>
  </si>
  <si>
    <t>[DD F-126AX</t>
  </si>
  <si>
    <t>[DD F-126BX</t>
  </si>
  <si>
    <t>[DD F-141MX</t>
  </si>
  <si>
    <t>[DD F-142MX</t>
  </si>
  <si>
    <t>[DD F-143MX</t>
  </si>
  <si>
    <t>[DD F-240MX</t>
  </si>
  <si>
    <t>[DD P-602C</t>
  </si>
  <si>
    <t>[DD P-702C</t>
  </si>
  <si>
    <t>[DD F-111C</t>
  </si>
  <si>
    <t>[DD F-110 C/</t>
  </si>
  <si>
    <t>[DD F-202AC</t>
  </si>
  <si>
    <t>[DD F-203AC</t>
  </si>
  <si>
    <t>[DD F-103D</t>
  </si>
  <si>
    <t>[DD F-102D</t>
  </si>
  <si>
    <t>[DD F-101D</t>
  </si>
  <si>
    <t>[DD F-202D</t>
  </si>
  <si>
    <t>[DD P-502C</t>
  </si>
  <si>
    <t>[DD FM0</t>
  </si>
  <si>
    <t>[DD WFM 061</t>
  </si>
  <si>
    <t>[DD VM1 PLAN</t>
  </si>
  <si>
    <t>7.05.391</t>
  </si>
  <si>
    <t>[DD EX LIQUI</t>
  </si>
  <si>
    <t>dim draw EX LIQUI-FLOW</t>
  </si>
  <si>
    <t>[DD FM1 BURK</t>
  </si>
  <si>
    <t>[DD OEM PM</t>
  </si>
  <si>
    <t>[DDPANEL16TE</t>
  </si>
  <si>
    <t>[DD BASE BOD</t>
  </si>
  <si>
    <t>7.05.414</t>
  </si>
  <si>
    <t>[DD F-201C</t>
  </si>
  <si>
    <t>dim draw F-201C + M-411 +VCR</t>
  </si>
  <si>
    <t>7.05.415</t>
  </si>
  <si>
    <t>dim draw F-201C + VCR</t>
  </si>
  <si>
    <t>[DD D-4012</t>
  </si>
  <si>
    <t>[DD INF-301F</t>
  </si>
  <si>
    <t>[DD FIN-001F</t>
  </si>
  <si>
    <t>[DD L20</t>
  </si>
  <si>
    <t>[DD L20-C</t>
  </si>
  <si>
    <t>[DD MIC-201F</t>
  </si>
  <si>
    <t>[DD LEY-501M</t>
  </si>
  <si>
    <t>[DD PL-002M</t>
  </si>
  <si>
    <t>[DD PL-003M</t>
  </si>
  <si>
    <t>[DD REDUNDAN</t>
  </si>
  <si>
    <t>[DD V01 ADAP</t>
  </si>
  <si>
    <t>[DD CCT DUAL</t>
  </si>
  <si>
    <t>7.05.449</t>
  </si>
  <si>
    <t>[DD TE SINGL</t>
  </si>
  <si>
    <t>dim draw TE single channel</t>
  </si>
  <si>
    <t>[DD SMS-001F</t>
  </si>
  <si>
    <t>[DD F-106Z</t>
  </si>
  <si>
    <t>[DD ATA-001</t>
  </si>
  <si>
    <t>7.05.468</t>
  </si>
  <si>
    <t>[DD DUMA</t>
  </si>
  <si>
    <t>dim draw DUMA case</t>
  </si>
  <si>
    <t>[DD EUR-805F</t>
  </si>
  <si>
    <t>[DD F-100D</t>
  </si>
  <si>
    <t>[DD APP</t>
  </si>
  <si>
    <t>7.05.478</t>
  </si>
  <si>
    <t>dim draw F107I DIN PN16 F/H</t>
  </si>
  <si>
    <t>[DD EUR-803F</t>
  </si>
  <si>
    <t>[DD SIN-001L</t>
  </si>
  <si>
    <t>[DD SMS-003F</t>
  </si>
  <si>
    <t>[DD F-200CV</t>
  </si>
  <si>
    <t>MI01</t>
  </si>
  <si>
    <t>[DD EHR 0XXV</t>
  </si>
  <si>
    <t>[DD EHR-10XL</t>
  </si>
  <si>
    <t>[DD EHR 20XL</t>
  </si>
  <si>
    <t>[DD EHR 501P</t>
  </si>
  <si>
    <t>[DD L13</t>
  </si>
  <si>
    <t>[DD L13V02</t>
  </si>
  <si>
    <t>[DD L23</t>
  </si>
  <si>
    <t>[DD L23V02</t>
  </si>
  <si>
    <t>[DD L01</t>
  </si>
  <si>
    <t>[DD L01V02</t>
  </si>
  <si>
    <t>7.05.539</t>
  </si>
  <si>
    <t>[DD F-100CW</t>
  </si>
  <si>
    <t>dd F-100CW/F-100DW</t>
  </si>
  <si>
    <t>7.05.540</t>
  </si>
  <si>
    <t>[DD F-200CW</t>
  </si>
  <si>
    <t>dd F-200CW/F-200DW</t>
  </si>
  <si>
    <t>7.05.541</t>
  </si>
  <si>
    <t>[DD F-111CW</t>
  </si>
  <si>
    <t>dd F-111CW/F101DW/F101EW</t>
  </si>
  <si>
    <t>7.05.542</t>
  </si>
  <si>
    <t>[DD F-201CW</t>
  </si>
  <si>
    <t>dd F-201CW/F201DW/F201EW</t>
  </si>
  <si>
    <t>7.05.543</t>
  </si>
  <si>
    <t>[DD F-111AW</t>
  </si>
  <si>
    <t>dd F-111AW</t>
  </si>
  <si>
    <t>7.05.544</t>
  </si>
  <si>
    <t>[DD F-201AW</t>
  </si>
  <si>
    <t>dd F-201AW</t>
  </si>
  <si>
    <t>[DD FLOW-SMS</t>
  </si>
  <si>
    <t>[DD PUMP MZR</t>
  </si>
  <si>
    <t>[DD FM1</t>
  </si>
  <si>
    <t>[DD F-106I</t>
  </si>
  <si>
    <t>[DD L30C5</t>
  </si>
  <si>
    <t>[DD MIC-205F</t>
  </si>
  <si>
    <t>[DD CLIPPER</t>
  </si>
  <si>
    <t>7.05.596</t>
  </si>
  <si>
    <t>dim draw F240/F241/F242MI DMFC</t>
  </si>
  <si>
    <t>[DD TOPMOUNT</t>
  </si>
  <si>
    <t>7.05.606</t>
  </si>
  <si>
    <t>[DD F-201CM</t>
  </si>
  <si>
    <t>dim draw F-201CM</t>
  </si>
  <si>
    <t>7.05.607</t>
  </si>
  <si>
    <t>[DD P-702CM</t>
  </si>
  <si>
    <t>dim draw P-702CM</t>
  </si>
  <si>
    <t>7.05.608</t>
  </si>
  <si>
    <t>dim draw P-602CM</t>
  </si>
  <si>
    <t>[DD F-202AI</t>
  </si>
  <si>
    <t>[DD F-111CI</t>
  </si>
  <si>
    <t>7.05.617</t>
  </si>
  <si>
    <t>[DD F-111CM</t>
  </si>
  <si>
    <t>dim draw F-111CM</t>
  </si>
  <si>
    <t>7.05.618</t>
  </si>
  <si>
    <t>[DD P-502CM</t>
  </si>
  <si>
    <t>dim draw P-502CM</t>
  </si>
  <si>
    <t>[DD IQ+FLOW</t>
  </si>
  <si>
    <t>[DD SMS-004F</t>
  </si>
  <si>
    <t>[DD ROX-001F</t>
  </si>
  <si>
    <t>[DD ROX-002F</t>
  </si>
  <si>
    <t>[DD L30 DIGI</t>
  </si>
  <si>
    <t>[DD OZO-001F</t>
  </si>
  <si>
    <t>[DD THB-001F</t>
  </si>
  <si>
    <t>[DD SMS-005M</t>
  </si>
  <si>
    <t>[DD FES-002</t>
  </si>
  <si>
    <t>[DD FES-001</t>
  </si>
  <si>
    <t>7.05.664</t>
  </si>
  <si>
    <t>dim draw pump LP122/LP124</t>
  </si>
  <si>
    <t>7.05.665</t>
  </si>
  <si>
    <t>dim draw pump LP132</t>
  </si>
  <si>
    <t>[DD MIC-106F</t>
  </si>
  <si>
    <t>[DD MIC-104D</t>
  </si>
  <si>
    <t>[DD MASS-VIE</t>
  </si>
  <si>
    <t>[DD MCL-016F</t>
  </si>
  <si>
    <t>[DD FES-X01A</t>
  </si>
  <si>
    <t>[DD FES-X02A</t>
  </si>
  <si>
    <t>[DD FES-X03A</t>
  </si>
  <si>
    <t>[DD FES-X04A</t>
  </si>
  <si>
    <t>[DD EHR-005V</t>
  </si>
  <si>
    <t>[DD EHR-101F</t>
  </si>
  <si>
    <t>[DD D-6291</t>
  </si>
  <si>
    <t>[DD THM CCT</t>
  </si>
  <si>
    <t>[DD MIC-107F</t>
  </si>
  <si>
    <t>[DD MIC-108F</t>
  </si>
  <si>
    <t>[DD T23</t>
  </si>
  <si>
    <t>[DD BAL-007B</t>
  </si>
  <si>
    <t>[DD FMT-201F</t>
  </si>
  <si>
    <t>[DD UCP-01/0</t>
  </si>
  <si>
    <t>[D-5111 6231</t>
  </si>
  <si>
    <t>[D-5121</t>
  </si>
  <si>
    <t>[D-6251</t>
  </si>
  <si>
    <t>7.05.772</t>
  </si>
  <si>
    <t>[DD PUMP</t>
  </si>
  <si>
    <t>dd pump LP122/LP124 weld</t>
  </si>
  <si>
    <t>7.05.773</t>
  </si>
  <si>
    <t>dd pump LP132 weld</t>
  </si>
  <si>
    <t>[DD MIC-107</t>
  </si>
  <si>
    <t>[DD MIC-108</t>
  </si>
  <si>
    <t>[DD MID-003F</t>
  </si>
  <si>
    <t>[DD MIC-109</t>
  </si>
  <si>
    <t>[DD THM TITA</t>
  </si>
  <si>
    <t>[DD MIS-004F</t>
  </si>
  <si>
    <t>[DD SHUT-OFF</t>
  </si>
  <si>
    <t>[DD MIS-005F</t>
  </si>
  <si>
    <t>[DD F-201CL</t>
  </si>
  <si>
    <t>72102</t>
  </si>
  <si>
    <t>[ASSY COIL</t>
  </si>
  <si>
    <t>[TURN-OFF</t>
  </si>
  <si>
    <t>[METAL PLUNJ</t>
  </si>
  <si>
    <t>[PLUNGER C2/</t>
  </si>
  <si>
    <t>[HOUSING DMF</t>
  </si>
  <si>
    <t>[MODIFI E576</t>
  </si>
  <si>
    <t>[STACKER</t>
  </si>
  <si>
    <t>[AGL-001 TUB</t>
  </si>
  <si>
    <t>[AGL-002 TUB</t>
  </si>
  <si>
    <t>72230</t>
  </si>
  <si>
    <t>[CLEANING</t>
  </si>
  <si>
    <t>71651</t>
  </si>
  <si>
    <t>[MODIFICATIO</t>
  </si>
  <si>
    <t>7.07.353</t>
  </si>
  <si>
    <t>coating coil cover MLH</t>
  </si>
  <si>
    <t>7.07.369</t>
  </si>
  <si>
    <t>adapter 1/4''BSPPx1/4'' face</t>
  </si>
  <si>
    <t>[E-6100</t>
  </si>
  <si>
    <t>[E-6200</t>
  </si>
  <si>
    <t>[E-6300</t>
  </si>
  <si>
    <t>[E-6400</t>
  </si>
  <si>
    <t>[E-5100</t>
  </si>
  <si>
    <t>[E-5200</t>
  </si>
  <si>
    <t>[E-5300</t>
  </si>
  <si>
    <t>[E-5400</t>
  </si>
  <si>
    <t>[E-5511</t>
  </si>
  <si>
    <t>[E-5512</t>
  </si>
  <si>
    <t>[E-5500</t>
  </si>
  <si>
    <t>[E-5513</t>
  </si>
  <si>
    <t>[E-5514</t>
  </si>
  <si>
    <t>[CASE CALIBR</t>
  </si>
  <si>
    <t>[E-5600</t>
  </si>
  <si>
    <t>[TUBECAL3-5</t>
  </si>
  <si>
    <t>[TUBECAL3-16</t>
  </si>
  <si>
    <t>[TUBECAL3-50</t>
  </si>
  <si>
    <t>[TEST EQUIPM</t>
  </si>
  <si>
    <t>[CONTROL CAS</t>
  </si>
  <si>
    <t>[INTERFACE</t>
  </si>
  <si>
    <t>[CONTROL CAL</t>
  </si>
  <si>
    <t>[E-7000</t>
  </si>
  <si>
    <t>[MODULE 7000</t>
  </si>
  <si>
    <t>7.09.079</t>
  </si>
  <si>
    <t>[FPP TD</t>
  </si>
  <si>
    <t>FPP T-005 TD</t>
  </si>
  <si>
    <t>7.09.080</t>
  </si>
  <si>
    <t>FPP T-016 TD</t>
  </si>
  <si>
    <t>7.09.081</t>
  </si>
  <si>
    <t>FPP T-050 TD</t>
  </si>
  <si>
    <t>[RS232/FLOWB</t>
  </si>
  <si>
    <t>31201</t>
  </si>
  <si>
    <t>[PC/ISA CARD</t>
  </si>
  <si>
    <t>[CAP TESTER</t>
  </si>
  <si>
    <t>7.09.133</t>
  </si>
  <si>
    <t>[MODULE M+W</t>
  </si>
  <si>
    <t>M+W module D-1000-00</t>
  </si>
  <si>
    <t>7.09.134</t>
  </si>
  <si>
    <t>M+W module D-1000-01</t>
  </si>
  <si>
    <t>7.09.135</t>
  </si>
  <si>
    <t>M+W module D-1000-02</t>
  </si>
  <si>
    <t>7.09.136</t>
  </si>
  <si>
    <t>M+W module D-1000-03</t>
  </si>
  <si>
    <t>7.09.138</t>
  </si>
  <si>
    <t>M+W module D-1000-10</t>
  </si>
  <si>
    <t>7.09.139</t>
  </si>
  <si>
    <t>M+W module D-1000-11</t>
  </si>
  <si>
    <t>7.09.140</t>
  </si>
  <si>
    <t>M+W module D-1000-12</t>
  </si>
  <si>
    <t>7.09.141</t>
  </si>
  <si>
    <t>M+W module D-1000-13</t>
  </si>
  <si>
    <t>7.09.143</t>
  </si>
  <si>
    <t>M+W module D-1000-20</t>
  </si>
  <si>
    <t>7.09.144</t>
  </si>
  <si>
    <t>M+W module D-1000-21</t>
  </si>
  <si>
    <t>7.09.145</t>
  </si>
  <si>
    <t>M+W module D-1000-22</t>
  </si>
  <si>
    <t>7.09.146</t>
  </si>
  <si>
    <t>M+W module D-1000-23</t>
  </si>
  <si>
    <t>7.09.148</t>
  </si>
  <si>
    <t>M+W module D-1000-30</t>
  </si>
  <si>
    <t>7.09.149</t>
  </si>
  <si>
    <t>M+W module D-1000-31</t>
  </si>
  <si>
    <t>7.09.150</t>
  </si>
  <si>
    <t>M+W module D-1000-32</t>
  </si>
  <si>
    <t>7.09.151</t>
  </si>
  <si>
    <t>M+W module D-1000-33</t>
  </si>
  <si>
    <t>7.09.153</t>
  </si>
  <si>
    <t>M+W module D-1000-40</t>
  </si>
  <si>
    <t>7.09.154</t>
  </si>
  <si>
    <t>M+W module D-1000-41</t>
  </si>
  <si>
    <t>7.09.155</t>
  </si>
  <si>
    <t>M+W module D-1000-42</t>
  </si>
  <si>
    <t>7.09.156</t>
  </si>
  <si>
    <t>M+W module D-1000-43</t>
  </si>
  <si>
    <t>7.09.158</t>
  </si>
  <si>
    <t>[D-1100</t>
  </si>
  <si>
    <t>M+W D-1100</t>
  </si>
  <si>
    <t>7.09.159</t>
  </si>
  <si>
    <t>[D-1200</t>
  </si>
  <si>
    <t>M+W D-1200</t>
  </si>
  <si>
    <t>7.09.160</t>
  </si>
  <si>
    <t>[D-1300</t>
  </si>
  <si>
    <t>M+W D-1300</t>
  </si>
  <si>
    <t>7.09.161</t>
  </si>
  <si>
    <t>[D-1400</t>
  </si>
  <si>
    <t>M+W D-1400</t>
  </si>
  <si>
    <t>7.09.162</t>
  </si>
  <si>
    <t>[D-1500</t>
  </si>
  <si>
    <t>M+W D-1500</t>
  </si>
  <si>
    <t>7.09.163</t>
  </si>
  <si>
    <t>[D-1600</t>
  </si>
  <si>
    <t>M+W D-1600</t>
  </si>
  <si>
    <t>[JUSTIFY UNI</t>
  </si>
  <si>
    <t>[MODULE</t>
  </si>
  <si>
    <t>[ANYBUS</t>
  </si>
  <si>
    <t>70864</t>
  </si>
  <si>
    <t>[OC MAINBOAR</t>
  </si>
  <si>
    <t>70266</t>
  </si>
  <si>
    <t>[JUNCTION BO</t>
  </si>
  <si>
    <t>[MODULE 8000</t>
  </si>
  <si>
    <t>7.09.302</t>
  </si>
  <si>
    <t>FPP T-905 TD</t>
  </si>
  <si>
    <t>[M-411</t>
  </si>
  <si>
    <t>[M-422</t>
  </si>
  <si>
    <t>[M-423</t>
  </si>
  <si>
    <t>[F-100EX</t>
  </si>
  <si>
    <t>[F-101EX</t>
  </si>
  <si>
    <t>[F-102EX</t>
  </si>
  <si>
    <t>[F-103EX</t>
  </si>
  <si>
    <t>[F-200EX</t>
  </si>
  <si>
    <t>[F-201EX</t>
  </si>
  <si>
    <t>[F-202EX</t>
  </si>
  <si>
    <t>[F-033CI</t>
  </si>
  <si>
    <t>[F-033CX</t>
  </si>
  <si>
    <t>[M-411A</t>
  </si>
  <si>
    <t>[F-136BI</t>
  </si>
  <si>
    <t>[F-136BX</t>
  </si>
  <si>
    <t>[MCL-015F</t>
  </si>
  <si>
    <t>[EHR-005V</t>
  </si>
  <si>
    <t>[MIC-106F</t>
  </si>
  <si>
    <t>[MIC-105F</t>
  </si>
  <si>
    <t>[MASS-VIEW</t>
  </si>
  <si>
    <t>[SKA-001F</t>
  </si>
  <si>
    <t>[MIC-104D</t>
  </si>
  <si>
    <t>7.11.063</t>
  </si>
  <si>
    <t>[ASM-001C</t>
  </si>
  <si>
    <t>ASM-001C</t>
  </si>
  <si>
    <t>7.11.064</t>
  </si>
  <si>
    <t>[ASM-002C</t>
  </si>
  <si>
    <t>ASM-002C</t>
  </si>
  <si>
    <t>[FES-001A</t>
  </si>
  <si>
    <t>[FES-101A</t>
  </si>
  <si>
    <t>[FES-002A</t>
  </si>
  <si>
    <t>[FES-102A</t>
  </si>
  <si>
    <t>[FES-003A</t>
  </si>
  <si>
    <t>[FES-103A</t>
  </si>
  <si>
    <t>[FES-004A</t>
  </si>
  <si>
    <t>[FES-104A</t>
  </si>
  <si>
    <t>[POL-005F</t>
  </si>
  <si>
    <t>[EHR-102L</t>
  </si>
  <si>
    <t>[EHR-202L</t>
  </si>
  <si>
    <t>[EHR-601P</t>
  </si>
  <si>
    <t>[EHR-701P</t>
  </si>
  <si>
    <t>[EHR-101F</t>
  </si>
  <si>
    <t>[D-6291</t>
  </si>
  <si>
    <t>[THM CCT</t>
  </si>
  <si>
    <t>[MIC-107F</t>
  </si>
  <si>
    <t>[MIC-108F</t>
  </si>
  <si>
    <t>[TA-201CM</t>
  </si>
  <si>
    <t>[TA-702CM</t>
  </si>
  <si>
    <t>[TA-602CM</t>
  </si>
  <si>
    <t>[ATA-003M</t>
  </si>
  <si>
    <t>[T23</t>
  </si>
  <si>
    <t>[BAL-00XB</t>
  </si>
  <si>
    <t>[D-6121</t>
  </si>
  <si>
    <t>[MIC-203</t>
  </si>
  <si>
    <t>[MIC-205</t>
  </si>
  <si>
    <t>[MIS-003F</t>
  </si>
  <si>
    <t>[THM IPR-007</t>
  </si>
  <si>
    <t>[MIC-200</t>
  </si>
  <si>
    <t>[DNR-001F</t>
  </si>
  <si>
    <t>[DNR-002F</t>
  </si>
  <si>
    <t>[DNR-003F</t>
  </si>
  <si>
    <t>[DNR-004F</t>
  </si>
  <si>
    <t>[DNR-005F</t>
  </si>
  <si>
    <t>[DNR-006F</t>
  </si>
  <si>
    <t>[DNR-007F</t>
  </si>
  <si>
    <t>[DNR-008F</t>
  </si>
  <si>
    <t>[DNR-009F</t>
  </si>
  <si>
    <t>[APL-001F</t>
  </si>
  <si>
    <t>[APL-002F</t>
  </si>
  <si>
    <t>[APL-003F</t>
  </si>
  <si>
    <t>[BASF</t>
  </si>
  <si>
    <t>7.11.318</t>
  </si>
  <si>
    <t>[OZO-006D</t>
  </si>
  <si>
    <t>OZO-006D</t>
  </si>
  <si>
    <t>7.11.319</t>
  </si>
  <si>
    <t>[OZO-007D</t>
  </si>
  <si>
    <t>OZO-007D</t>
  </si>
  <si>
    <t>7.11.320</t>
  </si>
  <si>
    <t>[OZO-008D</t>
  </si>
  <si>
    <t>OZO-008D</t>
  </si>
  <si>
    <t>7.11.321</t>
  </si>
  <si>
    <t>[OZO-009D</t>
  </si>
  <si>
    <t>OZO-009D</t>
  </si>
  <si>
    <t>[MIS-005F</t>
  </si>
  <si>
    <t>[FES-101B</t>
  </si>
  <si>
    <t>[FES-102B</t>
  </si>
  <si>
    <t>[FES-003B</t>
  </si>
  <si>
    <t>[FES-103B</t>
  </si>
  <si>
    <t>[FES-104B</t>
  </si>
  <si>
    <t>[SEZ-105F</t>
  </si>
  <si>
    <t>[BAL-020F</t>
  </si>
  <si>
    <t>[BAL-050F</t>
  </si>
  <si>
    <t>[BAL-100F</t>
  </si>
  <si>
    <t>[BAL-200F</t>
  </si>
  <si>
    <t>[BAL-500F</t>
  </si>
  <si>
    <t>[OTB-021F</t>
  </si>
  <si>
    <t>[OTB-022F</t>
  </si>
  <si>
    <t>[OTB-023F</t>
  </si>
  <si>
    <t>[OTB-024F</t>
  </si>
  <si>
    <t>[OTB-025F</t>
  </si>
  <si>
    <t>[OTB-026F</t>
  </si>
  <si>
    <t>[AIX-CMXC</t>
  </si>
  <si>
    <t>[AIX-CM1C</t>
  </si>
  <si>
    <t>[AIX-CM2C</t>
  </si>
  <si>
    <t>[AIX-CM3C</t>
  </si>
  <si>
    <t>[AIX-CM4C</t>
  </si>
  <si>
    <t>[AIX-CM5C</t>
  </si>
  <si>
    <t>[AIX-CM6C</t>
  </si>
  <si>
    <t>[AIX-CM7C</t>
  </si>
  <si>
    <t>[AIX-CM8C</t>
  </si>
  <si>
    <t>[DD M-410</t>
  </si>
  <si>
    <t>[DD M-411</t>
  </si>
  <si>
    <t>[DD M-422</t>
  </si>
  <si>
    <t>[DD M-423</t>
  </si>
  <si>
    <t>[DD M-411A</t>
  </si>
  <si>
    <t>[DD WELD ADA</t>
  </si>
  <si>
    <t>7.15.158</t>
  </si>
  <si>
    <t>dim draw TA-201CM</t>
  </si>
  <si>
    <t>7.15.159</t>
  </si>
  <si>
    <t>dim draw TA-702CM</t>
  </si>
  <si>
    <t>7.15.160</t>
  </si>
  <si>
    <t>dim draw TA-602CM</t>
  </si>
  <si>
    <t>[TOOLING LFD</t>
  </si>
  <si>
    <t>70438</t>
  </si>
  <si>
    <t>7.20.009</t>
  </si>
  <si>
    <t>[SPECIAL</t>
  </si>
  <si>
    <t>EC DoC (PED) Module A</t>
  </si>
  <si>
    <t>7.20.029</t>
  </si>
  <si>
    <t>EC DoC (PED) Module A1</t>
  </si>
  <si>
    <t>7.20.030</t>
  </si>
  <si>
    <t>EC DoC (PED) Module B1+F</t>
  </si>
  <si>
    <t>[BAG</t>
  </si>
  <si>
    <t>[PILLO-FLEX</t>
  </si>
  <si>
    <t>[PAPER</t>
  </si>
  <si>
    <t>[STRIP</t>
  </si>
  <si>
    <t>[CLIP</t>
  </si>
  <si>
    <t>70706</t>
  </si>
  <si>
    <t>PAMA</t>
  </si>
  <si>
    <t>[RIBBON</t>
  </si>
  <si>
    <t>COSU</t>
  </si>
  <si>
    <t>70124</t>
  </si>
  <si>
    <t>[INTERIOR</t>
  </si>
  <si>
    <t>[INSTAPAK</t>
  </si>
  <si>
    <t>71920</t>
  </si>
  <si>
    <t>71404</t>
  </si>
  <si>
    <t>70729</t>
  </si>
  <si>
    <t>71204</t>
  </si>
  <si>
    <t>PAMV</t>
  </si>
  <si>
    <t>[ENVELOPE</t>
  </si>
  <si>
    <t>70349</t>
  </si>
  <si>
    <t>9.01.086</t>
  </si>
  <si>
    <t>foam 198x145x20mm</t>
  </si>
  <si>
    <t>9.01.087</t>
  </si>
  <si>
    <t>[WRAPPER</t>
  </si>
  <si>
    <t>wrapper CORI-FLOW</t>
  </si>
  <si>
    <t>9.01.105</t>
  </si>
  <si>
    <t>wrapper mini CORI-FLOW</t>
  </si>
  <si>
    <t>9.01.116</t>
  </si>
  <si>
    <t>[KORRVU</t>
  </si>
  <si>
    <t>Korrvu case BCT</t>
  </si>
  <si>
    <t>[TAPE</t>
  </si>
  <si>
    <t>9.01.160</t>
  </si>
  <si>
    <t>box 700x445x400mm fefco 0201</t>
  </si>
  <si>
    <t>9.01.161</t>
  </si>
  <si>
    <t>box 554x255x158mm T43</t>
  </si>
  <si>
    <t>9.01.162</t>
  </si>
  <si>
    <t>box 879x255x158mm T44</t>
  </si>
  <si>
    <t>9.01.163</t>
  </si>
  <si>
    <t>box 1307x255x158mm T45</t>
  </si>
  <si>
    <t>9.01.164</t>
  </si>
  <si>
    <t>box 1655x255x158mm T46</t>
  </si>
  <si>
    <t>[PACKAGE</t>
  </si>
  <si>
    <t>[MANUAL INST</t>
  </si>
  <si>
    <t>[CARD STORE</t>
  </si>
  <si>
    <t>[MANUAL</t>
  </si>
  <si>
    <t>[FRONT PAGE</t>
  </si>
  <si>
    <t>[CARD</t>
  </si>
  <si>
    <t>[TABLE</t>
  </si>
  <si>
    <t>[LEAFLET</t>
  </si>
  <si>
    <t>[PROSPECT</t>
  </si>
  <si>
    <t>[SHEET</t>
  </si>
  <si>
    <t>[FRONT</t>
  </si>
  <si>
    <t>[PRICELIST</t>
  </si>
  <si>
    <t>[DOCUMENT</t>
  </si>
  <si>
    <t>PRMA</t>
  </si>
  <si>
    <t>72501</t>
  </si>
  <si>
    <t>OFFI</t>
  </si>
  <si>
    <t>70504</t>
  </si>
  <si>
    <t>71125</t>
  </si>
  <si>
    <t>[FORM</t>
  </si>
  <si>
    <t>[SHEETS</t>
  </si>
  <si>
    <t>[LABEL ALZIC</t>
  </si>
  <si>
    <t>[MANUAL COVE</t>
  </si>
  <si>
    <t>WAY-BILL</t>
  </si>
  <si>
    <t>70235</t>
  </si>
  <si>
    <t>[ARTICLE</t>
  </si>
  <si>
    <t>[PAPER BHT</t>
  </si>
  <si>
    <t>[MANUAL APP.</t>
  </si>
  <si>
    <t>[FOLDER</t>
  </si>
  <si>
    <t>[CERTIFICATE</t>
  </si>
  <si>
    <t>71115</t>
  </si>
  <si>
    <t>9.02.592</t>
  </si>
  <si>
    <t>BCT paper"To your information"</t>
  </si>
  <si>
    <t>9.02.593</t>
  </si>
  <si>
    <t>BCT A4 envelope with screen</t>
  </si>
  <si>
    <t>9.02.594</t>
  </si>
  <si>
    <t>BCT 1/2 A4 envelope with scrn</t>
  </si>
  <si>
    <t>9.02.595</t>
  </si>
  <si>
    <t>BCT A4 envelope without screen</t>
  </si>
  <si>
    <t>9.02.596</t>
  </si>
  <si>
    <t>BCT paper</t>
  </si>
  <si>
    <t>9.02.599</t>
  </si>
  <si>
    <t>manual cover BCT</t>
  </si>
  <si>
    <t>9.02.604</t>
  </si>
  <si>
    <t>BCT order documents envelope</t>
  </si>
  <si>
    <t>9.03.019</t>
  </si>
  <si>
    <t>[IMAGE</t>
  </si>
  <si>
    <t>image LM02</t>
  </si>
  <si>
    <t>9.06.046</t>
  </si>
  <si>
    <t>[ATEX CAT3</t>
  </si>
  <si>
    <t>ATEX CAT3 Documentation BCT</t>
  </si>
  <si>
    <t>9.06.048</t>
  </si>
  <si>
    <t>EC TEC ATEX CAT3 CORI-FLOW</t>
  </si>
  <si>
    <t>9.06.050</t>
  </si>
  <si>
    <t>EU DoC ATEX CAT3 CORI-FLOW</t>
  </si>
  <si>
    <t>9.07.002</t>
  </si>
  <si>
    <t>[STICKY</t>
  </si>
  <si>
    <t>adh.mat 660x1140 wit 4x60 vel</t>
  </si>
  <si>
    <t>70214</t>
  </si>
  <si>
    <t>[PROPANOL</t>
  </si>
  <si>
    <t>71612</t>
  </si>
  <si>
    <t>[CAST RESIN</t>
  </si>
  <si>
    <t>[SEALANT</t>
  </si>
  <si>
    <t>[KRYTOX</t>
  </si>
  <si>
    <t>71114</t>
  </si>
  <si>
    <t>[ARGON</t>
  </si>
  <si>
    <t>70809</t>
  </si>
  <si>
    <t>[AIR</t>
  </si>
  <si>
    <t>9.07.031</t>
  </si>
  <si>
    <t>[NITRIC ACID</t>
  </si>
  <si>
    <t>nitric acid 65%</t>
  </si>
  <si>
    <t>70515</t>
  </si>
  <si>
    <t>9.07.032</t>
  </si>
  <si>
    <t>[ELECTROLYTE</t>
  </si>
  <si>
    <t>electrolyte E-268 A+E</t>
  </si>
  <si>
    <t>71623</t>
  </si>
  <si>
    <t>[CLEANER</t>
  </si>
  <si>
    <t>[HANDGLOVES</t>
  </si>
  <si>
    <t>[SILICONE</t>
  </si>
  <si>
    <t>9.07.100</t>
  </si>
  <si>
    <t>[GLUE</t>
  </si>
  <si>
    <t>Loctite super glue-3 precision</t>
  </si>
  <si>
    <t>[WIRE STRIPP</t>
  </si>
  <si>
    <t>70226</t>
  </si>
  <si>
    <t>[KEY HEXAGON</t>
  </si>
  <si>
    <t>9.08.012</t>
  </si>
  <si>
    <t>[SOLDERING</t>
  </si>
  <si>
    <t>Weller sold. station WTCP-S</t>
  </si>
  <si>
    <t>9.08.015</t>
  </si>
  <si>
    <t>Weller filter for VP801EC</t>
  </si>
  <si>
    <t>9.08.023</t>
  </si>
  <si>
    <t>Weller soldering tip PT-A7</t>
  </si>
  <si>
    <t>9.08.024</t>
  </si>
  <si>
    <t>Weller glass tube for VP801EC</t>
  </si>
  <si>
    <t>9.08.025</t>
  </si>
  <si>
    <t>[SCREWDRIVER</t>
  </si>
  <si>
    <t>Gebra trimming screwdriver</t>
  </si>
  <si>
    <t>[POWER PACK</t>
  </si>
  <si>
    <t>9.08.074</t>
  </si>
  <si>
    <t>Spirig solder sucking wick 1.9</t>
  </si>
  <si>
    <t>[SPANNER SET</t>
  </si>
  <si>
    <t>70413</t>
  </si>
  <si>
    <t>9.08.160</t>
  </si>
  <si>
    <t>Weller sold. station WECP-20</t>
  </si>
  <si>
    <t>9.08.164</t>
  </si>
  <si>
    <t>[HAMMER</t>
  </si>
  <si>
    <t>Habero hammer 300g</t>
  </si>
  <si>
    <t>[VICE</t>
  </si>
  <si>
    <t>[MULTIMETER</t>
  </si>
  <si>
    <t>9.08.196</t>
  </si>
  <si>
    <t>[PLCC TOOL</t>
  </si>
  <si>
    <t>CK PLCC extraction tool 2371</t>
  </si>
  <si>
    <t>[SUPPLY</t>
  </si>
  <si>
    <t>9.08.214</t>
  </si>
  <si>
    <t>[MEGGER</t>
  </si>
  <si>
    <t>AVO insulation tester BM80/2</t>
  </si>
  <si>
    <t>72046</t>
  </si>
  <si>
    <t>[TWEEZER</t>
  </si>
  <si>
    <t>[SOCKETWRENC</t>
  </si>
  <si>
    <t>9.08.383</t>
  </si>
  <si>
    <t>[TORQUE</t>
  </si>
  <si>
    <t>PB torque driver 0.4 - 2.0Nm</t>
  </si>
  <si>
    <t>70724</t>
  </si>
  <si>
    <t>[FLOPPY DISC</t>
  </si>
  <si>
    <t>70115</t>
  </si>
  <si>
    <t>[PEN</t>
  </si>
  <si>
    <t>[CARTRIDGE</t>
  </si>
  <si>
    <t>[TONER</t>
  </si>
  <si>
    <t>71001</t>
  </si>
  <si>
    <t>[DRUM</t>
  </si>
  <si>
    <t>[TAPE DDS</t>
  </si>
  <si>
    <t>[CD-ROM</t>
  </si>
  <si>
    <t>71943</t>
  </si>
  <si>
    <t>[DVD+R</t>
  </si>
  <si>
    <t>70875</t>
  </si>
  <si>
    <t>[DIGIPASS</t>
  </si>
  <si>
    <t>[SOFTWARE</t>
  </si>
  <si>
    <t>71914</t>
  </si>
  <si>
    <t>9.10.080</t>
  </si>
  <si>
    <t>PhotoShop</t>
  </si>
  <si>
    <t>9.10.082</t>
  </si>
  <si>
    <t>Bedrijfsbeheer</t>
  </si>
  <si>
    <t>70907</t>
  </si>
  <si>
    <t>9.10.085</t>
  </si>
  <si>
    <t>CD-FOONgids</t>
  </si>
  <si>
    <t>71608</t>
  </si>
  <si>
    <t>[FIRMWARE</t>
  </si>
  <si>
    <t>9.10.219</t>
  </si>
  <si>
    <t>CmStick Runtime file 32 bits</t>
  </si>
  <si>
    <t>72339</t>
  </si>
  <si>
    <t>[SOFT W MEDI</t>
  </si>
  <si>
    <t>[SOFTW MEDIA</t>
  </si>
  <si>
    <t>[GLASS</t>
  </si>
  <si>
    <t>[BEER</t>
  </si>
  <si>
    <t>71011</t>
  </si>
  <si>
    <t>[LEMONADE</t>
  </si>
  <si>
    <t>[BISCUIT</t>
  </si>
  <si>
    <t>[SUGAR</t>
  </si>
  <si>
    <t>FOOD</t>
  </si>
  <si>
    <t>70236</t>
  </si>
  <si>
    <t>[CREAMER</t>
  </si>
  <si>
    <t>[SOUP</t>
  </si>
  <si>
    <t>[GINGERBREAD</t>
  </si>
  <si>
    <t>[CHOCOLATE</t>
  </si>
  <si>
    <t>[SWEETS</t>
  </si>
  <si>
    <t>[CHEESE</t>
  </si>
  <si>
    <t>9.13.079</t>
  </si>
  <si>
    <t>[COFFEE</t>
  </si>
  <si>
    <t>Nescafé Allegria Decaf</t>
  </si>
  <si>
    <t>70414</t>
  </si>
  <si>
    <t>[CANDY</t>
  </si>
  <si>
    <t>[COFFEEPOT</t>
  </si>
  <si>
    <t>9.14.015</t>
  </si>
  <si>
    <t>paper cartridge for towel cab.</t>
  </si>
  <si>
    <t>MATE</t>
  </si>
  <si>
    <t>72225</t>
  </si>
  <si>
    <t>[REFRESHER</t>
  </si>
  <si>
    <t>9.14.017</t>
  </si>
  <si>
    <t>[TOILET-SOAP</t>
  </si>
  <si>
    <t>toilet-soap cartridge Ocean</t>
  </si>
  <si>
    <t>[CUP-HOLDER</t>
  </si>
  <si>
    <t>[CUP</t>
  </si>
  <si>
    <t>[FILTER ROLL</t>
  </si>
  <si>
    <t>[TABLE RUNNE</t>
  </si>
  <si>
    <t>[FILTER CART</t>
  </si>
  <si>
    <t>9.14.040</t>
  </si>
  <si>
    <t>air-freshener cartridge Flower</t>
  </si>
  <si>
    <t>9.14.041</t>
  </si>
  <si>
    <t>toilet paper 2-ply tissue</t>
  </si>
  <si>
    <t>9.14.051</t>
  </si>
  <si>
    <t>[VISION TOWE</t>
  </si>
  <si>
    <t>Vision towel cabinet IQ classi</t>
  </si>
  <si>
    <t>9.14.053</t>
  </si>
  <si>
    <t>9.14.054</t>
  </si>
  <si>
    <t>[SOAP</t>
  </si>
  <si>
    <t>Vision foamdispenser</t>
  </si>
  <si>
    <t>ALG</t>
  </si>
  <si>
    <t>9.14.060</t>
  </si>
  <si>
    <t>9.14.061</t>
  </si>
  <si>
    <t>[SHEET COVER</t>
  </si>
  <si>
    <t>[BINDER</t>
  </si>
  <si>
    <t>[NOTE-PAD</t>
  </si>
  <si>
    <t>[TAPE CORREC</t>
  </si>
  <si>
    <t>[TAPE IDENTI</t>
  </si>
  <si>
    <t>[BALLPOINT</t>
  </si>
  <si>
    <t>[STAPLER</t>
  </si>
  <si>
    <t>[CALCULATOR</t>
  </si>
  <si>
    <t>[TAPE DISPEN</t>
  </si>
  <si>
    <t>[REFILL</t>
  </si>
  <si>
    <t>[FILE STRIP</t>
  </si>
  <si>
    <t>[FILE DATA</t>
  </si>
  <si>
    <t>[POLYESTER A</t>
  </si>
  <si>
    <t>[ERASER</t>
  </si>
  <si>
    <t>[LETTER</t>
  </si>
  <si>
    <t>[MARKER</t>
  </si>
  <si>
    <t>[FLIP FRAME</t>
  </si>
  <si>
    <t>[TAPE CUTTE</t>
  </si>
  <si>
    <t>[STAPLE</t>
  </si>
  <si>
    <t>[WHITEBOAR</t>
  </si>
  <si>
    <t>[BOOK OFFIC</t>
  </si>
  <si>
    <t>[BOOK OFFICE</t>
  </si>
  <si>
    <t>[FILE</t>
  </si>
  <si>
    <t>[CHAIR</t>
  </si>
  <si>
    <t>70231</t>
  </si>
  <si>
    <t>[HD IN-FLOW</t>
  </si>
  <si>
    <t>[HD MUFLOW</t>
  </si>
  <si>
    <t>[HD LIQUIFLO</t>
  </si>
  <si>
    <t>[HD EX-LIQUI</t>
  </si>
  <si>
    <t>[HD ELFLOW24</t>
  </si>
  <si>
    <t>[HD EX-FLOW</t>
  </si>
  <si>
    <t>9.16.022</t>
  </si>
  <si>
    <t>[HD (EN)</t>
  </si>
  <si>
    <t>hookup M+W WFM-062</t>
  </si>
  <si>
    <t>[HD EX LIQUI</t>
  </si>
  <si>
    <t>[HD WFM-0511</t>
  </si>
  <si>
    <t>[HD LIQUI-FL</t>
  </si>
  <si>
    <t>[HD EL-FLOW</t>
  </si>
  <si>
    <t>[HD CEM W303</t>
  </si>
  <si>
    <t>[HD E-7000</t>
  </si>
  <si>
    <t>[HD CEM</t>
  </si>
  <si>
    <t>9.16.077</t>
  </si>
  <si>
    <t>hookup MFM with Badger valve</t>
  </si>
  <si>
    <t>[HD E-8000</t>
  </si>
  <si>
    <t>[MANUAL (EN)</t>
  </si>
  <si>
    <t>9.17.043</t>
  </si>
  <si>
    <t>instr. start FLOW-BUS software</t>
  </si>
  <si>
    <t>9.17.089</t>
  </si>
  <si>
    <t>M+W document return instr (EN)</t>
  </si>
  <si>
    <t>9.17.094</t>
  </si>
  <si>
    <t>manual E-8000 EX-Proof</t>
  </si>
  <si>
    <t>9.18.022</t>
  </si>
  <si>
    <t>[HD (DE)</t>
  </si>
  <si>
    <t>9.18.077</t>
  </si>
  <si>
    <t>[MANUAL (DE)</t>
  </si>
  <si>
    <t>9.19.043</t>
  </si>
  <si>
    <t>9.19.089</t>
  </si>
  <si>
    <t>M+W document return instr (DE)</t>
  </si>
  <si>
    <t>9.19.094</t>
  </si>
  <si>
    <t>9.20.022</t>
  </si>
  <si>
    <t>[HD (FR)</t>
  </si>
  <si>
    <t>9.20.077</t>
  </si>
  <si>
    <t>[MANUAL (FR)</t>
  </si>
  <si>
    <t>9.21.043</t>
  </si>
  <si>
    <t>9.21.089</t>
  </si>
  <si>
    <t>M+W document return instr (FR)</t>
  </si>
  <si>
    <t>9.21.094</t>
  </si>
  <si>
    <t>9.22.001</t>
  </si>
  <si>
    <t>thermal label 3.5"disc TSP400</t>
  </si>
  <si>
    <t>71908</t>
  </si>
  <si>
    <t>9.22.002</t>
  </si>
  <si>
    <t>thermal label 50x18mm f.TSP400</t>
  </si>
  <si>
    <t>9.22.003</t>
  </si>
  <si>
    <t>thermal label 78x38mm f.TSP400</t>
  </si>
  <si>
    <t>[LABEL HERMA</t>
  </si>
  <si>
    <t>[LABEL BRADY</t>
  </si>
  <si>
    <t>71410</t>
  </si>
  <si>
    <t>71213</t>
  </si>
  <si>
    <t>70711</t>
  </si>
  <si>
    <t>9.22.057</t>
  </si>
  <si>
    <t>label "Fragile"</t>
  </si>
  <si>
    <t>[LABEL BRAD</t>
  </si>
  <si>
    <t>9.22.104</t>
  </si>
  <si>
    <t>label low-dP-Flow DeviceNet</t>
  </si>
  <si>
    <t>9.22.108</t>
  </si>
  <si>
    <t>label EL-PRESS DeviceNet</t>
  </si>
  <si>
    <t>70861</t>
  </si>
  <si>
    <t>9.22.139</t>
  </si>
  <si>
    <t>label EL-PRESS Modbus</t>
  </si>
  <si>
    <t>9.22.140</t>
  </si>
  <si>
    <t>label low-dP-FLOW Modbus</t>
  </si>
  <si>
    <t>[LABEL SELEC</t>
  </si>
  <si>
    <t>9.22.188</t>
  </si>
  <si>
    <t>BCT address label large</t>
  </si>
  <si>
    <t>[LABEL M50R</t>
  </si>
  <si>
    <t>[LABEL EX IC</t>
  </si>
  <si>
    <t>[BOOT</t>
  </si>
  <si>
    <t>70249</t>
  </si>
  <si>
    <t>[MANUAL (SK)</t>
  </si>
  <si>
    <t>[MANUAL (IT)</t>
  </si>
  <si>
    <t>[MANUAL (NL)</t>
  </si>
  <si>
    <t>[MANUAL (NO)</t>
  </si>
  <si>
    <t>[MANUAL (ES)</t>
  </si>
  <si>
    <t>[MANUAL (RU)</t>
  </si>
  <si>
    <t>[MANUAL (EL)</t>
  </si>
  <si>
    <t>[MANUAL (PL)</t>
  </si>
  <si>
    <t>MANUAL (SV)</t>
  </si>
  <si>
    <t>[MANUAL (DA)</t>
  </si>
  <si>
    <t>[MANUAL (HU)</t>
  </si>
  <si>
    <t>[MANUAL (ET)</t>
  </si>
  <si>
    <t>[MANUAL (FI)</t>
  </si>
  <si>
    <t>[MANUAL (CS)</t>
  </si>
  <si>
    <t>[MANUAL (PT)</t>
  </si>
  <si>
    <t>[MANUAL (ZH)</t>
  </si>
  <si>
    <t>[FOLDER (EN)</t>
  </si>
  <si>
    <t>PROS</t>
  </si>
  <si>
    <t>9.60.059</t>
  </si>
  <si>
    <t>folder LIQUI-VIEW Base</t>
  </si>
  <si>
    <t>[FOLDER (DE)</t>
  </si>
  <si>
    <t>[FOLDER (FR)</t>
  </si>
  <si>
    <t>9.64.011</t>
  </si>
  <si>
    <t>[FOLDER (RU)</t>
  </si>
  <si>
    <t>[FOLDER (JP)</t>
  </si>
  <si>
    <t>[F-201C-FAC</t>
  </si>
  <si>
    <t>[F-201C-PAB</t>
  </si>
  <si>
    <t>R053</t>
  </si>
  <si>
    <t>SECA</t>
  </si>
  <si>
    <t>LIQ1</t>
  </si>
  <si>
    <t>MICR</t>
  </si>
  <si>
    <t>LIQ2</t>
  </si>
  <si>
    <t>TCFS</t>
  </si>
  <si>
    <t>R201</t>
  </si>
  <si>
    <t>R262</t>
  </si>
  <si>
    <t>R264</t>
  </si>
  <si>
    <t>R265</t>
  </si>
  <si>
    <t>R266</t>
  </si>
  <si>
    <t>R282</t>
  </si>
  <si>
    <t>R302</t>
  </si>
  <si>
    <t>R303</t>
  </si>
  <si>
    <t>R306</t>
  </si>
  <si>
    <t>R310</t>
  </si>
  <si>
    <t>R311</t>
  </si>
  <si>
    <t>R326</t>
  </si>
  <si>
    <t>R345</t>
  </si>
  <si>
    <t>R346</t>
  </si>
  <si>
    <t>R347</t>
  </si>
  <si>
    <t>project dig MFC/MPC (FLOWBUS)</t>
  </si>
  <si>
    <t>DIGI</t>
  </si>
  <si>
    <t>SISU</t>
  </si>
  <si>
    <t>R139</t>
  </si>
  <si>
    <t>R198</t>
  </si>
  <si>
    <t>R224</t>
  </si>
  <si>
    <t>R225</t>
  </si>
  <si>
    <t>R261</t>
  </si>
  <si>
    <t>R267</t>
  </si>
  <si>
    <t>R293</t>
  </si>
  <si>
    <t>R294</t>
  </si>
  <si>
    <t>R305</t>
  </si>
  <si>
    <t>BELL</t>
  </si>
  <si>
    <t>R125</t>
  </si>
  <si>
    <t>R226</t>
  </si>
  <si>
    <t>R268</t>
  </si>
  <si>
    <t>R327</t>
  </si>
  <si>
    <t>R349</t>
  </si>
  <si>
    <t>R197</t>
  </si>
  <si>
    <t>R227</t>
  </si>
  <si>
    <t>R269</t>
  </si>
  <si>
    <t>COMB</t>
  </si>
  <si>
    <t>MODM</t>
  </si>
  <si>
    <t>MANG</t>
  </si>
  <si>
    <t>IMFM</t>
  </si>
  <si>
    <t>R195</t>
  </si>
  <si>
    <t>R196</t>
  </si>
  <si>
    <t>R233</t>
  </si>
  <si>
    <t>R228</t>
  </si>
  <si>
    <t>R229</t>
  </si>
  <si>
    <t>R270</t>
  </si>
  <si>
    <t>R286</t>
  </si>
  <si>
    <t>R288</t>
  </si>
  <si>
    <t>R337</t>
  </si>
  <si>
    <t>R312</t>
  </si>
  <si>
    <t>R314</t>
  </si>
  <si>
    <t>R298</t>
  </si>
  <si>
    <t>DSC</t>
  </si>
  <si>
    <t>DSCR</t>
  </si>
  <si>
    <t>R304</t>
  </si>
  <si>
    <t>ADAR</t>
  </si>
  <si>
    <t>R132</t>
  </si>
  <si>
    <t>R297</t>
  </si>
  <si>
    <t>R178</t>
  </si>
  <si>
    <t>CAL2</t>
  </si>
  <si>
    <t>R236</t>
  </si>
  <si>
    <t>R276</t>
  </si>
  <si>
    <t>R271</t>
  </si>
  <si>
    <t>R273</t>
  </si>
  <si>
    <t>R279</t>
  </si>
  <si>
    <t>R289</t>
  </si>
  <si>
    <t>R313</t>
  </si>
  <si>
    <t>R325</t>
  </si>
  <si>
    <t>R348</t>
  </si>
  <si>
    <t>ACTU</t>
  </si>
  <si>
    <t>R204</t>
  </si>
  <si>
    <t>R259</t>
  </si>
  <si>
    <t>R274</t>
  </si>
  <si>
    <t>R280</t>
  </si>
  <si>
    <t>R277</t>
  </si>
  <si>
    <t>R281</t>
  </si>
  <si>
    <t>R287</t>
  </si>
  <si>
    <t>EMC</t>
  </si>
  <si>
    <t>CAEL</t>
  </si>
  <si>
    <t>MEGE</t>
  </si>
  <si>
    <t>MECA</t>
  </si>
  <si>
    <t>R230</t>
  </si>
  <si>
    <t>R231</t>
  </si>
  <si>
    <t>R336</t>
  </si>
  <si>
    <t>Quantité 30-06-17</t>
  </si>
  <si>
    <t>1.31.600</t>
  </si>
  <si>
    <t>Resistor metal film 1206 000E</t>
  </si>
  <si>
    <t xml:space="preserve">cable rs232 5mt </t>
  </si>
  <si>
    <t>Swagelok 1/4 OD 18/ BSPP       12mm OD 1/4</t>
  </si>
  <si>
    <t>Quantité 31-12-17</t>
  </si>
  <si>
    <t>3.01.828</t>
  </si>
  <si>
    <t>EPDM o-ring AS115 559291 USP</t>
  </si>
  <si>
    <t>3.01.821</t>
  </si>
  <si>
    <t>EPDM o-ring AS035 559291 USP</t>
  </si>
  <si>
    <t>3.01.798</t>
  </si>
  <si>
    <t>EPDM o-ring AS005 559291 USP</t>
  </si>
  <si>
    <t>Swagelok adapter 1/4"ODx1/4"BSPP (RS)</t>
  </si>
  <si>
    <t>2.03.427</t>
  </si>
  <si>
    <t xml:space="preserve">lam. Filter2 15-groove </t>
  </si>
  <si>
    <t>2.03.428</t>
  </si>
  <si>
    <t xml:space="preserve">lam. Filter2 1-groove </t>
  </si>
  <si>
    <t>5.06.028</t>
  </si>
  <si>
    <t>7.03.598</t>
  </si>
  <si>
    <t>Adapt.assy 1/4 1/4 bspp V</t>
  </si>
  <si>
    <r>
      <rPr/>
      <t xml:space="preserve">F-202AV Semi Finished Instruments </t>
    </r>
    <r>
      <rPr>
        <b/>
        <sz val="10"/>
        <rFont val="Arial"/>
        <family val="2"/>
      </rPr>
      <t>M15209416</t>
    </r>
    <r>
      <rPr>
        <b/>
        <sz val="10"/>
        <color rgb="FFFF0000"/>
        <rFont val="Arial"/>
        <family val="2"/>
      </rPr>
      <t>B</t>
    </r>
  </si>
  <si>
    <t>5.08.189</t>
  </si>
  <si>
    <t>busassy lab DeviceNet Semi SIG</t>
  </si>
  <si>
    <t/>
  </si>
  <si>
    <t>Datamate CT terminal 22 AWG</t>
  </si>
  <si>
    <t>1.09.217</t>
  </si>
  <si>
    <t>Harting housing 09300060442</t>
  </si>
  <si>
    <t>1.09.228</t>
  </si>
  <si>
    <t>[CONN BURKER</t>
  </si>
  <si>
    <t>Bürkert connector for valve</t>
  </si>
  <si>
    <t>1.09.471</t>
  </si>
  <si>
    <t>metal hous. 9p D right angled</t>
  </si>
  <si>
    <t>1.10.015</t>
  </si>
  <si>
    <t>[COIL XB</t>
  </si>
  <si>
    <t>Lucifer coil code XB</t>
  </si>
  <si>
    <t>1.11.166</t>
  </si>
  <si>
    <t>pcb pressure</t>
  </si>
  <si>
    <t>1.11.170</t>
  </si>
  <si>
    <t>1.11.175</t>
  </si>
  <si>
    <t>1.11.176</t>
  </si>
  <si>
    <t>1.11.219</t>
  </si>
  <si>
    <t>[PCB RS-485</t>
  </si>
  <si>
    <t>pcb RS-485 signal tester</t>
  </si>
  <si>
    <t>1.11.225</t>
  </si>
  <si>
    <t>[PCB PB INTE</t>
  </si>
  <si>
    <t>pcb PROFIBUS interface</t>
  </si>
  <si>
    <t>1.11.231</t>
  </si>
  <si>
    <t>pcb OEM II pressure</t>
  </si>
  <si>
    <t>1.11.238</t>
  </si>
  <si>
    <t>pcb LIQUI-FLOW IV</t>
  </si>
  <si>
    <t>1.11.261</t>
  </si>
  <si>
    <t>pcb mini CORI-FLOW M1X sensor</t>
  </si>
  <si>
    <t>1.18.014</t>
  </si>
  <si>
    <t>ELU fuse 5x20mm slow 2A</t>
  </si>
  <si>
    <t>1.24.093</t>
  </si>
  <si>
    <t>Hummel cable gland PG21</t>
  </si>
  <si>
    <t>[O-RNG METAL</t>
  </si>
  <si>
    <t>1.24.178</t>
  </si>
  <si>
    <t>distance part d6x3.2x1mm</t>
  </si>
  <si>
    <t>1.24.209</t>
  </si>
  <si>
    <t>distance part d6x3.2x5mm</t>
  </si>
  <si>
    <t>1.26.007</t>
  </si>
  <si>
    <t>[DISPLAY OLE</t>
  </si>
  <si>
    <t>display OLED 256x64 yellow</t>
  </si>
  <si>
    <t>75129</t>
  </si>
  <si>
    <t>screw DIN553 70-A2 M2x12</t>
  </si>
  <si>
    <t>2.01.118</t>
  </si>
  <si>
    <t>screw DIN7981CH 2.9x9.5</t>
  </si>
  <si>
    <t>2.01.434</t>
  </si>
  <si>
    <t>[DOWEL PIN</t>
  </si>
  <si>
    <t>dowel pin DIN7 A2 0.8h6x6</t>
  </si>
  <si>
    <t>2.10.125</t>
  </si>
  <si>
    <t>[REAR PROFI</t>
  </si>
  <si>
    <t>rearpanel PROFIBUS-DPS FLOWBUS</t>
  </si>
  <si>
    <t>2.10.159</t>
  </si>
  <si>
    <t>rear panel pcb testinterface</t>
  </si>
  <si>
    <t>2.12.005</t>
  </si>
  <si>
    <t>[SCREW SOCKE</t>
  </si>
  <si>
    <t>Schroff socket head scr. M5x12</t>
  </si>
  <si>
    <t>2.15.092</t>
  </si>
  <si>
    <t>[BODY L0</t>
  </si>
  <si>
    <t>upper part body L0</t>
  </si>
  <si>
    <t>2.15.093</t>
  </si>
  <si>
    <t>lower part body L0</t>
  </si>
  <si>
    <t>2.15.878</t>
  </si>
  <si>
    <t>[BODY ATA002</t>
  </si>
  <si>
    <t>body ATA-002M</t>
  </si>
  <si>
    <t>2.15.942</t>
  </si>
  <si>
    <t>body IQ+ FLOW P-702 ss ICS</t>
  </si>
  <si>
    <t>2.17.019</t>
  </si>
  <si>
    <t>Nason CM-28A-80R/WL switch</t>
  </si>
  <si>
    <t>2.17.020</t>
  </si>
  <si>
    <t>KPR13LZ13 low press. reg.</t>
  </si>
  <si>
    <t>2.17.140</t>
  </si>
  <si>
    <t>11-311PI01-H5 3111A 24VDC 1W</t>
  </si>
  <si>
    <t>2.20.138</t>
  </si>
  <si>
    <t>[HOUSING PUM</t>
  </si>
  <si>
    <t>pumphousing II mzr-2921/2521</t>
  </si>
  <si>
    <t>2.20.139</t>
  </si>
  <si>
    <t>pumphousing II mzr-4622</t>
  </si>
  <si>
    <t>2.20.140</t>
  </si>
  <si>
    <t>[CASE PUMP</t>
  </si>
  <si>
    <t>case pumphousing II</t>
  </si>
  <si>
    <t>2.20.141</t>
  </si>
  <si>
    <t>body pump II mzr-2921/2521</t>
  </si>
  <si>
    <t>2.20.142</t>
  </si>
  <si>
    <t>body pump II mzr-4622</t>
  </si>
  <si>
    <t>2.20.143</t>
  </si>
  <si>
    <t>distance part o-ring pump II</t>
  </si>
  <si>
    <t>2.20.768</t>
  </si>
  <si>
    <t>M+W red. 1"BSPPx1/2"BSPP RP</t>
  </si>
  <si>
    <t>2.20.906</t>
  </si>
  <si>
    <t>[BODY BGS</t>
  </si>
  <si>
    <t>sensor body BGS</t>
  </si>
  <si>
    <t>2.20.907</t>
  </si>
  <si>
    <t>[PRESSURE DI</t>
  </si>
  <si>
    <t>pressure vessel disk BGS</t>
  </si>
  <si>
    <t>2.20.908</t>
  </si>
  <si>
    <t>dowel pin BGS</t>
  </si>
  <si>
    <t>2.20.909</t>
  </si>
  <si>
    <t>[CASE BGS</t>
  </si>
  <si>
    <t>case mounting ring BGS</t>
  </si>
  <si>
    <t>2.22.221</t>
  </si>
  <si>
    <t>[BASEPLATE</t>
  </si>
  <si>
    <t>baseplate assembly LFE</t>
  </si>
  <si>
    <t>2.22.222</t>
  </si>
  <si>
    <t xml:space="preserve">shaft </t>
  </si>
  <si>
    <t>[O-RNG 15X2</t>
  </si>
  <si>
    <t>3.02.211</t>
  </si>
  <si>
    <t>[M+W GASKET</t>
  </si>
  <si>
    <t>silicon gasket M+W D-6400 MFM</t>
  </si>
  <si>
    <t>75121</t>
  </si>
  <si>
    <t>4.01.284</t>
  </si>
  <si>
    <t>4.01.302</t>
  </si>
  <si>
    <t>pcb FBC Euro FLOWBUS II C-type</t>
  </si>
  <si>
    <t>4.01.329</t>
  </si>
  <si>
    <t>pcb PROFI-/FLOW-BUS interface</t>
  </si>
  <si>
    <t>pcb PROFIBUS interface DB9</t>
  </si>
  <si>
    <t>4.01.366</t>
  </si>
  <si>
    <t>pcb OEM II pressure voltage</t>
  </si>
  <si>
    <t>4.01.380</t>
  </si>
  <si>
    <t>4.01.396</t>
  </si>
  <si>
    <t>pcb Euro MBC-II current 2 wind</t>
  </si>
  <si>
    <t>4.01.404</t>
  </si>
  <si>
    <t>pcb Euro MBC-II voltage 2 wind</t>
  </si>
  <si>
    <t>4.01.431</t>
  </si>
  <si>
    <t>pcb PROFIBUS interface DB9 rs</t>
  </si>
  <si>
    <t>4.01.458</t>
  </si>
  <si>
    <t>pcb mini CORI-FLOW M12 opto</t>
  </si>
  <si>
    <t>4.01.475</t>
  </si>
  <si>
    <t>pcb CTA MBC-II gala U</t>
  </si>
  <si>
    <t>4.01.476</t>
  </si>
  <si>
    <t>pcb CTA MBC-II probe U</t>
  </si>
  <si>
    <t>4.01.480</t>
  </si>
  <si>
    <t>pcb CTA MBC-II gala I</t>
  </si>
  <si>
    <t>4.01.539</t>
  </si>
  <si>
    <t>[PCB PIËZO</t>
  </si>
  <si>
    <t>pcb piëzo switch</t>
  </si>
  <si>
    <t>5.01.273</t>
  </si>
  <si>
    <t>[TUBE US22</t>
  </si>
  <si>
    <t>tube assy US22</t>
  </si>
  <si>
    <t>5.03.053</t>
  </si>
  <si>
    <t>meas.head Ex-proof ATEX low dP</t>
  </si>
  <si>
    <t>5.03.063</t>
  </si>
  <si>
    <t>meas.head Ex low dp ATEX M16</t>
  </si>
  <si>
    <t>5.03.100</t>
  </si>
  <si>
    <t>coil assy XB ATEX</t>
  </si>
  <si>
    <t>5.07.084</t>
  </si>
  <si>
    <t>valve assy F-001AC XB/XC n.c.</t>
  </si>
  <si>
    <t>5.07.150</t>
  </si>
  <si>
    <t>valve assy F-001AC XB/XC n.o.</t>
  </si>
  <si>
    <t>5.07.153</t>
  </si>
  <si>
    <t>valve assy F-002C XB/XC n.o.</t>
  </si>
  <si>
    <t>5.08.121</t>
  </si>
  <si>
    <t>OEM II pcb assy MFM current</t>
  </si>
  <si>
    <t>5.08.141</t>
  </si>
  <si>
    <t>[BUSASSY</t>
  </si>
  <si>
    <t>busassy lab PROFIBUS</t>
  </si>
  <si>
    <t>5.13.330</t>
  </si>
  <si>
    <t>flowassy US22 casted</t>
  </si>
  <si>
    <t>7.01.725</t>
  </si>
  <si>
    <t>[THM-001F</t>
  </si>
  <si>
    <t>THM-001F</t>
  </si>
  <si>
    <t>7.01.884</t>
  </si>
  <si>
    <t>[EUR-801F</t>
  </si>
  <si>
    <t>EUR-801F</t>
  </si>
  <si>
    <t>7.01.885</t>
  </si>
  <si>
    <t>[EUR-803F</t>
  </si>
  <si>
    <t>EUR-803F</t>
  </si>
  <si>
    <t>7.01.963</t>
  </si>
  <si>
    <t>[BCH-003F</t>
  </si>
  <si>
    <t>BCH-003F</t>
  </si>
  <si>
    <t>7.01.967</t>
  </si>
  <si>
    <t>[EUR-804F</t>
  </si>
  <si>
    <t>EUR-804F</t>
  </si>
  <si>
    <t>7.03.172</t>
  </si>
  <si>
    <t>cable valve Ex loose-end 3m</t>
  </si>
  <si>
    <t>AT adapter 9F/25M</t>
  </si>
  <si>
    <t>7.03.397</t>
  </si>
  <si>
    <t>cable Ex EPM loose-end 3m</t>
  </si>
  <si>
    <t>7.03.441</t>
  </si>
  <si>
    <t>cable valve Ex DB9male 3m blue</t>
  </si>
  <si>
    <t>7.03.442</t>
  </si>
  <si>
    <t>cable Ex MFM DB9male 3m blue</t>
  </si>
  <si>
    <t>7.03.443</t>
  </si>
  <si>
    <t>cable Ex MFM loose end 1m blue</t>
  </si>
  <si>
    <t>7.03.619</t>
  </si>
  <si>
    <t>cable T-part DB9 loos ana-out</t>
  </si>
  <si>
    <t>7.05.268</t>
  </si>
  <si>
    <t>[DD FM1/FM2</t>
  </si>
  <si>
    <t>dim draw FM1/FM2</t>
  </si>
  <si>
    <t>7.05.271</t>
  </si>
  <si>
    <t>[DD VM1</t>
  </si>
  <si>
    <t>dim draw VM1</t>
  </si>
  <si>
    <t>7.05.272</t>
  </si>
  <si>
    <t>[DD VM4</t>
  </si>
  <si>
    <t>dim draw VM4</t>
  </si>
  <si>
    <t>7.05.288</t>
  </si>
  <si>
    <t>[DD VM2</t>
  </si>
  <si>
    <t>dim draw VM2</t>
  </si>
  <si>
    <t>7.05.294</t>
  </si>
  <si>
    <t>[DD VM5</t>
  </si>
  <si>
    <t>dim draw VM5</t>
  </si>
  <si>
    <t>7.05.295</t>
  </si>
  <si>
    <t>[DD FM3/FM4</t>
  </si>
  <si>
    <t>dim draw FM3/FM4</t>
  </si>
  <si>
    <t>7.05.327</t>
  </si>
  <si>
    <t>[DD BLZ MANI</t>
  </si>
  <si>
    <t>dim draw Balzers mani-flow</t>
  </si>
  <si>
    <t>7.05.396</t>
  </si>
  <si>
    <t>[DD UHP LOW</t>
  </si>
  <si>
    <t>dim draw UHP low flow</t>
  </si>
  <si>
    <t>7.05.397</t>
  </si>
  <si>
    <t>[DD UHP MED</t>
  </si>
  <si>
    <t>dim draw UHP medium flow</t>
  </si>
  <si>
    <t>7.05.398</t>
  </si>
  <si>
    <t>[DD UHP HIGH</t>
  </si>
  <si>
    <t>dim draw UHP high flow</t>
  </si>
  <si>
    <t>7.05.399</t>
  </si>
  <si>
    <t>dim draw UHP high flow EX</t>
  </si>
  <si>
    <t>7.05.401</t>
  </si>
  <si>
    <t>[DD UHP UMFE</t>
  </si>
  <si>
    <t>dim draw UHP Medium Flow EX</t>
  </si>
  <si>
    <t>7.05.402</t>
  </si>
  <si>
    <t>[DD UHP ULFE</t>
  </si>
  <si>
    <t>dim draw UHP Low Flow EX</t>
  </si>
  <si>
    <t>7.05.403</t>
  </si>
  <si>
    <t>[DD OEM MODU</t>
  </si>
  <si>
    <t>dim draw OEM MODUL &lt;12Ln/min</t>
  </si>
  <si>
    <t>7.05.404</t>
  </si>
  <si>
    <t>[DD OEM BASE</t>
  </si>
  <si>
    <t>dim draw OEM base body FM1/FM2</t>
  </si>
  <si>
    <t>7.05.418</t>
  </si>
  <si>
    <t>[DD BCH-002F</t>
  </si>
  <si>
    <t>dim draw BCH-002F Busch aut.</t>
  </si>
  <si>
    <t>7.05.419</t>
  </si>
  <si>
    <t>[DD PL-002</t>
  </si>
  <si>
    <t>dim draw PL-002 low/med flow</t>
  </si>
  <si>
    <t>7.05.420</t>
  </si>
  <si>
    <t>[DD PL-003</t>
  </si>
  <si>
    <t>dim draw PL-003</t>
  </si>
  <si>
    <t>7.05.425</t>
  </si>
  <si>
    <t>dim draw PL-002 high flow</t>
  </si>
  <si>
    <t>7.05.426</t>
  </si>
  <si>
    <t>[DD BCH-001F</t>
  </si>
  <si>
    <t>dim draw BCH-001F Busch man.</t>
  </si>
  <si>
    <t>7.05.430</t>
  </si>
  <si>
    <t>[DD TST001</t>
  </si>
  <si>
    <t>dim draw TST001/TST002</t>
  </si>
  <si>
    <t>7.05.440</t>
  </si>
  <si>
    <t>[DD PDP-040</t>
  </si>
  <si>
    <t>dim draw PDP-040 inertgasblock</t>
  </si>
  <si>
    <t>7.05.441</t>
  </si>
  <si>
    <t>[DD FRE-001</t>
  </si>
  <si>
    <t>dim draw FRE-001F/P</t>
  </si>
  <si>
    <t>7.05.444</t>
  </si>
  <si>
    <t>[DD DML-200F</t>
  </si>
  <si>
    <t>dim draw DML-200F</t>
  </si>
  <si>
    <t>7.05.451</t>
  </si>
  <si>
    <t>[DD MIC-301F</t>
  </si>
  <si>
    <t>dim draw MIC-301F</t>
  </si>
  <si>
    <t>7.05.453</t>
  </si>
  <si>
    <t>[DD THM-003F</t>
  </si>
  <si>
    <t>dim draw THM-003F</t>
  </si>
  <si>
    <t>7.05.464</t>
  </si>
  <si>
    <t>[DD OGM-001</t>
  </si>
  <si>
    <t>dim draw OGM-001</t>
  </si>
  <si>
    <t>7.05.466</t>
  </si>
  <si>
    <t>[DD SAM-003F</t>
  </si>
  <si>
    <t>dim draw SAM-003F</t>
  </si>
  <si>
    <t>7.05.467</t>
  </si>
  <si>
    <t>[DD CEP-001F</t>
  </si>
  <si>
    <t>dim draw CEP-001F</t>
  </si>
  <si>
    <t>7.05.484</t>
  </si>
  <si>
    <t>[DD JOB-001</t>
  </si>
  <si>
    <t>dim draw JOB-001</t>
  </si>
  <si>
    <t>7.05.491</t>
  </si>
  <si>
    <t>[DD MIC-104F</t>
  </si>
  <si>
    <t>dim draw MIC-104F/MIC-105F</t>
  </si>
  <si>
    <t>7.05.511</t>
  </si>
  <si>
    <t>[DD ATA-002M</t>
  </si>
  <si>
    <t>dim draw ATA-002M</t>
  </si>
  <si>
    <t>7.05.514</t>
  </si>
  <si>
    <t>dd pneum. shut-off valve n.c.</t>
  </si>
  <si>
    <t>7.05.534</t>
  </si>
  <si>
    <t>[DD THM-001F</t>
  </si>
  <si>
    <t>dim draw THM-001F</t>
  </si>
  <si>
    <t>7.05.536</t>
  </si>
  <si>
    <t>[DD ASMS</t>
  </si>
  <si>
    <t>dim draw basic module ASMS</t>
  </si>
  <si>
    <t>7.05.537</t>
  </si>
  <si>
    <t>dim draw 3 channel ASMS</t>
  </si>
  <si>
    <t>7.05.538</t>
  </si>
  <si>
    <t>dim draw 5 channel ASMS</t>
  </si>
  <si>
    <t>7.05.560</t>
  </si>
  <si>
    <t>[DD FM2</t>
  </si>
  <si>
    <t>dim draw FM2 OEMII</t>
  </si>
  <si>
    <t>7.05.576</t>
  </si>
  <si>
    <t>[DD EUR-801F</t>
  </si>
  <si>
    <t>dim draw EUR-801F</t>
  </si>
  <si>
    <t>7.05.577</t>
  </si>
  <si>
    <t>7.05.578</t>
  </si>
  <si>
    <t>[DD EUR-804F</t>
  </si>
  <si>
    <t>dim draw EUR-804F</t>
  </si>
  <si>
    <t>7.05.580</t>
  </si>
  <si>
    <t>[DD ELM-001F</t>
  </si>
  <si>
    <t>dim draw ELM-001F</t>
  </si>
  <si>
    <t>7.05.616</t>
  </si>
  <si>
    <t>[DD SKALAR</t>
  </si>
  <si>
    <t>dim draw Skalar</t>
  </si>
  <si>
    <t>7.05.619</t>
  </si>
  <si>
    <t>[DD SIN GAS</t>
  </si>
  <si>
    <t>dim draw SIN assy gas</t>
  </si>
  <si>
    <t>7.05.620</t>
  </si>
  <si>
    <t>[DD SIN LIQU</t>
  </si>
  <si>
    <t>dim draw SIN assy liquid</t>
  </si>
  <si>
    <t>7.05.625</t>
  </si>
  <si>
    <t>[DD BCH-003F</t>
  </si>
  <si>
    <t>dim draw BCH-003F</t>
  </si>
  <si>
    <t>7.05.635</t>
  </si>
  <si>
    <t>[DD SET-001F</t>
  </si>
  <si>
    <t>dim draw SET-001FP</t>
  </si>
  <si>
    <t>7.05.636</t>
  </si>
  <si>
    <t>[DD SET-002F</t>
  </si>
  <si>
    <t>dim draw SET-002FP</t>
  </si>
  <si>
    <t>7.05.637</t>
  </si>
  <si>
    <t>[DD SET-003F</t>
  </si>
  <si>
    <t>dim draw SET-003FP</t>
  </si>
  <si>
    <t>7.05.638</t>
  </si>
  <si>
    <t>[DD SET-004F</t>
  </si>
  <si>
    <t>dim draw SET-004F</t>
  </si>
  <si>
    <t>7.05.643</t>
  </si>
  <si>
    <t>[DD SIN</t>
  </si>
  <si>
    <t>dim draw SIN EPC 8+ bank</t>
  </si>
  <si>
    <t>7.05.644</t>
  </si>
  <si>
    <t>dim draw SIN LFC 8+ bank</t>
  </si>
  <si>
    <t>7.05.645</t>
  </si>
  <si>
    <t>dim draw SIN MFC gasmix bank</t>
  </si>
  <si>
    <t>7.05.646</t>
  </si>
  <si>
    <t>dim draw SIN EPC gasmix bank</t>
  </si>
  <si>
    <t>7.05.657</t>
  </si>
  <si>
    <t>[DD SET-005F</t>
  </si>
  <si>
    <t>dim draw SET-005FP</t>
  </si>
  <si>
    <t>7.05.661</t>
  </si>
  <si>
    <t>dim draw fine adj needle valve</t>
  </si>
  <si>
    <t>7.05.663</t>
  </si>
  <si>
    <t>dim. pneu.shut-off sensor</t>
  </si>
  <si>
    <t>7.05.667</t>
  </si>
  <si>
    <t>[DD MCL-01XF</t>
  </si>
  <si>
    <t>dim draw MCL-01XF</t>
  </si>
  <si>
    <t>7.05.679</t>
  </si>
  <si>
    <t>[DD TST</t>
  </si>
  <si>
    <t>dim draw TST-001F</t>
  </si>
  <si>
    <t>7.05.692</t>
  </si>
  <si>
    <t>[DD TRA</t>
  </si>
  <si>
    <t>dim draw TRA-001B</t>
  </si>
  <si>
    <t>7.05.693</t>
  </si>
  <si>
    <t>[DD SET-006F</t>
  </si>
  <si>
    <t>dim draw SET-006FP</t>
  </si>
  <si>
    <t>7.05.694</t>
  </si>
  <si>
    <t>[DD SET-007F</t>
  </si>
  <si>
    <t>dim draw SET-007FP</t>
  </si>
  <si>
    <t>7.05.696</t>
  </si>
  <si>
    <t>[DD DGS-001F</t>
  </si>
  <si>
    <t>dim draw DGS-001F</t>
  </si>
  <si>
    <t>7.05.715</t>
  </si>
  <si>
    <t>[DD POL-005F</t>
  </si>
  <si>
    <t>dim draw POL-005F</t>
  </si>
  <si>
    <t>7.05.744</t>
  </si>
  <si>
    <t>[DD ATA-003M</t>
  </si>
  <si>
    <t>dim draw ATA-003M</t>
  </si>
  <si>
    <t>7.05.764</t>
  </si>
  <si>
    <t>7.05.801</t>
  </si>
  <si>
    <t>[DD SKN-003F</t>
  </si>
  <si>
    <t>dim draw SKN-003F</t>
  </si>
  <si>
    <t>7.05.805</t>
  </si>
  <si>
    <t>[DD EUR-800F</t>
  </si>
  <si>
    <t>dim draw EUR-800F</t>
  </si>
  <si>
    <t>7.05.814</t>
  </si>
  <si>
    <t>[DD MIC-200</t>
  </si>
  <si>
    <t>dim draw MIC-200</t>
  </si>
  <si>
    <t>7.05.817</t>
  </si>
  <si>
    <t>[DD AVM-001B</t>
  </si>
  <si>
    <t>dim draw AVM-001B</t>
  </si>
  <si>
    <t>7.05.818</t>
  </si>
  <si>
    <t>[DD VTO-005</t>
  </si>
  <si>
    <t>dim draw VTO-005</t>
  </si>
  <si>
    <t>7.05.819</t>
  </si>
  <si>
    <t>[DD VTO-075</t>
  </si>
  <si>
    <t>dim draw VTO-075</t>
  </si>
  <si>
    <t>7.05.820</t>
  </si>
  <si>
    <t>[DD VTO-250</t>
  </si>
  <si>
    <t>dim draw VTO-250</t>
  </si>
  <si>
    <t>7.05.821</t>
  </si>
  <si>
    <t>[DD VTO-150</t>
  </si>
  <si>
    <t>dim draw VTO-150 / VTO-750</t>
  </si>
  <si>
    <t>7.05.822</t>
  </si>
  <si>
    <t>dim draw VTO-005F/P</t>
  </si>
  <si>
    <t>7.05.825</t>
  </si>
  <si>
    <t>[DD DNR-00XF</t>
  </si>
  <si>
    <t>dim draw DNR-00XF</t>
  </si>
  <si>
    <t>7.05.829</t>
  </si>
  <si>
    <t>[DD PVA-001F</t>
  </si>
  <si>
    <t>dim draw PVA-001F</t>
  </si>
  <si>
    <t>7.05.830</t>
  </si>
  <si>
    <t>[DD APL-001F</t>
  </si>
  <si>
    <t>dim draw APL-001F/002F/003F</t>
  </si>
  <si>
    <t>7.05.831</t>
  </si>
  <si>
    <t>[DD FMT-201D</t>
  </si>
  <si>
    <t>dim draw FMT-201D</t>
  </si>
  <si>
    <t>7.05.862</t>
  </si>
  <si>
    <t>[DD PPS-001</t>
  </si>
  <si>
    <t>dim draw PPS-001</t>
  </si>
  <si>
    <t>7.07.301</t>
  </si>
  <si>
    <t>assembly instr. base assy M1x</t>
  </si>
  <si>
    <t>7.07.372</t>
  </si>
  <si>
    <t>modification housing RHE-EZB</t>
  </si>
  <si>
    <t>7.11.029</t>
  </si>
  <si>
    <t>[PUMP LP122</t>
  </si>
  <si>
    <t>pump LP122</t>
  </si>
  <si>
    <t>7.11.030</t>
  </si>
  <si>
    <t>[PUMP LP124</t>
  </si>
  <si>
    <t>pump LP124</t>
  </si>
  <si>
    <t>7.11.031</t>
  </si>
  <si>
    <t>[PUMP LP132</t>
  </si>
  <si>
    <t>pump LP132</t>
  </si>
  <si>
    <t>7.11.203</t>
  </si>
  <si>
    <t>pump LP122 weld</t>
  </si>
  <si>
    <t>7.11.204</t>
  </si>
  <si>
    <t>pump LP124 weld</t>
  </si>
  <si>
    <t>7.11.205</t>
  </si>
  <si>
    <t>pump LP132 weld</t>
  </si>
  <si>
    <t>7.11.236</t>
  </si>
  <si>
    <t>[EUR-800F</t>
  </si>
  <si>
    <t>EUR-800F</t>
  </si>
  <si>
    <t>7.11.335</t>
  </si>
  <si>
    <t>[BGS M14</t>
  </si>
  <si>
    <t>BGS M14</t>
  </si>
  <si>
    <t>7.15.122</t>
  </si>
  <si>
    <t>[DD F-003BX</t>
  </si>
  <si>
    <t>dim draw F-003BX/F-013BX XB</t>
  </si>
  <si>
    <t>7.15.125</t>
  </si>
  <si>
    <t>dim draw F-206BX/F-216BX XB</t>
  </si>
  <si>
    <t>7.15.127</t>
  </si>
  <si>
    <t>dim draw F-240MX/F241/F242 XB</t>
  </si>
  <si>
    <t>9.01.048</t>
  </si>
  <si>
    <t>packing case 400x300x380mm</t>
  </si>
  <si>
    <t>71501</t>
  </si>
  <si>
    <t>9.01.050</t>
  </si>
  <si>
    <t>packing case 1180x780x500mm</t>
  </si>
  <si>
    <t>9.01.063</t>
  </si>
  <si>
    <t>packing case 1180x780x750mm</t>
  </si>
  <si>
    <t>9.01.172</t>
  </si>
  <si>
    <t>Z-009 packaging piston</t>
  </si>
  <si>
    <t>71964</t>
  </si>
  <si>
    <t>9.01.174</t>
  </si>
  <si>
    <t>Z-011 packaging plungers MV</t>
  </si>
  <si>
    <t>9.01.175</t>
  </si>
  <si>
    <t>Z-012 packaging plungers 001C</t>
  </si>
  <si>
    <t>9.01.177</t>
  </si>
  <si>
    <t>Z-014 packaging cover OEM</t>
  </si>
  <si>
    <t>9.01.212</t>
  </si>
  <si>
    <t>[TRANSPORT</t>
  </si>
  <si>
    <t>box 505x285x535</t>
  </si>
  <si>
    <t>9.01.221</t>
  </si>
  <si>
    <t>transport pack. M1x body weld</t>
  </si>
  <si>
    <t>9.01.227</t>
  </si>
  <si>
    <t>Z-019 packaging flowdevice ass</t>
  </si>
  <si>
    <t>9.01.233</t>
  </si>
  <si>
    <t>Z-022 pack. sen.tube M12/13/14</t>
  </si>
  <si>
    <t>9.02.606</t>
  </si>
  <si>
    <t>BHT certificate blanc</t>
  </si>
  <si>
    <t>9.06.041</t>
  </si>
  <si>
    <t>EC DoC ATEX CAT3 M50R</t>
  </si>
  <si>
    <t>9.06.053</t>
  </si>
  <si>
    <t>EC DoC M1x/M5x pump BL58</t>
  </si>
  <si>
    <t>9.06.060</t>
  </si>
  <si>
    <t>EC DoC M1X Badger ABB TEIP 11</t>
  </si>
  <si>
    <t>9.06.061</t>
  </si>
  <si>
    <t>EC DoC M50R+RHM ATEX safe zone</t>
  </si>
  <si>
    <t>9.06.062</t>
  </si>
  <si>
    <t>EC DoC M50R+M5xE ATEX safezone</t>
  </si>
  <si>
    <t>9.06.070</t>
  </si>
  <si>
    <t>[EC DOC</t>
  </si>
  <si>
    <t>EC DoC BCT P&amp;G dosing skid</t>
  </si>
  <si>
    <t>9.08.205</t>
  </si>
  <si>
    <t>Weller sold. station WMD-3</t>
  </si>
  <si>
    <t>9.08.206</t>
  </si>
  <si>
    <t>Weller desol.set DS80+AK20</t>
  </si>
  <si>
    <t>9.08.208</t>
  </si>
  <si>
    <t>Weller sold. pencil LR21+KH20</t>
  </si>
  <si>
    <t>9.08.209</t>
  </si>
  <si>
    <t>Weller sold. station WSD50</t>
  </si>
  <si>
    <t>9.08.227</t>
  </si>
  <si>
    <t>cleaning tool needles</t>
  </si>
  <si>
    <t>9.09.078</t>
  </si>
  <si>
    <t>[CARDS</t>
  </si>
  <si>
    <t>Oki business cards</t>
  </si>
  <si>
    <t>9.09.120</t>
  </si>
  <si>
    <t>printed CD-R FlowTune incl box</t>
  </si>
  <si>
    <t>9.13.001</t>
  </si>
  <si>
    <t>[PEANUTS</t>
  </si>
  <si>
    <t>Duyvis peanuts</t>
  </si>
  <si>
    <t>9.13.002</t>
  </si>
  <si>
    <t>[JUICE</t>
  </si>
  <si>
    <t>Appelsientje orange-juice</t>
  </si>
  <si>
    <t>9.13.003</t>
  </si>
  <si>
    <t>Goudappeltje apple-juice</t>
  </si>
  <si>
    <t>9.13.007</t>
  </si>
  <si>
    <t>Minute-Maid orange-juice</t>
  </si>
  <si>
    <t>9.13.008</t>
  </si>
  <si>
    <t>Coca-Cola lemonade</t>
  </si>
  <si>
    <t>9.13.009</t>
  </si>
  <si>
    <t>Sourcy minaral water natural</t>
  </si>
  <si>
    <t>9.13.010</t>
  </si>
  <si>
    <t>7-up minaral water citron</t>
  </si>
  <si>
    <t>9.13.011</t>
  </si>
  <si>
    <t>Minute-Maid apple-juice</t>
  </si>
  <si>
    <t>9.13.022</t>
  </si>
  <si>
    <t>[COCOA</t>
  </si>
  <si>
    <t>Nutricia Hotcemel cocoa</t>
  </si>
  <si>
    <t>9.13.033</t>
  </si>
  <si>
    <t>Duyvis peanuts Orientaal</t>
  </si>
  <si>
    <t>9.13.048</t>
  </si>
  <si>
    <t>Grolsch dark beer</t>
  </si>
  <si>
    <t>9.13.067</t>
  </si>
  <si>
    <t>Sisi orange lemonade</t>
  </si>
  <si>
    <t>9.13.068</t>
  </si>
  <si>
    <t>Royal Club lemon lemonade</t>
  </si>
  <si>
    <t>9.13.071</t>
  </si>
  <si>
    <t>9.13.080</t>
  </si>
  <si>
    <t>Balisto green</t>
  </si>
  <si>
    <t>9.13.081</t>
  </si>
  <si>
    <t>Bounty trio milk</t>
  </si>
  <si>
    <t>9.13.082</t>
  </si>
  <si>
    <t>De Molen filled cake</t>
  </si>
  <si>
    <t>9.13.084</t>
  </si>
  <si>
    <t>Kanjer syrup waffle</t>
  </si>
  <si>
    <t>9.13.085</t>
  </si>
  <si>
    <t>Katja apeheads</t>
  </si>
  <si>
    <t>9.13.086</t>
  </si>
  <si>
    <t>Katja 1/2 Euro kokindjes</t>
  </si>
  <si>
    <t>9.13.087</t>
  </si>
  <si>
    <t>King pepermint</t>
  </si>
  <si>
    <t>9.13.088</t>
  </si>
  <si>
    <t>Kit Kat chunky milk</t>
  </si>
  <si>
    <t>9.13.090</t>
  </si>
  <si>
    <t>M&amp;M peanut single</t>
  </si>
  <si>
    <t>9.13.091</t>
  </si>
  <si>
    <t>Mars snack size</t>
  </si>
  <si>
    <t>9.13.092</t>
  </si>
  <si>
    <t>Mentos mint</t>
  </si>
  <si>
    <t>9.13.093</t>
  </si>
  <si>
    <t>Nuts single</t>
  </si>
  <si>
    <t>9.13.094</t>
  </si>
  <si>
    <t>Redband stopcough</t>
  </si>
  <si>
    <t>9.13.095</t>
  </si>
  <si>
    <t>Rolo single</t>
  </si>
  <si>
    <t>9.13.097</t>
  </si>
  <si>
    <t>Snickers snack size</t>
  </si>
  <si>
    <t>9.13.098</t>
  </si>
  <si>
    <t>Sportlife extra mint</t>
  </si>
  <si>
    <t>9.13.099</t>
  </si>
  <si>
    <t>Sportlife smashmint</t>
  </si>
  <si>
    <t>9.13.100</t>
  </si>
  <si>
    <t>Tic-Tac orange/lime</t>
  </si>
  <si>
    <t>9.13.101</t>
  </si>
  <si>
    <t>Twix king size</t>
  </si>
  <si>
    <t>9.13.102</t>
  </si>
  <si>
    <t>Lion single</t>
  </si>
  <si>
    <t>9.13.104</t>
  </si>
  <si>
    <t>Katja 1/2 Euro pigs</t>
  </si>
  <si>
    <t>9.13.105</t>
  </si>
  <si>
    <t>Katja 1 Euro yoghourtgums</t>
  </si>
  <si>
    <t>9.13.117</t>
  </si>
  <si>
    <t>Fanta orange 20cl</t>
  </si>
  <si>
    <t>9.13.118</t>
  </si>
  <si>
    <t>Fanta cassis 20cl</t>
  </si>
  <si>
    <t>9.13.121</t>
  </si>
  <si>
    <t>De Molen apple cake</t>
  </si>
  <si>
    <t>9.13.122</t>
  </si>
  <si>
    <t>[MILK</t>
  </si>
  <si>
    <t>milk</t>
  </si>
  <si>
    <t>9.13.123</t>
  </si>
  <si>
    <t>buttermilk</t>
  </si>
  <si>
    <t>9.13.124</t>
  </si>
  <si>
    <t>Sultana natural</t>
  </si>
  <si>
    <t>9.13.128</t>
  </si>
  <si>
    <t>Dextro Energy</t>
  </si>
  <si>
    <t>9.13.132</t>
  </si>
  <si>
    <t>Venco honingdrop</t>
  </si>
  <si>
    <t>9.13.133</t>
  </si>
  <si>
    <t>Redband dropfruit</t>
  </si>
  <si>
    <t>9.13.134</t>
  </si>
  <si>
    <t>Balisto purple</t>
  </si>
  <si>
    <t>9.13.135</t>
  </si>
  <si>
    <t>Venco winegums</t>
  </si>
  <si>
    <t>9.13.136</t>
  </si>
  <si>
    <t>Bounty pure</t>
  </si>
  <si>
    <t>9.13.139</t>
  </si>
  <si>
    <t>Snelle Jelle seedcake 20x70gr</t>
  </si>
  <si>
    <t>9.13.140</t>
  </si>
  <si>
    <t>Coca-Cola lemonade light</t>
  </si>
  <si>
    <t>9.13.142</t>
  </si>
  <si>
    <t>Coca-Cola ZERO lemonade</t>
  </si>
  <si>
    <t>9.13.145</t>
  </si>
  <si>
    <t>Kit Kat chunky white</t>
  </si>
  <si>
    <t>9.13.146</t>
  </si>
  <si>
    <t>Between hazelnut/almond</t>
  </si>
  <si>
    <t>9.13.150</t>
  </si>
  <si>
    <t>[SANDWICH</t>
  </si>
  <si>
    <t>Wasa sandwich mild cheese</t>
  </si>
  <si>
    <t>9.14.010</t>
  </si>
  <si>
    <t>[DETERGENT</t>
  </si>
  <si>
    <t>Sun detergent 10kg</t>
  </si>
  <si>
    <t>9.14.021</t>
  </si>
  <si>
    <t>Depa B7 coffee-cup 150cc</t>
  </si>
  <si>
    <t>9.14.049</t>
  </si>
  <si>
    <t>[PAPER BAG</t>
  </si>
  <si>
    <t>sanitary paper bag</t>
  </si>
  <si>
    <t>9.15.074</t>
  </si>
  <si>
    <t>[PAPER SET</t>
  </si>
  <si>
    <t>SPLS paperset for cube 90x90mm</t>
  </si>
  <si>
    <t>9.15.188</t>
  </si>
  <si>
    <t>[PAPER CONTA</t>
  </si>
  <si>
    <t>paper container 50L</t>
  </si>
  <si>
    <t>9.22.246</t>
  </si>
  <si>
    <t>distributor label Kontram</t>
  </si>
  <si>
    <t>9.27.051</t>
  </si>
  <si>
    <t>ESI ATEX EX-FLOW CAT2 (ET)</t>
  </si>
  <si>
    <t>[MANUAL (JP)</t>
  </si>
  <si>
    <t>BCT document return instr (JP)</t>
  </si>
  <si>
    <t>project OEM Concept-II</t>
  </si>
  <si>
    <t>REP.02</t>
  </si>
  <si>
    <t>SERVICE</t>
  </si>
  <si>
    <t>service 02</t>
  </si>
  <si>
    <t>89</t>
  </si>
  <si>
    <t>REP.08</t>
  </si>
  <si>
    <t>service 08</t>
  </si>
  <si>
    <t>9.08.064</t>
  </si>
  <si>
    <t>adjustable wire stripper</t>
  </si>
  <si>
    <t>Quantité 30-06-18</t>
  </si>
  <si>
    <t>5.08.140</t>
  </si>
  <si>
    <t>busassy lab FLOW-BUS</t>
  </si>
  <si>
    <t>9.22.231</t>
  </si>
  <si>
    <t>label address sel. FLOW-BUS</t>
  </si>
  <si>
    <t>9.22.233</t>
  </si>
  <si>
    <t>label address sel. PROFIBUS</t>
  </si>
  <si>
    <t>9.22.205</t>
  </si>
  <si>
    <t>9.22.206</t>
  </si>
  <si>
    <t>labcase toplabel violet narrow</t>
  </si>
  <si>
    <t>label EL-FLOW base</t>
  </si>
  <si>
    <t>5.06.026</t>
  </si>
  <si>
    <t>adap. Assy 1/8 x 1/4BSPP V</t>
  </si>
  <si>
    <t>2.19.021</t>
  </si>
  <si>
    <t>cover F-112AC</t>
  </si>
  <si>
    <t>5.08.143</t>
  </si>
  <si>
    <t>busassy lab Modbus</t>
  </si>
  <si>
    <t>2.15.757</t>
  </si>
  <si>
    <t>cap valve topmount</t>
  </si>
  <si>
    <t>5.01.068</t>
  </si>
  <si>
    <t>2.04.308</t>
  </si>
  <si>
    <t>Swagelok red. 1/8"ODx1/16"tube</t>
  </si>
  <si>
    <t>2.04.261</t>
  </si>
  <si>
    <t>Swagelok red.1/4"ODx1/2"tube</t>
  </si>
  <si>
    <t>2.04.414</t>
  </si>
  <si>
    <t>Swagelok nut 1/4"OD</t>
  </si>
  <si>
    <t>2.04.464</t>
  </si>
  <si>
    <t>Swagelok nut 1/16"OD</t>
  </si>
  <si>
    <t>2.04.175</t>
  </si>
  <si>
    <t>Swagelok ferrule set 1/4"OD</t>
  </si>
  <si>
    <t>2.04.185</t>
  </si>
  <si>
    <t>Swagelok ferrule set 1/8"OD</t>
  </si>
  <si>
    <t>2.04.207</t>
  </si>
  <si>
    <t>Swagelok ferrule set 1/16"OD</t>
  </si>
  <si>
    <t>2.04.098</t>
  </si>
  <si>
    <t>Swagelok red. 1/16"ODx1/8" tube</t>
  </si>
  <si>
    <t>2.20.248</t>
  </si>
  <si>
    <t>insert F-101D/E ann. II d9.9</t>
  </si>
  <si>
    <t>2.20.885</t>
  </si>
  <si>
    <t>5.12.106</t>
  </si>
  <si>
    <t>FP-02</t>
  </si>
  <si>
    <t>7.09.199</t>
  </si>
  <si>
    <t>BRIGHT B1 IP40 9p SubD (F1820394)</t>
  </si>
  <si>
    <t>7.03.650</t>
  </si>
  <si>
    <t>cable M12-A-8 fem/DB9 RS232 2m</t>
  </si>
  <si>
    <t>service</t>
  </si>
  <si>
    <t>cable ana T-part DB9 loose 3m</t>
  </si>
  <si>
    <t>M8207194 M/N/O/V</t>
  </si>
  <si>
    <t>M5206132 H / I / J</t>
  </si>
  <si>
    <t>M11210322 B / J</t>
  </si>
  <si>
    <t>M9200788 AF</t>
  </si>
  <si>
    <t>M15209416 B</t>
  </si>
  <si>
    <t>M1120052 F</t>
  </si>
  <si>
    <t>F-111B Semi Finished Instrument</t>
  </si>
  <si>
    <t>Quantité 31-12-18</t>
  </si>
  <si>
    <t>5.03.073</t>
  </si>
  <si>
    <t>upperpart labcase assy RJ45 rs</t>
  </si>
  <si>
    <t>5.03.074</t>
  </si>
  <si>
    <t>upperpart labcase assy DB9 rs</t>
  </si>
  <si>
    <t>9.22.327</t>
  </si>
  <si>
    <t>Label 'Latest maintenance'</t>
  </si>
  <si>
    <t>9.22.328</t>
  </si>
  <si>
    <t>Label 'Calibrated'</t>
  </si>
  <si>
    <t>5.11.156</t>
  </si>
  <si>
    <t>plunger assy TM3 FFKM + foil H</t>
  </si>
  <si>
    <t>5.11.157</t>
  </si>
  <si>
    <t>5.11.158</t>
  </si>
  <si>
    <t>plunger assy TM3 FFKM + foil M</t>
  </si>
  <si>
    <t>plunger assy TM3 FFKM + foil L</t>
  </si>
  <si>
    <t>2.20.875</t>
  </si>
  <si>
    <t>2.20.876</t>
  </si>
  <si>
    <t>2.20.877</t>
  </si>
  <si>
    <t>2.20.878</t>
  </si>
  <si>
    <t>2.20.879</t>
  </si>
  <si>
    <t>2.20.880</t>
  </si>
  <si>
    <t>2.20.881</t>
  </si>
  <si>
    <t>2.20.882</t>
  </si>
  <si>
    <t>2.20.883</t>
  </si>
  <si>
    <t>2.20.884</t>
  </si>
  <si>
    <t>2.20.886</t>
  </si>
  <si>
    <t>2.20.887</t>
  </si>
  <si>
    <t>2.20.888</t>
  </si>
  <si>
    <t>Orifice TM3 d0.05</t>
  </si>
  <si>
    <t>Orifice TM3 d0.07</t>
  </si>
  <si>
    <t>Orifice TM3 d0.10</t>
  </si>
  <si>
    <t>Orifice TM3 d0.14</t>
  </si>
  <si>
    <t>Orifice TM3 d0.20</t>
  </si>
  <si>
    <t>Orifice TM3 d0.30</t>
  </si>
  <si>
    <t>Orifice TM3 d0.37</t>
  </si>
  <si>
    <t>Orifice TM3 d0.50</t>
  </si>
  <si>
    <t>Orifice TM3 d0.70</t>
  </si>
  <si>
    <t>Orifice TM3 d1.00</t>
  </si>
  <si>
    <t>Orifice TM3 d1.30</t>
  </si>
  <si>
    <t>Orifice TM3 d1.50</t>
  </si>
  <si>
    <t>Orifice TM3 d1.70</t>
  </si>
  <si>
    <t>Orifice TM3 d2.00</t>
  </si>
  <si>
    <t>2.20.171</t>
  </si>
  <si>
    <t>insert F-102E/F-202E d21.55mm</t>
  </si>
  <si>
    <t>4.01.479</t>
  </si>
  <si>
    <t>M+W pcb display Mass-Stream</t>
  </si>
  <si>
    <t xml:space="preserve">M+W display cable </t>
  </si>
  <si>
    <t>3.03.509</t>
  </si>
  <si>
    <t>Glass M+W Mass-Stream label</t>
  </si>
  <si>
    <t>9.22.207</t>
  </si>
  <si>
    <t>Label M+W Mass-Stream display</t>
  </si>
  <si>
    <t>4.07.149</t>
  </si>
  <si>
    <t>Quantité 30-06-19</t>
  </si>
  <si>
    <t>Total stock 30-06-2019</t>
  </si>
  <si>
    <t>4.07.214</t>
  </si>
  <si>
    <t>Valve load pumpcontrol 300E</t>
  </si>
  <si>
    <t>5.06.055</t>
  </si>
  <si>
    <t>adap assy 1/8 x 1/8 BSPP</t>
  </si>
  <si>
    <t xml:space="preserve"> M8212339 U</t>
  </si>
  <si>
    <t>7.03.467</t>
  </si>
  <si>
    <t>RS485 instrument cable RJ45</t>
  </si>
  <si>
    <t>Quantité 31-12-19</t>
  </si>
  <si>
    <t>5x 1953113</t>
  </si>
  <si>
    <t>100x 1952134</t>
  </si>
  <si>
    <t>20x 1952134</t>
  </si>
  <si>
    <t>30x 1952134</t>
  </si>
  <si>
    <t>50x 1952134</t>
  </si>
  <si>
    <t>1x 1952134</t>
  </si>
  <si>
    <t>5x 1952134</t>
  </si>
  <si>
    <t>10x 1952134</t>
  </si>
  <si>
    <t>2x 1957666</t>
  </si>
  <si>
    <t>10x 1957620</t>
  </si>
  <si>
    <t>2x 1957208</t>
  </si>
  <si>
    <t>10x 1957208</t>
  </si>
  <si>
    <t>5x 1957208</t>
  </si>
  <si>
    <t xml:space="preserve">M18203960 R </t>
  </si>
  <si>
    <t>M8210410 AD</t>
  </si>
  <si>
    <t>M8212339 D / E</t>
  </si>
  <si>
    <t>F1920011</t>
  </si>
  <si>
    <t>1x F1921109</t>
  </si>
  <si>
    <t>Expirer article</t>
  </si>
  <si>
    <t>qt</t>
  </si>
  <si>
    <r>
      <rPr/>
      <t xml:space="preserve">F-202AV Semi Finished Instruments </t>
    </r>
    <r>
      <rPr>
        <b/>
        <sz val="10"/>
        <rFont val="Arial"/>
        <family val="2"/>
      </rPr>
      <t>M15209416</t>
    </r>
    <r>
      <rPr>
        <b/>
        <sz val="10"/>
        <color rgb="FFFF0000"/>
        <rFont val="Arial"/>
        <family val="2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</si>
</sst>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>
    <numFmt numFmtId="164" formatCode="_-&quot;€&quot;\ * #,##0.00_-;_-&quot;€&quot;\ * #,##0.00\-;_-&quot;€&quot;\ * &quot;-&quot;??_-;_-@_-"/>
    <numFmt numFmtId="165" formatCode="#,##0.00_ ;\-#,##0.00\ "/>
    <numFmt numFmtId="166" formatCode="&quot;€&quot;\ #,##0.00_-"/>
  </numFmts>
  <fonts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165" fontId="1" fillId="0" borderId="0" xfId="0" applyNumberFormat="1" applyFont="1" applyFill="1"/>
    <xf numFmtId="165" fontId="2" fillId="0" borderId="0" xfId="0" applyNumberFormat="1" applyFont="1" applyFill="1"/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 wrapText="1"/>
    </xf>
    <xf numFmtId="165" fontId="2" fillId="2" borderId="4" xfId="0" quotePrefix="1" applyNumberFormat="1" applyFont="1" applyFill="1" applyBorder="1" applyAlignment="1">
      <alignment horizontal="left"/>
    </xf>
    <xf numFmtId="165" fontId="2" fillId="2" borderId="5" xfId="0" applyNumberFormat="1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165" fontId="1" fillId="0" borderId="4" xfId="0" quotePrefix="1" applyNumberFormat="1" applyFont="1" applyFill="1" applyBorder="1" applyAlignment="1">
      <alignment horizontal="right"/>
    </xf>
    <xf numFmtId="165" fontId="1" fillId="0" borderId="5" xfId="0" applyNumberFormat="1" applyFont="1" applyFill="1" applyBorder="1"/>
    <xf numFmtId="165" fontId="1" fillId="0" borderId="4" xfId="0" quotePrefix="1" applyNumberFormat="1" applyFont="1" applyFill="1" applyBorder="1" applyAlignment="1"/>
    <xf numFmtId="165" fontId="1" fillId="0" borderId="4" xfId="0" applyNumberFormat="1" applyFont="1" applyFill="1" applyBorder="1"/>
    <xf numFmtId="0" fontId="1" fillId="0" borderId="4" xfId="0" applyFont="1" applyFill="1" applyBorder="1"/>
    <xf numFmtId="0" fontId="1" fillId="0" borderId="4" xfId="0" quotePrefix="1" applyFont="1" applyFill="1" applyBorder="1" applyAlignment="1">
      <alignment horizontal="left"/>
    </xf>
    <xf numFmtId="0" fontId="1" fillId="0" borderId="3" xfId="0" quotePrefix="1" applyFont="1" applyFill="1" applyBorder="1" applyAlignment="1">
      <alignment horizontal="center"/>
    </xf>
    <xf numFmtId="0" fontId="1" fillId="0" borderId="4" xfId="0" quotePrefix="1" applyFont="1" applyFill="1" applyBorder="1" applyAlignment="1">
      <alignment horizontal="center"/>
    </xf>
    <xf numFmtId="3" fontId="1" fillId="0" borderId="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left"/>
    </xf>
    <xf numFmtId="165" fontId="1" fillId="0" borderId="2" xfId="0" applyNumberFormat="1" applyFont="1" applyFill="1" applyBorder="1"/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165" fontId="2" fillId="0" borderId="7" xfId="0" applyNumberFormat="1" applyFont="1" applyFill="1" applyBorder="1"/>
    <xf numFmtId="165" fontId="2" fillId="0" borderId="8" xfId="0" applyNumberFormat="1" applyFont="1" applyFill="1" applyBorder="1"/>
    <xf numFmtId="0" fontId="2" fillId="0" borderId="7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4" xfId="0" quotePrefix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 wrapText="1"/>
    </xf>
    <xf numFmtId="0" fontId="1" fillId="0" borderId="0" xfId="0" applyFont="1" applyFill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4" xfId="0" applyFont="1" applyFill="1" applyBorder="1" applyAlignment="1">
      <alignment horizontal="left"/>
    </xf>
    <xf numFmtId="165" fontId="1" fillId="3" borderId="4" xfId="0" applyNumberFormat="1" applyFont="1" applyFill="1" applyBorder="1"/>
    <xf numFmtId="0" fontId="1" fillId="3" borderId="0" xfId="0" applyFont="1" applyFill="1"/>
    <xf numFmtId="0" fontId="1" fillId="2" borderId="2" xfId="0" applyFont="1" applyFill="1" applyBorder="1" applyAlignment="1">
      <alignment horizontal="center"/>
    </xf>
    <xf numFmtId="166" fontId="1" fillId="0" borderId="0" xfId="1" applyNumberFormat="1" applyFont="1" applyFill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center"/>
    </xf>
    <xf numFmtId="165" fontId="4" fillId="0" borderId="4" xfId="0" quotePrefix="1" applyNumberFormat="1" applyFont="1" applyFill="1" applyBorder="1" applyAlignment="1"/>
    <xf numFmtId="0" fontId="4" fillId="0" borderId="4" xfId="0" applyFont="1" applyFill="1" applyBorder="1"/>
    <xf numFmtId="165" fontId="4" fillId="0" borderId="4" xfId="0" applyNumberFormat="1" applyFont="1" applyFill="1" applyBorder="1"/>
    <xf numFmtId="0" fontId="4" fillId="0" borderId="4" xfId="0" quotePrefix="1" applyFont="1" applyFill="1" applyBorder="1" applyAlignment="1">
      <alignment horizontal="left"/>
    </xf>
    <xf numFmtId="0" fontId="4" fillId="0" borderId="3" xfId="0" quotePrefix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3" borderId="4" xfId="0" quotePrefix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4" xfId="0" quotePrefix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4" borderId="4" xfId="0" quotePrefix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165" fontId="1" fillId="0" borderId="0" xfId="0" applyNumberFormat="1" applyFont="1" applyFill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baseColWidth="10" defaultColWidth="9.140625" defaultRowHeight="12.75" x14ac:dyDescent="0.2"/>
  <cols>
    <col min="1" max="1" width="13.140625" bestFit="1" customWidth="1"/>
    <col min="2" max="2" width="33.42578125" bestFit="1" customWidth="1"/>
  </cols>
  <sheetData>
    <row r="1" spans="1:8" x14ac:dyDescent="0.2">
      <c r="A1" t="s">
        <v>21640</v>
      </c>
      <c r="B1" t="s">
        <v>21641</v>
      </c>
      <c r="C1" t="s">
        <v>5275</v>
      </c>
      <c r="D1" t="s">
        <v>21642</v>
      </c>
      <c r="E1" t="s">
        <v>21643</v>
      </c>
      <c r="F1" t="s">
        <v>21644</v>
      </c>
      <c r="G1" t="s">
        <v>21645</v>
      </c>
      <c r="H1" t="s">
        <v>21646</v>
      </c>
    </row>
    <row r="2" spans="1:8" x14ac:dyDescent="0.2">
      <c r="A2" t="s">
        <v>5276</v>
      </c>
      <c r="B2" t="s">
        <v>21647</v>
      </c>
      <c r="C2" t="s">
        <v>5277</v>
      </c>
      <c r="D2" t="s">
        <v>21648</v>
      </c>
      <c r="E2"/>
      <c r="F2">
        <v>72006</v>
      </c>
      <c r="G2"/>
      <c r="H2"/>
    </row>
    <row r="3" spans="1:8" x14ac:dyDescent="0.2">
      <c r="A3" t="s">
        <v>5278</v>
      </c>
      <c r="B3" t="s">
        <v>21650</v>
      </c>
      <c r="C3" t="s">
        <v>5279</v>
      </c>
      <c r="D3" t="s">
        <v>21648</v>
      </c>
      <c r="E3"/>
      <c r="F3">
        <v>72006</v>
      </c>
      <c r="G3"/>
      <c r="H3"/>
    </row>
    <row r="4" spans="1:8" x14ac:dyDescent="0.2">
      <c r="A4" t="s">
        <v>20261</v>
      </c>
      <c r="B4" t="s">
        <v>21651</v>
      </c>
      <c r="C4" t="s">
        <v>20262</v>
      </c>
      <c r="D4" t="s">
        <v>21648</v>
      </c>
      <c r="E4"/>
      <c r="F4">
        <v>70109</v>
      </c>
      <c r="G4"/>
      <c r="H4"/>
    </row>
    <row r="5" spans="1:8" x14ac:dyDescent="0.2">
      <c r="A5" t="s">
        <v>5280</v>
      </c>
      <c r="B5" t="s">
        <v>21653</v>
      </c>
      <c r="C5" t="s">
        <v>5281</v>
      </c>
      <c r="D5" t="s">
        <v>21648</v>
      </c>
      <c r="E5"/>
      <c r="F5">
        <v>72006</v>
      </c>
      <c r="G5"/>
      <c r="H5"/>
    </row>
    <row r="6" spans="1:8" x14ac:dyDescent="0.2">
      <c r="A6" t="s">
        <v>5282</v>
      </c>
      <c r="B6" t="s">
        <v>21654</v>
      </c>
      <c r="C6" t="s">
        <v>5283</v>
      </c>
      <c r="D6" t="s">
        <v>21648</v>
      </c>
      <c r="E6"/>
      <c r="F6">
        <v>72006</v>
      </c>
      <c r="G6"/>
      <c r="H6"/>
    </row>
    <row r="7" spans="1:8" x14ac:dyDescent="0.2">
      <c r="A7" t="s">
        <v>5284</v>
      </c>
      <c r="B7" t="s">
        <v>21655</v>
      </c>
      <c r="C7" t="s">
        <v>5285</v>
      </c>
      <c r="D7" t="s">
        <v>21648</v>
      </c>
      <c r="E7"/>
      <c r="F7">
        <v>72006</v>
      </c>
      <c r="G7"/>
      <c r="H7"/>
    </row>
    <row r="8" spans="1:8" x14ac:dyDescent="0.2">
      <c r="A8" t="s">
        <v>5286</v>
      </c>
      <c r="B8" t="s">
        <v>21656</v>
      </c>
      <c r="C8" t="s">
        <v>5287</v>
      </c>
      <c r="D8" t="s">
        <v>21648</v>
      </c>
      <c r="E8"/>
      <c r="F8"/>
      <c r="G8"/>
      <c r="H8"/>
    </row>
    <row r="9" spans="1:8" x14ac:dyDescent="0.2">
      <c r="A9" t="s">
        <v>20263</v>
      </c>
      <c r="B9" t="s">
        <v>21657</v>
      </c>
      <c r="C9" t="s">
        <v>20264</v>
      </c>
      <c r="D9" t="s">
        <v>21648</v>
      </c>
      <c r="E9"/>
      <c r="F9">
        <v>70109</v>
      </c>
      <c r="G9"/>
      <c r="H9"/>
    </row>
    <row r="10" spans="1:8" x14ac:dyDescent="0.2">
      <c r="A10" t="s">
        <v>5288</v>
      </c>
      <c r="B10" t="s">
        <v>21658</v>
      </c>
      <c r="C10" t="s">
        <v>5289</v>
      </c>
      <c r="D10" t="s">
        <v>21648</v>
      </c>
      <c r="E10"/>
      <c r="F10">
        <v>70109</v>
      </c>
      <c r="G10"/>
      <c r="H10"/>
    </row>
    <row r="11" spans="1:8" x14ac:dyDescent="0.2">
      <c r="A11" t="s">
        <v>20265</v>
      </c>
      <c r="B11" t="s">
        <v>21659</v>
      </c>
      <c r="C11" t="s">
        <v>20266</v>
      </c>
      <c r="D11" t="s">
        <v>21648</v>
      </c>
      <c r="E11"/>
      <c r="F11">
        <v>70109</v>
      </c>
      <c r="G11"/>
      <c r="H11"/>
    </row>
    <row r="12" spans="1:8" x14ac:dyDescent="0.2">
      <c r="A12" t="s">
        <v>20267</v>
      </c>
      <c r="B12" t="s">
        <v>21660</v>
      </c>
      <c r="C12" t="s">
        <v>20268</v>
      </c>
      <c r="D12" t="s">
        <v>21648</v>
      </c>
      <c r="E12"/>
      <c r="F12">
        <v>71946</v>
      </c>
      <c r="G12"/>
      <c r="H12"/>
    </row>
    <row r="13" spans="1:8" x14ac:dyDescent="0.2">
      <c r="A13" t="s">
        <v>5290</v>
      </c>
      <c r="B13" t="s">
        <v>21662</v>
      </c>
      <c r="C13" t="s">
        <v>5291</v>
      </c>
      <c r="D13" t="s">
        <v>21648</v>
      </c>
      <c r="E13"/>
      <c r="F13">
        <v>72006</v>
      </c>
      <c r="G13"/>
      <c r="H13"/>
    </row>
    <row r="14" spans="1:8" x14ac:dyDescent="0.2">
      <c r="A14" t="s">
        <v>5292</v>
      </c>
      <c r="B14" t="s">
        <v>21663</v>
      </c>
      <c r="C14" t="s">
        <v>2098</v>
      </c>
      <c r="D14" t="s">
        <v>21648</v>
      </c>
      <c r="E14"/>
      <c r="F14">
        <v>71615</v>
      </c>
      <c r="G14"/>
      <c r="H14"/>
    </row>
    <row r="15" spans="1:8" x14ac:dyDescent="0.2">
      <c r="A15" t="s">
        <v>20269</v>
      </c>
      <c r="B15" t="s">
        <v>21665</v>
      </c>
      <c r="C15" t="s">
        <v>20270</v>
      </c>
      <c r="D15" t="s">
        <v>21648</v>
      </c>
      <c r="E15"/>
      <c r="F15"/>
      <c r="G15"/>
      <c r="H15"/>
    </row>
    <row r="16" spans="1:8" x14ac:dyDescent="0.2">
      <c r="A16" t="s">
        <v>2099</v>
      </c>
      <c r="B16" t="s">
        <v>21666</v>
      </c>
      <c r="C16" t="s">
        <v>2100</v>
      </c>
      <c r="D16" t="s">
        <v>21648</v>
      </c>
      <c r="E16"/>
      <c r="F16">
        <v>71226</v>
      </c>
      <c r="G16"/>
      <c r="H16"/>
    </row>
    <row r="17" spans="1:8" x14ac:dyDescent="0.2">
      <c r="A17" t="s">
        <v>16699</v>
      </c>
      <c r="B17" t="s">
        <v>21668</v>
      </c>
      <c r="C17" t="s">
        <v>16700</v>
      </c>
      <c r="D17" t="s">
        <v>21648</v>
      </c>
      <c r="E17"/>
      <c r="F17">
        <v>71946</v>
      </c>
      <c r="G17"/>
      <c r="H17"/>
    </row>
    <row r="18" spans="1:8" x14ac:dyDescent="0.2">
      <c r="A18" t="s">
        <v>2101</v>
      </c>
      <c r="B18" t="s">
        <v>21669</v>
      </c>
      <c r="C18" t="s">
        <v>2102</v>
      </c>
      <c r="D18" t="s">
        <v>21648</v>
      </c>
      <c r="E18"/>
      <c r="F18">
        <v>70134</v>
      </c>
      <c r="G18"/>
      <c r="H18"/>
    </row>
    <row r="19" spans="1:8" x14ac:dyDescent="0.2">
      <c r="A19" t="s">
        <v>20271</v>
      </c>
      <c r="B19" t="s">
        <v>21669</v>
      </c>
      <c r="C19" t="s">
        <v>20272</v>
      </c>
      <c r="D19" t="s">
        <v>21648</v>
      </c>
      <c r="E19"/>
      <c r="F19">
        <v>70134</v>
      </c>
      <c r="G19"/>
      <c r="H19"/>
    </row>
    <row r="20" spans="1:8" x14ac:dyDescent="0.2">
      <c r="A20" t="s">
        <v>20273</v>
      </c>
      <c r="B20" t="s">
        <v>21671</v>
      </c>
      <c r="C20" t="s">
        <v>20274</v>
      </c>
      <c r="D20" t="s">
        <v>21648</v>
      </c>
      <c r="E20"/>
      <c r="F20">
        <v>70516</v>
      </c>
      <c r="G20"/>
      <c r="H20"/>
    </row>
    <row r="21" spans="1:8" x14ac:dyDescent="0.2">
      <c r="A21" t="s">
        <v>20275</v>
      </c>
      <c r="B21" t="s">
        <v>21673</v>
      </c>
      <c r="C21" t="s">
        <v>20276</v>
      </c>
      <c r="D21" t="s">
        <v>21648</v>
      </c>
      <c r="E21"/>
      <c r="F21">
        <v>71946</v>
      </c>
      <c r="G21"/>
      <c r="H21"/>
    </row>
    <row r="22" spans="1:8" x14ac:dyDescent="0.2">
      <c r="A22" t="s">
        <v>20277</v>
      </c>
      <c r="B22" t="s">
        <v>21674</v>
      </c>
      <c r="C22" t="s">
        <v>20278</v>
      </c>
      <c r="D22" t="s">
        <v>21648</v>
      </c>
      <c r="E22"/>
      <c r="F22">
        <v>70638</v>
      </c>
      <c r="G22"/>
      <c r="H22"/>
    </row>
    <row r="23" spans="1:8" x14ac:dyDescent="0.2">
      <c r="A23" t="s">
        <v>2103</v>
      </c>
      <c r="B23" t="s">
        <v>21676</v>
      </c>
      <c r="C23" t="s">
        <v>2104</v>
      </c>
      <c r="D23" t="s">
        <v>21677</v>
      </c>
      <c r="E23"/>
      <c r="F23"/>
      <c r="G23"/>
      <c r="H23"/>
    </row>
    <row r="24" spans="1:8" x14ac:dyDescent="0.2">
      <c r="A24" t="s">
        <v>2105</v>
      </c>
      <c r="B24" t="s">
        <v>21676</v>
      </c>
      <c r="C24" t="s">
        <v>2106</v>
      </c>
      <c r="D24" t="s">
        <v>21677</v>
      </c>
      <c r="E24"/>
      <c r="F24"/>
      <c r="G24"/>
      <c r="H24"/>
    </row>
    <row r="25" spans="1:8" x14ac:dyDescent="0.2">
      <c r="A25" t="s">
        <v>2107</v>
      </c>
      <c r="B25" t="s">
        <v>21676</v>
      </c>
      <c r="C25" t="s">
        <v>2108</v>
      </c>
      <c r="D25" t="s">
        <v>21677</v>
      </c>
      <c r="E25"/>
      <c r="F25"/>
      <c r="G25"/>
      <c r="H25"/>
    </row>
    <row r="26" spans="1:8" x14ac:dyDescent="0.2">
      <c r="A26" t="s">
        <v>2109</v>
      </c>
      <c r="B26" t="s">
        <v>21676</v>
      </c>
      <c r="C26" t="s">
        <v>2110</v>
      </c>
      <c r="D26" t="s">
        <v>21677</v>
      </c>
      <c r="E26"/>
      <c r="F26"/>
      <c r="G26"/>
      <c r="H26"/>
    </row>
    <row r="27" spans="1:8" x14ac:dyDescent="0.2">
      <c r="A27" t="s">
        <v>2111</v>
      </c>
      <c r="B27" t="s">
        <v>21676</v>
      </c>
      <c r="C27" t="s">
        <v>2112</v>
      </c>
      <c r="D27" t="s">
        <v>21677</v>
      </c>
      <c r="E27"/>
      <c r="F27"/>
      <c r="G27"/>
      <c r="H27"/>
    </row>
    <row r="28" spans="1:8" x14ac:dyDescent="0.2">
      <c r="A28" t="s">
        <v>2113</v>
      </c>
      <c r="B28" t="s">
        <v>21676</v>
      </c>
      <c r="C28" t="s">
        <v>2114</v>
      </c>
      <c r="D28" t="s">
        <v>21677</v>
      </c>
      <c r="E28"/>
      <c r="F28"/>
      <c r="G28"/>
      <c r="H28"/>
    </row>
    <row r="29" spans="1:8" x14ac:dyDescent="0.2">
      <c r="A29" t="s">
        <v>2115</v>
      </c>
      <c r="B29" t="s">
        <v>21676</v>
      </c>
      <c r="C29" t="s">
        <v>2116</v>
      </c>
      <c r="D29" t="s">
        <v>21677</v>
      </c>
      <c r="E29"/>
      <c r="F29"/>
      <c r="G29"/>
      <c r="H29"/>
    </row>
    <row r="30" spans="1:8" x14ac:dyDescent="0.2">
      <c r="A30" t="s">
        <v>2117</v>
      </c>
      <c r="B30" t="s">
        <v>21676</v>
      </c>
      <c r="C30" t="s">
        <v>2118</v>
      </c>
      <c r="D30" t="s">
        <v>21677</v>
      </c>
      <c r="E30"/>
      <c r="F30"/>
      <c r="G30"/>
      <c r="H30"/>
    </row>
    <row r="31" spans="1:8" x14ac:dyDescent="0.2">
      <c r="A31" t="s">
        <v>2119</v>
      </c>
      <c r="B31" t="s">
        <v>21676</v>
      </c>
      <c r="C31" t="s">
        <v>2120</v>
      </c>
      <c r="D31" t="s">
        <v>21677</v>
      </c>
      <c r="E31"/>
      <c r="F31"/>
      <c r="G31"/>
      <c r="H31"/>
    </row>
    <row r="32" spans="1:8" x14ac:dyDescent="0.2">
      <c r="A32" t="s">
        <v>2121</v>
      </c>
      <c r="B32" t="s">
        <v>21676</v>
      </c>
      <c r="C32" t="s">
        <v>2122</v>
      </c>
      <c r="D32" t="s">
        <v>21677</v>
      </c>
      <c r="E32"/>
      <c r="F32"/>
      <c r="G32"/>
      <c r="H32"/>
    </row>
    <row r="33" spans="1:8" x14ac:dyDescent="0.2">
      <c r="A33" t="s">
        <v>2123</v>
      </c>
      <c r="B33" t="s">
        <v>21676</v>
      </c>
      <c r="C33" t="s">
        <v>2124</v>
      </c>
      <c r="D33" t="s">
        <v>21677</v>
      </c>
      <c r="E33"/>
      <c r="F33"/>
      <c r="G33"/>
      <c r="H33"/>
    </row>
    <row r="34" spans="1:8" x14ac:dyDescent="0.2">
      <c r="A34" t="s">
        <v>2125</v>
      </c>
      <c r="B34" t="s">
        <v>21678</v>
      </c>
      <c r="C34" t="s">
        <v>2444</v>
      </c>
      <c r="D34" t="s">
        <v>21648</v>
      </c>
      <c r="E34"/>
      <c r="F34">
        <v>72006</v>
      </c>
      <c r="G34"/>
      <c r="H34"/>
    </row>
    <row r="35" spans="1:8" x14ac:dyDescent="0.2">
      <c r="A35" t="s">
        <v>2445</v>
      </c>
      <c r="B35" t="s">
        <v>21678</v>
      </c>
      <c r="C35" t="s">
        <v>2446</v>
      </c>
      <c r="D35" t="s">
        <v>21648</v>
      </c>
      <c r="E35"/>
      <c r="F35">
        <v>72006</v>
      </c>
      <c r="G35"/>
      <c r="H35"/>
    </row>
    <row r="36" spans="1:8" x14ac:dyDescent="0.2">
      <c r="A36" t="s">
        <v>2447</v>
      </c>
      <c r="B36" t="s">
        <v>21678</v>
      </c>
      <c r="C36" t="s">
        <v>2448</v>
      </c>
      <c r="D36" t="s">
        <v>21648</v>
      </c>
      <c r="E36"/>
      <c r="F36">
        <v>72006</v>
      </c>
      <c r="G36"/>
      <c r="H36"/>
    </row>
    <row r="37" spans="1:8" x14ac:dyDescent="0.2">
      <c r="A37" t="s">
        <v>2449</v>
      </c>
      <c r="B37" t="s">
        <v>21678</v>
      </c>
      <c r="C37" t="s">
        <v>2450</v>
      </c>
      <c r="D37" t="s">
        <v>21648</v>
      </c>
      <c r="E37"/>
      <c r="F37">
        <v>72006</v>
      </c>
      <c r="G37"/>
      <c r="H37"/>
    </row>
    <row r="38" spans="1:8" x14ac:dyDescent="0.2">
      <c r="A38" t="s">
        <v>2451</v>
      </c>
      <c r="B38" t="s">
        <v>21678</v>
      </c>
      <c r="C38" t="s">
        <v>2452</v>
      </c>
      <c r="D38" t="s">
        <v>21648</v>
      </c>
      <c r="E38"/>
      <c r="F38">
        <v>72006</v>
      </c>
      <c r="G38"/>
      <c r="H38"/>
    </row>
    <row r="39" spans="1:8" x14ac:dyDescent="0.2">
      <c r="A39" t="s">
        <v>2453</v>
      </c>
      <c r="B39" t="s">
        <v>21676</v>
      </c>
      <c r="C39" t="s">
        <v>2454</v>
      </c>
      <c r="D39" t="s">
        <v>21677</v>
      </c>
      <c r="E39"/>
      <c r="F39"/>
      <c r="G39"/>
      <c r="H39"/>
    </row>
    <row r="40" spans="1:8" x14ac:dyDescent="0.2">
      <c r="A40" t="s">
        <v>2455</v>
      </c>
      <c r="B40" t="s">
        <v>21676</v>
      </c>
      <c r="C40" t="s">
        <v>2456</v>
      </c>
      <c r="D40" t="s">
        <v>21677</v>
      </c>
      <c r="E40"/>
      <c r="F40"/>
      <c r="G40"/>
      <c r="H40"/>
    </row>
    <row r="41" spans="1:8" x14ac:dyDescent="0.2">
      <c r="A41" t="s">
        <v>2457</v>
      </c>
      <c r="B41" t="s">
        <v>21676</v>
      </c>
      <c r="C41" t="s">
        <v>2458</v>
      </c>
      <c r="D41" t="s">
        <v>21677</v>
      </c>
      <c r="E41"/>
      <c r="F41"/>
      <c r="G41"/>
      <c r="H41"/>
    </row>
    <row r="42" spans="1:8" x14ac:dyDescent="0.2">
      <c r="A42" t="s">
        <v>2459</v>
      </c>
      <c r="B42" t="s">
        <v>21678</v>
      </c>
      <c r="C42" t="s">
        <v>2460</v>
      </c>
      <c r="D42" t="s">
        <v>21648</v>
      </c>
      <c r="E42"/>
      <c r="F42">
        <v>72006</v>
      </c>
      <c r="G42"/>
      <c r="H42"/>
    </row>
    <row r="43" spans="1:8" x14ac:dyDescent="0.2">
      <c r="A43" t="s">
        <v>16701</v>
      </c>
      <c r="B43" t="s">
        <v>21679</v>
      </c>
      <c r="C43" t="s">
        <v>16702</v>
      </c>
      <c r="D43" t="s">
        <v>21648</v>
      </c>
      <c r="E43"/>
      <c r="F43">
        <v>71946</v>
      </c>
      <c r="G43"/>
      <c r="H43"/>
    </row>
    <row r="44" spans="1:8" x14ac:dyDescent="0.2">
      <c r="A44" t="s">
        <v>2461</v>
      </c>
      <c r="B44" t="s">
        <v>21676</v>
      </c>
      <c r="C44" t="s">
        <v>2104</v>
      </c>
      <c r="D44" t="s">
        <v>21677</v>
      </c>
      <c r="E44"/>
      <c r="F44"/>
      <c r="G44"/>
      <c r="H44"/>
    </row>
    <row r="45" spans="1:8" x14ac:dyDescent="0.2">
      <c r="A45" t="s">
        <v>2462</v>
      </c>
      <c r="B45" t="s">
        <v>21680</v>
      </c>
      <c r="C45" t="s">
        <v>2463</v>
      </c>
      <c r="D45" t="s">
        <v>21648</v>
      </c>
      <c r="E45"/>
      <c r="F45">
        <v>72006</v>
      </c>
      <c r="G45"/>
      <c r="H45"/>
    </row>
    <row r="46" spans="1:8" x14ac:dyDescent="0.2">
      <c r="A46" t="s">
        <v>2464</v>
      </c>
      <c r="B46" t="s">
        <v>21681</v>
      </c>
      <c r="C46" t="s">
        <v>2465</v>
      </c>
      <c r="D46" t="s">
        <v>21648</v>
      </c>
      <c r="E46"/>
      <c r="F46">
        <v>71109</v>
      </c>
      <c r="G46"/>
      <c r="H46"/>
    </row>
    <row r="47" spans="1:8" x14ac:dyDescent="0.2">
      <c r="A47" t="s">
        <v>2466</v>
      </c>
      <c r="B47" t="s">
        <v>21683</v>
      </c>
      <c r="C47" t="s">
        <v>2467</v>
      </c>
      <c r="D47" t="s">
        <v>21648</v>
      </c>
      <c r="E47"/>
      <c r="F47">
        <v>71109</v>
      </c>
      <c r="G47"/>
      <c r="H47"/>
    </row>
    <row r="48" spans="1:8" x14ac:dyDescent="0.2">
      <c r="A48" t="s">
        <v>2468</v>
      </c>
      <c r="B48" t="s">
        <v>21683</v>
      </c>
      <c r="C48" t="s">
        <v>2469</v>
      </c>
      <c r="D48" t="s">
        <v>21648</v>
      </c>
      <c r="E48"/>
      <c r="F48">
        <v>71109</v>
      </c>
      <c r="G48"/>
      <c r="H48"/>
    </row>
    <row r="49" spans="1:8" x14ac:dyDescent="0.2">
      <c r="A49" t="s">
        <v>2470</v>
      </c>
      <c r="B49" t="s">
        <v>21681</v>
      </c>
      <c r="C49" t="s">
        <v>2471</v>
      </c>
      <c r="D49" t="s">
        <v>21648</v>
      </c>
      <c r="E49"/>
      <c r="F49">
        <v>71109</v>
      </c>
      <c r="G49"/>
      <c r="H49"/>
    </row>
    <row r="50" spans="1:8" x14ac:dyDescent="0.2">
      <c r="A50" t="s">
        <v>2472</v>
      </c>
      <c r="B50" t="s">
        <v>21680</v>
      </c>
      <c r="C50" t="s">
        <v>2473</v>
      </c>
      <c r="D50" t="s">
        <v>21648</v>
      </c>
      <c r="E50"/>
      <c r="F50">
        <v>70808</v>
      </c>
      <c r="G50"/>
      <c r="H50"/>
    </row>
    <row r="51" spans="1:8" x14ac:dyDescent="0.2">
      <c r="A51" t="s">
        <v>2474</v>
      </c>
      <c r="B51" t="s">
        <v>21685</v>
      </c>
      <c r="C51" t="s">
        <v>2475</v>
      </c>
      <c r="D51" t="s">
        <v>21648</v>
      </c>
      <c r="E51"/>
      <c r="F51">
        <v>70808</v>
      </c>
      <c r="G51"/>
      <c r="H51"/>
    </row>
    <row r="52" spans="1:8" x14ac:dyDescent="0.2">
      <c r="A52" t="s">
        <v>2476</v>
      </c>
      <c r="B52" t="s">
        <v>21686</v>
      </c>
      <c r="C52" t="s">
        <v>2477</v>
      </c>
      <c r="D52" t="s">
        <v>21648</v>
      </c>
      <c r="E52"/>
      <c r="F52">
        <v>72006</v>
      </c>
      <c r="G52"/>
      <c r="H52"/>
    </row>
    <row r="53" spans="1:8" x14ac:dyDescent="0.2">
      <c r="A53" t="s">
        <v>2478</v>
      </c>
      <c r="B53" t="s">
        <v>21687</v>
      </c>
      <c r="C53" t="s">
        <v>2479</v>
      </c>
      <c r="D53" t="s">
        <v>21648</v>
      </c>
      <c r="E53"/>
      <c r="F53">
        <v>70808</v>
      </c>
      <c r="G53"/>
      <c r="H53"/>
    </row>
    <row r="54" spans="1:8" x14ac:dyDescent="0.2">
      <c r="A54" t="s">
        <v>2480</v>
      </c>
      <c r="B54" t="s">
        <v>21676</v>
      </c>
      <c r="C54" t="s">
        <v>2481</v>
      </c>
      <c r="D54" t="s">
        <v>21677</v>
      </c>
      <c r="E54"/>
      <c r="F54"/>
      <c r="G54"/>
      <c r="H54"/>
    </row>
    <row r="55" spans="1:8" x14ac:dyDescent="0.2">
      <c r="A55" t="s">
        <v>20279</v>
      </c>
      <c r="B55" t="s">
        <v>21688</v>
      </c>
      <c r="C55" t="s">
        <v>20280</v>
      </c>
      <c r="D55" t="s">
        <v>21648</v>
      </c>
      <c r="E55"/>
      <c r="F55">
        <v>71946</v>
      </c>
      <c r="G55"/>
      <c r="H55"/>
    </row>
    <row r="56" spans="1:8" x14ac:dyDescent="0.2">
      <c r="A56" t="s">
        <v>2482</v>
      </c>
      <c r="B56" t="s">
        <v>21689</v>
      </c>
      <c r="C56" t="s">
        <v>2483</v>
      </c>
      <c r="D56" t="s">
        <v>21648</v>
      </c>
      <c r="E56"/>
      <c r="F56">
        <v>71803</v>
      </c>
      <c r="G56"/>
      <c r="H56"/>
    </row>
    <row r="57" spans="1:8" x14ac:dyDescent="0.2">
      <c r="A57" t="s">
        <v>2484</v>
      </c>
      <c r="B57" t="s">
        <v>21689</v>
      </c>
      <c r="C57" t="s">
        <v>2485</v>
      </c>
      <c r="D57" t="s">
        <v>21648</v>
      </c>
      <c r="E57"/>
      <c r="F57">
        <v>71604</v>
      </c>
      <c r="G57"/>
      <c r="H57"/>
    </row>
    <row r="58" spans="1:8" x14ac:dyDescent="0.2">
      <c r="A58" t="s">
        <v>2486</v>
      </c>
      <c r="B58" t="s">
        <v>21689</v>
      </c>
      <c r="C58" t="s">
        <v>2487</v>
      </c>
      <c r="D58" t="s">
        <v>21648</v>
      </c>
      <c r="E58"/>
      <c r="F58">
        <v>70216</v>
      </c>
      <c r="G58"/>
      <c r="H58"/>
    </row>
    <row r="59" spans="1:8" x14ac:dyDescent="0.2">
      <c r="A59" t="s">
        <v>2488</v>
      </c>
      <c r="B59" t="s">
        <v>21689</v>
      </c>
      <c r="C59" t="s">
        <v>2489</v>
      </c>
      <c r="D59" t="s">
        <v>21648</v>
      </c>
      <c r="E59"/>
      <c r="F59">
        <v>71604</v>
      </c>
      <c r="G59"/>
      <c r="H59"/>
    </row>
    <row r="60" spans="1:8" x14ac:dyDescent="0.2">
      <c r="A60" t="s">
        <v>2490</v>
      </c>
      <c r="B60" t="s">
        <v>21689</v>
      </c>
      <c r="C60" t="s">
        <v>2491</v>
      </c>
      <c r="D60" t="s">
        <v>21648</v>
      </c>
      <c r="E60"/>
      <c r="F60">
        <v>71604</v>
      </c>
      <c r="G60"/>
      <c r="H60"/>
    </row>
    <row r="61" spans="1:8" x14ac:dyDescent="0.2">
      <c r="A61" t="s">
        <v>2492</v>
      </c>
      <c r="B61" t="s">
        <v>21689</v>
      </c>
      <c r="C61" t="s">
        <v>2493</v>
      </c>
      <c r="D61" t="s">
        <v>21648</v>
      </c>
      <c r="E61"/>
      <c r="F61">
        <v>72204</v>
      </c>
      <c r="G61"/>
      <c r="H61"/>
    </row>
    <row r="62" spans="1:8" x14ac:dyDescent="0.2">
      <c r="A62" t="s">
        <v>2494</v>
      </c>
      <c r="B62" t="s">
        <v>21689</v>
      </c>
      <c r="C62" t="s">
        <v>2493</v>
      </c>
      <c r="D62" t="s">
        <v>21648</v>
      </c>
      <c r="E62"/>
      <c r="F62">
        <v>70216</v>
      </c>
      <c r="G62"/>
      <c r="H62"/>
    </row>
    <row r="63" spans="1:8" x14ac:dyDescent="0.2">
      <c r="A63" t="s">
        <v>2495</v>
      </c>
      <c r="B63" t="s">
        <v>21689</v>
      </c>
      <c r="C63" t="s">
        <v>2496</v>
      </c>
      <c r="D63" t="s">
        <v>21648</v>
      </c>
      <c r="E63"/>
      <c r="F63">
        <v>71638</v>
      </c>
      <c r="G63"/>
      <c r="H63"/>
    </row>
    <row r="64" spans="1:8" x14ac:dyDescent="0.2">
      <c r="A64" t="s">
        <v>2497</v>
      </c>
      <c r="B64" t="s">
        <v>21689</v>
      </c>
      <c r="C64" t="s">
        <v>2498</v>
      </c>
      <c r="D64" t="s">
        <v>21648</v>
      </c>
      <c r="E64"/>
      <c r="F64">
        <v>71638</v>
      </c>
      <c r="G64"/>
      <c r="H64"/>
    </row>
    <row r="65" spans="1:8" x14ac:dyDescent="0.2">
      <c r="A65" t="s">
        <v>20281</v>
      </c>
      <c r="B65" t="s">
        <v>21689</v>
      </c>
      <c r="C65" t="s">
        <v>20282</v>
      </c>
      <c r="D65" t="s">
        <v>21648</v>
      </c>
      <c r="E65"/>
      <c r="F65">
        <v>70516</v>
      </c>
      <c r="G65"/>
      <c r="H65"/>
    </row>
    <row r="66" spans="1:8" x14ac:dyDescent="0.2">
      <c r="A66" t="s">
        <v>2499</v>
      </c>
      <c r="B66" t="s">
        <v>21695</v>
      </c>
      <c r="C66" t="s">
        <v>2500</v>
      </c>
      <c r="D66" t="s">
        <v>21648</v>
      </c>
      <c r="E66"/>
      <c r="F66">
        <v>71926</v>
      </c>
      <c r="G66"/>
      <c r="H66"/>
    </row>
    <row r="67" spans="1:8" x14ac:dyDescent="0.2">
      <c r="A67" t="s">
        <v>2501</v>
      </c>
      <c r="B67" t="s">
        <v>21695</v>
      </c>
      <c r="C67" t="s">
        <v>2087</v>
      </c>
      <c r="D67" t="s">
        <v>21648</v>
      </c>
      <c r="E67"/>
      <c r="F67">
        <v>71926</v>
      </c>
      <c r="G67"/>
      <c r="H67"/>
    </row>
    <row r="68" spans="1:8" x14ac:dyDescent="0.2">
      <c r="A68" t="s">
        <v>2088</v>
      </c>
      <c r="B68" t="s">
        <v>21695</v>
      </c>
      <c r="C68" t="s">
        <v>2089</v>
      </c>
      <c r="D68" t="s">
        <v>21648</v>
      </c>
      <c r="E68"/>
      <c r="F68">
        <v>71926</v>
      </c>
      <c r="G68"/>
      <c r="H68"/>
    </row>
    <row r="69" spans="1:8" x14ac:dyDescent="0.2">
      <c r="A69" t="s">
        <v>2090</v>
      </c>
      <c r="B69" t="s">
        <v>21697</v>
      </c>
      <c r="C69" t="s">
        <v>2518</v>
      </c>
      <c r="D69" t="s">
        <v>21648</v>
      </c>
      <c r="E69"/>
      <c r="F69">
        <v>71926</v>
      </c>
      <c r="G69"/>
      <c r="H69"/>
    </row>
    <row r="70" spans="1:8" x14ac:dyDescent="0.2">
      <c r="A70" t="s">
        <v>2519</v>
      </c>
      <c r="B70" t="s">
        <v>21695</v>
      </c>
      <c r="C70" t="s">
        <v>2520</v>
      </c>
      <c r="D70" t="s">
        <v>21648</v>
      </c>
      <c r="E70"/>
      <c r="F70">
        <v>71926</v>
      </c>
      <c r="G70"/>
      <c r="H70"/>
    </row>
    <row r="71" spans="1:8" x14ac:dyDescent="0.2">
      <c r="A71" t="s">
        <v>2521</v>
      </c>
      <c r="B71" t="s">
        <v>21698</v>
      </c>
      <c r="C71" t="s">
        <v>2522</v>
      </c>
      <c r="D71" t="s">
        <v>21648</v>
      </c>
      <c r="E71"/>
      <c r="F71">
        <v>72201</v>
      </c>
      <c r="G71"/>
      <c r="H71"/>
    </row>
    <row r="72" spans="1:8" x14ac:dyDescent="0.2">
      <c r="A72" t="s">
        <v>2523</v>
      </c>
      <c r="B72" t="s">
        <v>21698</v>
      </c>
      <c r="C72" t="s">
        <v>2524</v>
      </c>
      <c r="D72" t="s">
        <v>21648</v>
      </c>
      <c r="E72"/>
      <c r="F72">
        <v>72201</v>
      </c>
      <c r="G72"/>
      <c r="H72"/>
    </row>
    <row r="73" spans="1:8" x14ac:dyDescent="0.2">
      <c r="A73" t="s">
        <v>2525</v>
      </c>
      <c r="B73" t="s">
        <v>21698</v>
      </c>
      <c r="C73" t="s">
        <v>2526</v>
      </c>
      <c r="D73" t="s">
        <v>21648</v>
      </c>
      <c r="E73"/>
      <c r="F73">
        <v>72201</v>
      </c>
      <c r="G73"/>
      <c r="H73"/>
    </row>
    <row r="74" spans="1:8" x14ac:dyDescent="0.2">
      <c r="A74" t="s">
        <v>2527</v>
      </c>
      <c r="B74" t="s">
        <v>21698</v>
      </c>
      <c r="C74" t="s">
        <v>2528</v>
      </c>
      <c r="D74" t="s">
        <v>21648</v>
      </c>
      <c r="E74"/>
      <c r="F74">
        <v>72201</v>
      </c>
      <c r="G74"/>
      <c r="H74"/>
    </row>
    <row r="75" spans="1:8" x14ac:dyDescent="0.2">
      <c r="A75" t="s">
        <v>2529</v>
      </c>
      <c r="B75" t="s">
        <v>21698</v>
      </c>
      <c r="C75" t="s">
        <v>2530</v>
      </c>
      <c r="D75" t="s">
        <v>21648</v>
      </c>
      <c r="E75"/>
      <c r="F75">
        <v>72201</v>
      </c>
      <c r="G75"/>
      <c r="H75"/>
    </row>
    <row r="76" spans="1:8" x14ac:dyDescent="0.2">
      <c r="A76" t="s">
        <v>2531</v>
      </c>
      <c r="B76" t="s">
        <v>21698</v>
      </c>
      <c r="C76" t="s">
        <v>2532</v>
      </c>
      <c r="D76" t="s">
        <v>21648</v>
      </c>
      <c r="E76"/>
      <c r="F76">
        <v>72201</v>
      </c>
      <c r="G76"/>
      <c r="H76"/>
    </row>
    <row r="77" spans="1:8" x14ac:dyDescent="0.2">
      <c r="A77" t="s">
        <v>2533</v>
      </c>
      <c r="B77" t="s">
        <v>21698</v>
      </c>
      <c r="C77" t="s">
        <v>2534</v>
      </c>
      <c r="D77" t="s">
        <v>21648</v>
      </c>
      <c r="E77"/>
      <c r="F77"/>
      <c r="G77"/>
      <c r="H77"/>
    </row>
    <row r="78" spans="1:8" x14ac:dyDescent="0.2">
      <c r="A78" t="s">
        <v>2535</v>
      </c>
      <c r="B78" t="s">
        <v>21698</v>
      </c>
      <c r="C78" t="s">
        <v>2536</v>
      </c>
      <c r="D78" t="s">
        <v>21648</v>
      </c>
      <c r="E78"/>
      <c r="F78"/>
      <c r="G78"/>
      <c r="H78"/>
    </row>
    <row r="79" spans="1:8" x14ac:dyDescent="0.2">
      <c r="A79" t="s">
        <v>2537</v>
      </c>
      <c r="B79" t="s">
        <v>21698</v>
      </c>
      <c r="C79" t="s">
        <v>2538</v>
      </c>
      <c r="D79" t="s">
        <v>21648</v>
      </c>
      <c r="E79"/>
      <c r="F79">
        <v>99999</v>
      </c>
      <c r="G79"/>
      <c r="H79"/>
    </row>
    <row r="80" spans="1:8" x14ac:dyDescent="0.2">
      <c r="A80" t="s">
        <v>2539</v>
      </c>
      <c r="B80" t="s">
        <v>21698</v>
      </c>
      <c r="C80" t="s">
        <v>2538</v>
      </c>
      <c r="D80" t="s">
        <v>21648</v>
      </c>
      <c r="E80"/>
      <c r="F80"/>
      <c r="G80"/>
      <c r="H80"/>
    </row>
    <row r="81" spans="1:8" x14ac:dyDescent="0.2">
      <c r="A81" t="s">
        <v>2540</v>
      </c>
      <c r="B81" t="s">
        <v>21701</v>
      </c>
      <c r="C81" t="s">
        <v>2541</v>
      </c>
      <c r="D81" t="s">
        <v>21648</v>
      </c>
      <c r="E81"/>
      <c r="F81">
        <v>72204</v>
      </c>
      <c r="G81"/>
      <c r="H81"/>
    </row>
    <row r="82" spans="1:8" x14ac:dyDescent="0.2">
      <c r="A82" t="s">
        <v>2542</v>
      </c>
      <c r="B82" t="s">
        <v>21701</v>
      </c>
      <c r="C82" t="s">
        <v>729</v>
      </c>
      <c r="D82" t="s">
        <v>21648</v>
      </c>
      <c r="E82"/>
      <c r="F82">
        <v>72204</v>
      </c>
      <c r="G82"/>
      <c r="H82"/>
    </row>
    <row r="83" spans="1:8" x14ac:dyDescent="0.2">
      <c r="A83" t="s">
        <v>730</v>
      </c>
      <c r="B83" t="s">
        <v>21702</v>
      </c>
      <c r="C83" t="s">
        <v>731</v>
      </c>
      <c r="D83" t="s">
        <v>21648</v>
      </c>
      <c r="E83"/>
      <c r="F83">
        <v>70111</v>
      </c>
      <c r="G83"/>
      <c r="H83"/>
    </row>
    <row r="84" spans="1:8" x14ac:dyDescent="0.2">
      <c r="A84" t="s">
        <v>732</v>
      </c>
      <c r="B84" t="s">
        <v>21702</v>
      </c>
      <c r="C84" t="s">
        <v>733</v>
      </c>
      <c r="D84" t="s">
        <v>21648</v>
      </c>
      <c r="E84"/>
      <c r="F84">
        <v>70111</v>
      </c>
      <c r="G84"/>
      <c r="H84"/>
    </row>
    <row r="85" spans="1:8" x14ac:dyDescent="0.2">
      <c r="A85" t="s">
        <v>734</v>
      </c>
      <c r="B85" t="s">
        <v>21704</v>
      </c>
      <c r="C85" t="s">
        <v>735</v>
      </c>
      <c r="D85" t="s">
        <v>21648</v>
      </c>
      <c r="E85"/>
      <c r="F85">
        <v>70111</v>
      </c>
      <c r="G85"/>
      <c r="H85"/>
    </row>
    <row r="86" spans="1:8" x14ac:dyDescent="0.2">
      <c r="A86" t="s">
        <v>736</v>
      </c>
      <c r="B86" t="s">
        <v>21676</v>
      </c>
      <c r="C86" t="s">
        <v>2104</v>
      </c>
      <c r="D86" t="s">
        <v>21677</v>
      </c>
      <c r="E86"/>
      <c r="F86"/>
      <c r="G86"/>
      <c r="H86"/>
    </row>
    <row r="87" spans="1:8" x14ac:dyDescent="0.2">
      <c r="A87" t="s">
        <v>737</v>
      </c>
      <c r="B87" t="s">
        <v>21676</v>
      </c>
      <c r="C87" t="s">
        <v>2104</v>
      </c>
      <c r="D87" t="s">
        <v>21677</v>
      </c>
      <c r="E87"/>
      <c r="F87"/>
      <c r="G87"/>
      <c r="H87"/>
    </row>
    <row r="88" spans="1:8" x14ac:dyDescent="0.2">
      <c r="A88" t="s">
        <v>738</v>
      </c>
      <c r="B88" t="s">
        <v>21705</v>
      </c>
      <c r="C88" t="s">
        <v>739</v>
      </c>
      <c r="D88" t="s">
        <v>21648</v>
      </c>
      <c r="E88"/>
      <c r="F88">
        <v>70911</v>
      </c>
      <c r="G88"/>
      <c r="H88"/>
    </row>
    <row r="89" spans="1:8" x14ac:dyDescent="0.2">
      <c r="A89" t="s">
        <v>740</v>
      </c>
      <c r="B89" t="s">
        <v>21705</v>
      </c>
      <c r="C89" t="s">
        <v>741</v>
      </c>
      <c r="D89" t="s">
        <v>21648</v>
      </c>
      <c r="E89"/>
      <c r="F89">
        <v>70911</v>
      </c>
      <c r="G89"/>
      <c r="H89"/>
    </row>
    <row r="90" spans="1:8" x14ac:dyDescent="0.2">
      <c r="A90" t="s">
        <v>742</v>
      </c>
      <c r="B90" t="s">
        <v>21707</v>
      </c>
      <c r="C90" t="s">
        <v>2548</v>
      </c>
      <c r="D90" t="s">
        <v>21648</v>
      </c>
      <c r="E90"/>
      <c r="F90">
        <v>70911</v>
      </c>
      <c r="G90"/>
      <c r="H90"/>
    </row>
    <row r="91" spans="1:8" x14ac:dyDescent="0.2">
      <c r="A91" t="s">
        <v>2549</v>
      </c>
      <c r="B91" t="s">
        <v>21707</v>
      </c>
      <c r="C91" t="s">
        <v>2550</v>
      </c>
      <c r="D91" t="s">
        <v>21648</v>
      </c>
      <c r="E91"/>
      <c r="F91">
        <v>70911</v>
      </c>
      <c r="G91"/>
      <c r="H91"/>
    </row>
    <row r="92" spans="1:8" x14ac:dyDescent="0.2">
      <c r="A92" t="s">
        <v>2551</v>
      </c>
      <c r="B92" t="s">
        <v>21708</v>
      </c>
      <c r="C92" t="s">
        <v>2552</v>
      </c>
      <c r="D92" t="s">
        <v>21648</v>
      </c>
      <c r="E92"/>
      <c r="F92">
        <v>70912</v>
      </c>
      <c r="G92"/>
      <c r="H92"/>
    </row>
    <row r="93" spans="1:8" x14ac:dyDescent="0.2">
      <c r="A93" t="s">
        <v>2553</v>
      </c>
      <c r="B93" t="s">
        <v>21708</v>
      </c>
      <c r="C93" t="s">
        <v>2554</v>
      </c>
      <c r="D93" t="s">
        <v>21648</v>
      </c>
      <c r="E93"/>
      <c r="F93">
        <v>70912</v>
      </c>
      <c r="G93"/>
      <c r="H93"/>
    </row>
    <row r="94" spans="1:8" x14ac:dyDescent="0.2">
      <c r="A94" t="s">
        <v>2555</v>
      </c>
      <c r="B94" t="s">
        <v>21710</v>
      </c>
      <c r="C94" t="s">
        <v>2556</v>
      </c>
      <c r="D94" t="s">
        <v>21648</v>
      </c>
      <c r="E94"/>
      <c r="F94">
        <v>71801</v>
      </c>
      <c r="G94"/>
      <c r="H94"/>
    </row>
    <row r="95" spans="1:8" x14ac:dyDescent="0.2">
      <c r="A95" t="s">
        <v>2557</v>
      </c>
      <c r="B95" t="s">
        <v>21676</v>
      </c>
      <c r="C95" t="s">
        <v>2104</v>
      </c>
      <c r="D95" t="s">
        <v>21677</v>
      </c>
      <c r="E95"/>
      <c r="F95"/>
      <c r="G95"/>
      <c r="H95"/>
    </row>
    <row r="96" spans="1:8" x14ac:dyDescent="0.2">
      <c r="A96" t="s">
        <v>2558</v>
      </c>
      <c r="B96" t="s">
        <v>21676</v>
      </c>
      <c r="C96" t="s">
        <v>2104</v>
      </c>
      <c r="D96" t="s">
        <v>21677</v>
      </c>
      <c r="E96"/>
      <c r="F96"/>
      <c r="G96"/>
      <c r="H96"/>
    </row>
    <row r="97" spans="1:8" x14ac:dyDescent="0.2">
      <c r="A97" t="s">
        <v>2559</v>
      </c>
      <c r="B97" t="s">
        <v>21676</v>
      </c>
      <c r="C97" t="s">
        <v>2104</v>
      </c>
      <c r="D97" t="s">
        <v>21677</v>
      </c>
      <c r="E97"/>
      <c r="F97"/>
      <c r="G97"/>
      <c r="H97"/>
    </row>
    <row r="98" spans="1:8" x14ac:dyDescent="0.2">
      <c r="A98" t="s">
        <v>2560</v>
      </c>
      <c r="B98" t="s">
        <v>21712</v>
      </c>
      <c r="C98" t="s">
        <v>2561</v>
      </c>
      <c r="D98" t="s">
        <v>21648</v>
      </c>
      <c r="E98"/>
      <c r="F98">
        <v>70901</v>
      </c>
      <c r="G98"/>
      <c r="H98"/>
    </row>
    <row r="99" spans="1:8" x14ac:dyDescent="0.2">
      <c r="A99" t="s">
        <v>2562</v>
      </c>
      <c r="B99" t="s">
        <v>21712</v>
      </c>
      <c r="C99" t="s">
        <v>2563</v>
      </c>
      <c r="D99" t="s">
        <v>21648</v>
      </c>
      <c r="E99"/>
      <c r="F99">
        <v>70901</v>
      </c>
      <c r="G99"/>
      <c r="H99"/>
    </row>
    <row r="100" spans="1:8" x14ac:dyDescent="0.2">
      <c r="A100" t="s">
        <v>2564</v>
      </c>
      <c r="B100" t="s">
        <v>21714</v>
      </c>
      <c r="C100" t="s">
        <v>2565</v>
      </c>
      <c r="D100" t="s">
        <v>21648</v>
      </c>
      <c r="E100"/>
      <c r="F100">
        <v>72203</v>
      </c>
      <c r="G100"/>
      <c r="H100"/>
    </row>
    <row r="101" spans="1:8" x14ac:dyDescent="0.2">
      <c r="A101" t="s">
        <v>2566</v>
      </c>
      <c r="B101" t="s">
        <v>21716</v>
      </c>
      <c r="C101" t="s">
        <v>2567</v>
      </c>
      <c r="D101" t="s">
        <v>21648</v>
      </c>
      <c r="E101"/>
      <c r="F101">
        <v>70111</v>
      </c>
      <c r="G101"/>
      <c r="H101"/>
    </row>
    <row r="102" spans="1:8" x14ac:dyDescent="0.2">
      <c r="A102" t="s">
        <v>2568</v>
      </c>
      <c r="B102" t="s">
        <v>21717</v>
      </c>
      <c r="C102" t="s">
        <v>2569</v>
      </c>
      <c r="D102" t="s">
        <v>21648</v>
      </c>
      <c r="E102"/>
      <c r="F102">
        <v>70111</v>
      </c>
      <c r="G102"/>
      <c r="H102"/>
    </row>
    <row r="103" spans="1:8" x14ac:dyDescent="0.2">
      <c r="A103" t="s">
        <v>2570</v>
      </c>
      <c r="B103" t="s">
        <v>21718</v>
      </c>
      <c r="C103" t="s">
        <v>2571</v>
      </c>
      <c r="D103" t="s">
        <v>21648</v>
      </c>
      <c r="E103"/>
      <c r="F103">
        <v>70111</v>
      </c>
      <c r="G103"/>
      <c r="H103"/>
    </row>
    <row r="104" spans="1:8" x14ac:dyDescent="0.2">
      <c r="A104" t="s">
        <v>2572</v>
      </c>
      <c r="B104" t="s">
        <v>21719</v>
      </c>
      <c r="C104" t="s">
        <v>2573</v>
      </c>
      <c r="D104" t="s">
        <v>21648</v>
      </c>
      <c r="E104"/>
      <c r="F104">
        <v>72006</v>
      </c>
      <c r="G104"/>
      <c r="H104"/>
    </row>
    <row r="105" spans="1:8" x14ac:dyDescent="0.2">
      <c r="A105" t="s">
        <v>2574</v>
      </c>
      <c r="B105" t="s">
        <v>21704</v>
      </c>
      <c r="C105" t="s">
        <v>2575</v>
      </c>
      <c r="D105" t="s">
        <v>21648</v>
      </c>
      <c r="E105"/>
      <c r="F105">
        <v>70905</v>
      </c>
      <c r="G105"/>
      <c r="H105"/>
    </row>
    <row r="106" spans="1:8" x14ac:dyDescent="0.2">
      <c r="A106" t="s">
        <v>2576</v>
      </c>
      <c r="B106" t="s">
        <v>21721</v>
      </c>
      <c r="C106" t="s">
        <v>2577</v>
      </c>
      <c r="D106" t="s">
        <v>21648</v>
      </c>
      <c r="E106"/>
      <c r="F106">
        <v>70905</v>
      </c>
      <c r="G106"/>
      <c r="H106"/>
    </row>
    <row r="107" spans="1:8" x14ac:dyDescent="0.2">
      <c r="A107" t="s">
        <v>2578</v>
      </c>
      <c r="B107" t="s">
        <v>21716</v>
      </c>
      <c r="C107" t="s">
        <v>973</v>
      </c>
      <c r="D107" t="s">
        <v>21648</v>
      </c>
      <c r="E107"/>
      <c r="F107">
        <v>71801</v>
      </c>
      <c r="G107"/>
      <c r="H107"/>
    </row>
    <row r="108" spans="1:8" x14ac:dyDescent="0.2">
      <c r="A108" t="s">
        <v>974</v>
      </c>
      <c r="B108" t="s">
        <v>21704</v>
      </c>
      <c r="C108" t="s">
        <v>975</v>
      </c>
      <c r="D108" t="s">
        <v>21648</v>
      </c>
      <c r="E108"/>
      <c r="F108"/>
      <c r="G108"/>
      <c r="H108"/>
    </row>
    <row r="109" spans="1:8" x14ac:dyDescent="0.2">
      <c r="A109" t="s">
        <v>976</v>
      </c>
      <c r="B109" t="s">
        <v>21716</v>
      </c>
      <c r="C109" t="s">
        <v>977</v>
      </c>
      <c r="D109" t="s">
        <v>21648</v>
      </c>
      <c r="E109"/>
      <c r="F109">
        <v>70111</v>
      </c>
      <c r="G109"/>
      <c r="H109"/>
    </row>
    <row r="110" spans="1:8" x14ac:dyDescent="0.2">
      <c r="A110" t="s">
        <v>978</v>
      </c>
      <c r="B110" t="s">
        <v>21705</v>
      </c>
      <c r="C110" t="s">
        <v>979</v>
      </c>
      <c r="D110" t="s">
        <v>21648</v>
      </c>
      <c r="E110"/>
      <c r="F110">
        <v>70111</v>
      </c>
      <c r="G110"/>
      <c r="H110"/>
    </row>
    <row r="111" spans="1:8" x14ac:dyDescent="0.2">
      <c r="A111" t="s">
        <v>980</v>
      </c>
      <c r="B111" t="s">
        <v>21722</v>
      </c>
      <c r="C111" t="s">
        <v>981</v>
      </c>
      <c r="D111" t="s">
        <v>21648</v>
      </c>
      <c r="E111"/>
      <c r="F111">
        <v>70111</v>
      </c>
      <c r="G111"/>
      <c r="H111"/>
    </row>
    <row r="112" spans="1:8" x14ac:dyDescent="0.2">
      <c r="A112" t="s">
        <v>982</v>
      </c>
      <c r="B112" t="s">
        <v>21723</v>
      </c>
      <c r="C112" t="s">
        <v>983</v>
      </c>
      <c r="D112" t="s">
        <v>21648</v>
      </c>
      <c r="E112"/>
      <c r="F112">
        <v>70111</v>
      </c>
      <c r="G112"/>
      <c r="H112"/>
    </row>
    <row r="113" spans="1:8" x14ac:dyDescent="0.2">
      <c r="A113" t="s">
        <v>984</v>
      </c>
      <c r="B113" t="s">
        <v>21708</v>
      </c>
      <c r="C113" t="s">
        <v>985</v>
      </c>
      <c r="D113" t="s">
        <v>21648</v>
      </c>
      <c r="E113"/>
      <c r="F113">
        <v>70111</v>
      </c>
      <c r="G113"/>
      <c r="H113"/>
    </row>
    <row r="114" spans="1:8" x14ac:dyDescent="0.2">
      <c r="A114" t="s">
        <v>986</v>
      </c>
      <c r="B114" t="s">
        <v>21724</v>
      </c>
      <c r="C114" t="s">
        <v>987</v>
      </c>
      <c r="D114" t="s">
        <v>21648</v>
      </c>
      <c r="E114"/>
      <c r="F114">
        <v>70111</v>
      </c>
      <c r="G114"/>
      <c r="H114"/>
    </row>
    <row r="115" spans="1:8" x14ac:dyDescent="0.2">
      <c r="A115" t="s">
        <v>988</v>
      </c>
      <c r="B115" t="s">
        <v>21705</v>
      </c>
      <c r="C115" t="s">
        <v>989</v>
      </c>
      <c r="D115" t="s">
        <v>21648</v>
      </c>
      <c r="E115"/>
      <c r="F115">
        <v>70111</v>
      </c>
      <c r="G115"/>
      <c r="H115"/>
    </row>
    <row r="116" spans="1:8" x14ac:dyDescent="0.2">
      <c r="A116" t="s">
        <v>990</v>
      </c>
      <c r="B116" t="s">
        <v>21722</v>
      </c>
      <c r="C116" t="s">
        <v>991</v>
      </c>
      <c r="D116" t="s">
        <v>21648</v>
      </c>
      <c r="E116"/>
      <c r="F116">
        <v>70111</v>
      </c>
      <c r="G116"/>
      <c r="H116"/>
    </row>
    <row r="117" spans="1:8" x14ac:dyDescent="0.2">
      <c r="A117" t="s">
        <v>992</v>
      </c>
      <c r="B117" t="s">
        <v>21723</v>
      </c>
      <c r="C117" t="s">
        <v>993</v>
      </c>
      <c r="D117" t="s">
        <v>21648</v>
      </c>
      <c r="E117"/>
      <c r="F117">
        <v>70111</v>
      </c>
      <c r="G117"/>
      <c r="H117"/>
    </row>
    <row r="118" spans="1:8" x14ac:dyDescent="0.2">
      <c r="A118" t="s">
        <v>994</v>
      </c>
      <c r="B118" t="s">
        <v>21708</v>
      </c>
      <c r="C118" t="s">
        <v>995</v>
      </c>
      <c r="D118" t="s">
        <v>21648</v>
      </c>
      <c r="E118"/>
      <c r="F118">
        <v>70111</v>
      </c>
      <c r="G118"/>
      <c r="H118"/>
    </row>
    <row r="119" spans="1:8" x14ac:dyDescent="0.2">
      <c r="A119" t="s">
        <v>996</v>
      </c>
      <c r="B119" t="s">
        <v>21724</v>
      </c>
      <c r="C119" t="s">
        <v>997</v>
      </c>
      <c r="D119" t="s">
        <v>21648</v>
      </c>
      <c r="E119"/>
      <c r="F119">
        <v>70111</v>
      </c>
      <c r="G119"/>
      <c r="H119"/>
    </row>
    <row r="120" spans="1:8" x14ac:dyDescent="0.2">
      <c r="A120" t="s">
        <v>998</v>
      </c>
      <c r="B120" t="s">
        <v>21725</v>
      </c>
      <c r="C120" t="s">
        <v>999</v>
      </c>
      <c r="D120" t="s">
        <v>21648</v>
      </c>
      <c r="E120"/>
      <c r="F120">
        <v>70111</v>
      </c>
      <c r="G120"/>
      <c r="H120"/>
    </row>
    <row r="121" spans="1:8" x14ac:dyDescent="0.2">
      <c r="A121" t="s">
        <v>1000</v>
      </c>
      <c r="B121" t="s">
        <v>21718</v>
      </c>
      <c r="C121" t="s">
        <v>1001</v>
      </c>
      <c r="D121" t="s">
        <v>21648</v>
      </c>
      <c r="E121"/>
      <c r="F121">
        <v>70111</v>
      </c>
      <c r="G121"/>
      <c r="H121"/>
    </row>
    <row r="122" spans="1:8" x14ac:dyDescent="0.2">
      <c r="A122" t="s">
        <v>1002</v>
      </c>
      <c r="B122" t="s">
        <v>21714</v>
      </c>
      <c r="C122" t="s">
        <v>1003</v>
      </c>
      <c r="D122" t="s">
        <v>21648</v>
      </c>
      <c r="E122"/>
      <c r="F122">
        <v>72203</v>
      </c>
      <c r="G122"/>
      <c r="H122"/>
    </row>
    <row r="123" spans="1:8" x14ac:dyDescent="0.2">
      <c r="A123" t="s">
        <v>1004</v>
      </c>
      <c r="B123" t="s">
        <v>21712</v>
      </c>
      <c r="C123" t="s">
        <v>1005</v>
      </c>
      <c r="D123" t="s">
        <v>21648</v>
      </c>
      <c r="E123"/>
      <c r="F123"/>
      <c r="G123"/>
      <c r="H123"/>
    </row>
    <row r="124" spans="1:8" x14ac:dyDescent="0.2">
      <c r="A124" t="s">
        <v>1006</v>
      </c>
      <c r="B124" t="s">
        <v>21718</v>
      </c>
      <c r="C124" t="s">
        <v>1007</v>
      </c>
      <c r="D124" t="s">
        <v>21648</v>
      </c>
      <c r="E124"/>
      <c r="F124"/>
      <c r="G124"/>
      <c r="H124"/>
    </row>
    <row r="125" spans="1:8" x14ac:dyDescent="0.2">
      <c r="A125" t="s">
        <v>1008</v>
      </c>
      <c r="B125" t="s">
        <v>21717</v>
      </c>
      <c r="C125" t="s">
        <v>1009</v>
      </c>
      <c r="D125" t="s">
        <v>21648</v>
      </c>
      <c r="E125"/>
      <c r="F125">
        <v>70111</v>
      </c>
      <c r="G125"/>
      <c r="H125"/>
    </row>
    <row r="126" spans="1:8" x14ac:dyDescent="0.2">
      <c r="A126" t="s">
        <v>1010</v>
      </c>
      <c r="B126" t="s">
        <v>21726</v>
      </c>
      <c r="C126" t="s">
        <v>1011</v>
      </c>
      <c r="D126" t="s">
        <v>21648</v>
      </c>
      <c r="E126"/>
      <c r="F126">
        <v>70901</v>
      </c>
      <c r="G126"/>
      <c r="H126"/>
    </row>
    <row r="127" spans="1:8" x14ac:dyDescent="0.2">
      <c r="A127" t="s">
        <v>1012</v>
      </c>
      <c r="B127" t="s">
        <v>21727</v>
      </c>
      <c r="C127" t="s">
        <v>1013</v>
      </c>
      <c r="D127" t="s">
        <v>21648</v>
      </c>
      <c r="E127"/>
      <c r="F127">
        <v>71638</v>
      </c>
      <c r="G127"/>
      <c r="H127"/>
    </row>
    <row r="128" spans="1:8" x14ac:dyDescent="0.2">
      <c r="A128" t="s">
        <v>1014</v>
      </c>
      <c r="B128" t="s">
        <v>21727</v>
      </c>
      <c r="C128" t="s">
        <v>1015</v>
      </c>
      <c r="D128" t="s">
        <v>21648</v>
      </c>
      <c r="E128"/>
      <c r="F128">
        <v>71638</v>
      </c>
      <c r="G128"/>
      <c r="H128"/>
    </row>
    <row r="129" spans="1:8" x14ac:dyDescent="0.2">
      <c r="A129" t="s">
        <v>1016</v>
      </c>
      <c r="B129" t="s">
        <v>21718</v>
      </c>
      <c r="C129" t="s">
        <v>1017</v>
      </c>
      <c r="D129" t="s">
        <v>21648</v>
      </c>
      <c r="E129"/>
      <c r="F129">
        <v>70505</v>
      </c>
      <c r="G129"/>
      <c r="H129"/>
    </row>
    <row r="130" spans="1:8" x14ac:dyDescent="0.2">
      <c r="A130" t="s">
        <v>1018</v>
      </c>
      <c r="B130" t="s">
        <v>21705</v>
      </c>
      <c r="C130" t="s">
        <v>1019</v>
      </c>
      <c r="D130" t="s">
        <v>21648</v>
      </c>
      <c r="E130"/>
      <c r="F130">
        <v>71203</v>
      </c>
      <c r="G130"/>
      <c r="H130"/>
    </row>
    <row r="131" spans="1:8" x14ac:dyDescent="0.2">
      <c r="A131" t="s">
        <v>1020</v>
      </c>
      <c r="B131" t="s">
        <v>21705</v>
      </c>
      <c r="C131" t="s">
        <v>1021</v>
      </c>
      <c r="D131" t="s">
        <v>21648</v>
      </c>
      <c r="E131"/>
      <c r="F131">
        <v>70505</v>
      </c>
      <c r="G131"/>
      <c r="H131"/>
    </row>
    <row r="132" spans="1:8" x14ac:dyDescent="0.2">
      <c r="A132" t="s">
        <v>1022</v>
      </c>
      <c r="B132" t="s">
        <v>21730</v>
      </c>
      <c r="C132" t="s">
        <v>1023</v>
      </c>
      <c r="D132" t="s">
        <v>21648</v>
      </c>
      <c r="E132"/>
      <c r="F132">
        <v>72201</v>
      </c>
      <c r="G132"/>
      <c r="H132"/>
    </row>
    <row r="133" spans="1:8" x14ac:dyDescent="0.2">
      <c r="A133" t="s">
        <v>1024</v>
      </c>
      <c r="B133" t="s">
        <v>21731</v>
      </c>
      <c r="C133" t="s">
        <v>1025</v>
      </c>
      <c r="D133" t="s">
        <v>21648</v>
      </c>
      <c r="E133"/>
      <c r="F133">
        <v>72006</v>
      </c>
      <c r="G133"/>
      <c r="H133"/>
    </row>
    <row r="134" spans="1:8" x14ac:dyDescent="0.2">
      <c r="A134" t="s">
        <v>1026</v>
      </c>
      <c r="B134" t="s">
        <v>21731</v>
      </c>
      <c r="C134" t="s">
        <v>1027</v>
      </c>
      <c r="D134" t="s">
        <v>21648</v>
      </c>
      <c r="E134"/>
      <c r="F134">
        <v>72006</v>
      </c>
      <c r="G134"/>
      <c r="H134"/>
    </row>
    <row r="135" spans="1:8" x14ac:dyDescent="0.2">
      <c r="A135" t="s">
        <v>1028</v>
      </c>
      <c r="B135" t="s">
        <v>21732</v>
      </c>
      <c r="C135" t="s">
        <v>1029</v>
      </c>
      <c r="D135" t="s">
        <v>21648</v>
      </c>
      <c r="E135"/>
      <c r="F135">
        <v>70901</v>
      </c>
      <c r="G135"/>
      <c r="H135"/>
    </row>
    <row r="136" spans="1:8" x14ac:dyDescent="0.2">
      <c r="A136" t="s">
        <v>1030</v>
      </c>
      <c r="B136" t="s">
        <v>21714</v>
      </c>
      <c r="C136" t="s">
        <v>1031</v>
      </c>
      <c r="D136" t="s">
        <v>21648</v>
      </c>
      <c r="E136"/>
      <c r="F136">
        <v>71109</v>
      </c>
      <c r="G136"/>
      <c r="H136"/>
    </row>
    <row r="137" spans="1:8" x14ac:dyDescent="0.2">
      <c r="A137" t="s">
        <v>1032</v>
      </c>
      <c r="B137" t="s">
        <v>21733</v>
      </c>
      <c r="C137" t="s">
        <v>1033</v>
      </c>
      <c r="D137" t="s">
        <v>21648</v>
      </c>
      <c r="E137"/>
      <c r="F137">
        <v>70901</v>
      </c>
      <c r="G137"/>
      <c r="H137"/>
    </row>
    <row r="138" spans="1:8" x14ac:dyDescent="0.2">
      <c r="A138" t="s">
        <v>1034</v>
      </c>
      <c r="B138" t="s">
        <v>21733</v>
      </c>
      <c r="C138" t="s">
        <v>1920</v>
      </c>
      <c r="D138" t="s">
        <v>21648</v>
      </c>
      <c r="E138"/>
      <c r="F138">
        <v>70901</v>
      </c>
      <c r="G138"/>
      <c r="H138"/>
    </row>
    <row r="139" spans="1:8" x14ac:dyDescent="0.2">
      <c r="A139" t="s">
        <v>1921</v>
      </c>
      <c r="B139" t="s">
        <v>21733</v>
      </c>
      <c r="C139" t="s">
        <v>1922</v>
      </c>
      <c r="D139" t="s">
        <v>21648</v>
      </c>
      <c r="E139"/>
      <c r="F139">
        <v>70901</v>
      </c>
      <c r="G139"/>
      <c r="H139"/>
    </row>
    <row r="140" spans="1:8" x14ac:dyDescent="0.2">
      <c r="A140" t="s">
        <v>1923</v>
      </c>
      <c r="B140" t="s">
        <v>21704</v>
      </c>
      <c r="C140" t="s">
        <v>1924</v>
      </c>
      <c r="D140" t="s">
        <v>21648</v>
      </c>
      <c r="E140"/>
      <c r="F140">
        <v>70901</v>
      </c>
      <c r="G140"/>
      <c r="H140"/>
    </row>
    <row r="141" spans="1:8" x14ac:dyDescent="0.2">
      <c r="A141" t="s">
        <v>1925</v>
      </c>
      <c r="B141" t="s">
        <v>21707</v>
      </c>
      <c r="C141" t="s">
        <v>1926</v>
      </c>
      <c r="D141" t="s">
        <v>21648</v>
      </c>
      <c r="E141"/>
      <c r="F141">
        <v>70505</v>
      </c>
      <c r="G141"/>
      <c r="H141"/>
    </row>
    <row r="142" spans="1:8" x14ac:dyDescent="0.2">
      <c r="A142" t="s">
        <v>1927</v>
      </c>
      <c r="B142" t="s">
        <v>21719</v>
      </c>
      <c r="C142" t="s">
        <v>1928</v>
      </c>
      <c r="D142" t="s">
        <v>21648</v>
      </c>
      <c r="E142"/>
      <c r="F142">
        <v>71200</v>
      </c>
      <c r="G142"/>
      <c r="H142"/>
    </row>
    <row r="143" spans="1:8" x14ac:dyDescent="0.2">
      <c r="A143" t="s">
        <v>1929</v>
      </c>
      <c r="B143" t="s">
        <v>21735</v>
      </c>
      <c r="C143" t="s">
        <v>1930</v>
      </c>
      <c r="D143" t="s">
        <v>21648</v>
      </c>
      <c r="E143"/>
      <c r="F143">
        <v>70901</v>
      </c>
      <c r="G143"/>
      <c r="H143"/>
    </row>
    <row r="144" spans="1:8" x14ac:dyDescent="0.2">
      <c r="A144" t="s">
        <v>1931</v>
      </c>
      <c r="B144" t="s">
        <v>21718</v>
      </c>
      <c r="C144" t="s">
        <v>1932</v>
      </c>
      <c r="D144" t="s">
        <v>21648</v>
      </c>
      <c r="E144"/>
      <c r="F144">
        <v>70901</v>
      </c>
      <c r="G144"/>
      <c r="H144"/>
    </row>
    <row r="145" spans="1:8" x14ac:dyDescent="0.2">
      <c r="A145" t="s">
        <v>1933</v>
      </c>
      <c r="B145" t="s">
        <v>21676</v>
      </c>
      <c r="C145" t="s">
        <v>1934</v>
      </c>
      <c r="D145" t="s">
        <v>21677</v>
      </c>
      <c r="E145"/>
      <c r="F145"/>
      <c r="G145"/>
      <c r="H145"/>
    </row>
    <row r="146" spans="1:8" x14ac:dyDescent="0.2">
      <c r="A146" t="s">
        <v>1935</v>
      </c>
      <c r="B146" t="s">
        <v>21676</v>
      </c>
      <c r="C146" t="s">
        <v>1934</v>
      </c>
      <c r="D146" t="s">
        <v>21677</v>
      </c>
      <c r="E146"/>
      <c r="F146"/>
      <c r="G146"/>
      <c r="H146"/>
    </row>
    <row r="147" spans="1:8" x14ac:dyDescent="0.2">
      <c r="A147" t="s">
        <v>1936</v>
      </c>
      <c r="B147" t="s">
        <v>21704</v>
      </c>
      <c r="C147" t="s">
        <v>975</v>
      </c>
      <c r="D147" t="s">
        <v>21648</v>
      </c>
      <c r="E147"/>
      <c r="F147">
        <v>70901</v>
      </c>
      <c r="G147"/>
      <c r="H147"/>
    </row>
    <row r="148" spans="1:8" x14ac:dyDescent="0.2">
      <c r="A148" t="s">
        <v>1937</v>
      </c>
      <c r="B148" t="s">
        <v>21722</v>
      </c>
      <c r="C148" t="s">
        <v>1938</v>
      </c>
      <c r="D148" t="s">
        <v>21648</v>
      </c>
      <c r="E148"/>
      <c r="F148">
        <v>70545</v>
      </c>
      <c r="G148"/>
      <c r="H148"/>
    </row>
    <row r="149" spans="1:8" x14ac:dyDescent="0.2">
      <c r="A149" t="s">
        <v>1939</v>
      </c>
      <c r="B149" t="s">
        <v>21737</v>
      </c>
      <c r="C149" t="s">
        <v>1940</v>
      </c>
      <c r="D149" t="s">
        <v>21648</v>
      </c>
      <c r="E149"/>
      <c r="F149">
        <v>70545</v>
      </c>
      <c r="G149"/>
      <c r="H149"/>
    </row>
    <row r="150" spans="1:8" x14ac:dyDescent="0.2">
      <c r="A150" t="s">
        <v>1941</v>
      </c>
      <c r="B150" t="s">
        <v>21722</v>
      </c>
      <c r="C150" t="s">
        <v>1942</v>
      </c>
      <c r="D150" t="s">
        <v>21648</v>
      </c>
      <c r="E150"/>
      <c r="F150">
        <v>70545</v>
      </c>
      <c r="G150"/>
      <c r="H150"/>
    </row>
    <row r="151" spans="1:8" x14ac:dyDescent="0.2">
      <c r="A151" t="s">
        <v>1943</v>
      </c>
      <c r="B151" t="s">
        <v>21737</v>
      </c>
      <c r="C151" t="s">
        <v>1944</v>
      </c>
      <c r="D151" t="s">
        <v>21648</v>
      </c>
      <c r="E151"/>
      <c r="F151">
        <v>70545</v>
      </c>
      <c r="G151"/>
      <c r="H151"/>
    </row>
    <row r="152" spans="1:8" x14ac:dyDescent="0.2">
      <c r="A152" t="s">
        <v>1945</v>
      </c>
      <c r="B152" t="s">
        <v>21737</v>
      </c>
      <c r="C152" t="s">
        <v>1946</v>
      </c>
      <c r="D152" t="s">
        <v>21648</v>
      </c>
      <c r="E152"/>
      <c r="F152">
        <v>70545</v>
      </c>
      <c r="G152"/>
      <c r="H152"/>
    </row>
    <row r="153" spans="1:8" x14ac:dyDescent="0.2">
      <c r="A153" t="s">
        <v>1947</v>
      </c>
      <c r="B153" t="s">
        <v>21714</v>
      </c>
      <c r="C153" t="s">
        <v>1948</v>
      </c>
      <c r="D153" t="s">
        <v>21648</v>
      </c>
      <c r="E153"/>
      <c r="F153">
        <v>71801</v>
      </c>
      <c r="G153"/>
      <c r="H153"/>
    </row>
    <row r="154" spans="1:8" x14ac:dyDescent="0.2">
      <c r="A154" t="s">
        <v>1949</v>
      </c>
      <c r="B154" t="s">
        <v>21704</v>
      </c>
      <c r="C154" t="s">
        <v>1950</v>
      </c>
      <c r="D154" t="s">
        <v>21648</v>
      </c>
      <c r="E154"/>
      <c r="F154">
        <v>70111</v>
      </c>
      <c r="G154"/>
      <c r="H154"/>
    </row>
    <row r="155" spans="1:8" x14ac:dyDescent="0.2">
      <c r="A155" t="s">
        <v>1951</v>
      </c>
      <c r="B155" t="s">
        <v>21707</v>
      </c>
      <c r="C155" t="s">
        <v>1952</v>
      </c>
      <c r="D155" t="s">
        <v>21648</v>
      </c>
      <c r="E155"/>
      <c r="F155">
        <v>70505</v>
      </c>
      <c r="G155"/>
      <c r="H155"/>
    </row>
    <row r="156" spans="1:8" x14ac:dyDescent="0.2">
      <c r="A156" t="s">
        <v>1953</v>
      </c>
      <c r="B156" t="s">
        <v>21705</v>
      </c>
      <c r="C156" t="s">
        <v>1954</v>
      </c>
      <c r="D156" t="s">
        <v>21648</v>
      </c>
      <c r="E156"/>
      <c r="F156">
        <v>70505</v>
      </c>
      <c r="G156"/>
      <c r="H156"/>
    </row>
    <row r="157" spans="1:8" x14ac:dyDescent="0.2">
      <c r="A157" t="s">
        <v>1955</v>
      </c>
      <c r="B157" t="s">
        <v>21710</v>
      </c>
      <c r="C157" t="s">
        <v>1956</v>
      </c>
      <c r="D157" t="s">
        <v>21648</v>
      </c>
      <c r="E157"/>
      <c r="F157">
        <v>71801</v>
      </c>
      <c r="G157"/>
      <c r="H157"/>
    </row>
    <row r="158" spans="1:8" x14ac:dyDescent="0.2">
      <c r="A158" t="s">
        <v>1957</v>
      </c>
      <c r="B158" t="s">
        <v>21737</v>
      </c>
      <c r="C158" t="s">
        <v>1958</v>
      </c>
      <c r="D158" t="s">
        <v>21648</v>
      </c>
      <c r="E158"/>
      <c r="F158">
        <v>70111</v>
      </c>
      <c r="G158"/>
      <c r="H158"/>
    </row>
    <row r="159" spans="1:8" x14ac:dyDescent="0.2">
      <c r="A159" t="s">
        <v>1959</v>
      </c>
      <c r="B159" t="s">
        <v>21737</v>
      </c>
      <c r="C159" t="s">
        <v>1960</v>
      </c>
      <c r="D159" t="s">
        <v>21648</v>
      </c>
      <c r="E159"/>
      <c r="F159">
        <v>70111</v>
      </c>
      <c r="G159"/>
      <c r="H159"/>
    </row>
    <row r="160" spans="1:8" x14ac:dyDescent="0.2">
      <c r="A160" t="s">
        <v>1961</v>
      </c>
      <c r="B160" t="s">
        <v>21721</v>
      </c>
      <c r="C160" t="s">
        <v>1962</v>
      </c>
      <c r="D160" t="s">
        <v>21648</v>
      </c>
      <c r="E160"/>
      <c r="F160">
        <v>70901</v>
      </c>
      <c r="G160"/>
      <c r="H160"/>
    </row>
    <row r="161" spans="1:8" x14ac:dyDescent="0.2">
      <c r="A161" t="s">
        <v>1963</v>
      </c>
      <c r="B161" t="s">
        <v>21721</v>
      </c>
      <c r="C161" t="s">
        <v>1964</v>
      </c>
      <c r="D161" t="s">
        <v>21648</v>
      </c>
      <c r="E161"/>
      <c r="F161">
        <v>70901</v>
      </c>
      <c r="G161"/>
      <c r="H161"/>
    </row>
    <row r="162" spans="1:8" x14ac:dyDescent="0.2">
      <c r="A162" t="s">
        <v>1965</v>
      </c>
      <c r="B162" t="s">
        <v>21738</v>
      </c>
      <c r="C162" t="s">
        <v>1966</v>
      </c>
      <c r="D162" t="s">
        <v>21648</v>
      </c>
      <c r="E162"/>
      <c r="F162">
        <v>70901</v>
      </c>
      <c r="G162"/>
      <c r="H162"/>
    </row>
    <row r="163" spans="1:8" x14ac:dyDescent="0.2">
      <c r="A163" t="s">
        <v>1967</v>
      </c>
      <c r="B163" t="s">
        <v>21704</v>
      </c>
      <c r="C163" t="s">
        <v>1950</v>
      </c>
      <c r="D163" t="s">
        <v>21648</v>
      </c>
      <c r="E163"/>
      <c r="F163">
        <v>70901</v>
      </c>
      <c r="G163"/>
      <c r="H163"/>
    </row>
    <row r="164" spans="1:8" x14ac:dyDescent="0.2">
      <c r="A164" t="s">
        <v>1968</v>
      </c>
      <c r="B164" t="s">
        <v>21721</v>
      </c>
      <c r="C164" t="s">
        <v>1969</v>
      </c>
      <c r="D164" t="s">
        <v>21648</v>
      </c>
      <c r="E164"/>
      <c r="F164">
        <v>70901</v>
      </c>
      <c r="G164"/>
      <c r="H164"/>
    </row>
    <row r="165" spans="1:8" x14ac:dyDescent="0.2">
      <c r="A165" t="s">
        <v>1970</v>
      </c>
      <c r="B165" t="s">
        <v>21739</v>
      </c>
      <c r="C165" t="s">
        <v>1971</v>
      </c>
      <c r="D165" t="s">
        <v>21648</v>
      </c>
      <c r="E165"/>
      <c r="F165">
        <v>72204</v>
      </c>
      <c r="G165"/>
      <c r="H165"/>
    </row>
    <row r="166" spans="1:8" x14ac:dyDescent="0.2">
      <c r="A166" t="s">
        <v>1972</v>
      </c>
      <c r="B166" t="s">
        <v>21740</v>
      </c>
      <c r="C166" t="s">
        <v>1973</v>
      </c>
      <c r="D166" t="s">
        <v>21648</v>
      </c>
      <c r="E166"/>
      <c r="F166">
        <v>70901</v>
      </c>
      <c r="G166"/>
      <c r="H166"/>
    </row>
    <row r="167" spans="1:8" x14ac:dyDescent="0.2">
      <c r="A167" t="s">
        <v>1974</v>
      </c>
      <c r="B167" t="s">
        <v>21718</v>
      </c>
      <c r="C167" t="s">
        <v>1975</v>
      </c>
      <c r="D167" t="s">
        <v>21648</v>
      </c>
      <c r="E167"/>
      <c r="F167">
        <v>70901</v>
      </c>
      <c r="G167"/>
      <c r="H167"/>
    </row>
    <row r="168" spans="1:8" x14ac:dyDescent="0.2">
      <c r="A168" t="s">
        <v>1976</v>
      </c>
      <c r="B168" t="s">
        <v>21710</v>
      </c>
      <c r="C168" t="s">
        <v>1977</v>
      </c>
      <c r="D168" t="s">
        <v>21648</v>
      </c>
      <c r="E168"/>
      <c r="F168"/>
      <c r="G168"/>
      <c r="H168"/>
    </row>
    <row r="169" spans="1:8" x14ac:dyDescent="0.2">
      <c r="A169" t="s">
        <v>1978</v>
      </c>
      <c r="B169" t="s">
        <v>21741</v>
      </c>
      <c r="C169" t="s">
        <v>1979</v>
      </c>
      <c r="D169" t="s">
        <v>21648</v>
      </c>
      <c r="E169"/>
      <c r="F169">
        <v>70901</v>
      </c>
      <c r="G169"/>
      <c r="H169"/>
    </row>
    <row r="170" spans="1:8" x14ac:dyDescent="0.2">
      <c r="A170" t="s">
        <v>1980</v>
      </c>
      <c r="B170" t="s">
        <v>21718</v>
      </c>
      <c r="C170" t="s">
        <v>1981</v>
      </c>
      <c r="D170" t="s">
        <v>21648</v>
      </c>
      <c r="E170"/>
      <c r="F170">
        <v>70901</v>
      </c>
      <c r="G170"/>
      <c r="H170"/>
    </row>
    <row r="171" spans="1:8" x14ac:dyDescent="0.2">
      <c r="A171" t="s">
        <v>1982</v>
      </c>
      <c r="B171" t="s">
        <v>21742</v>
      </c>
      <c r="C171" t="s">
        <v>1983</v>
      </c>
      <c r="D171" t="s">
        <v>21648</v>
      </c>
      <c r="E171"/>
      <c r="F171">
        <v>70901</v>
      </c>
      <c r="G171"/>
      <c r="H171"/>
    </row>
    <row r="172" spans="1:8" x14ac:dyDescent="0.2">
      <c r="A172" t="s">
        <v>1984</v>
      </c>
      <c r="B172" t="s">
        <v>21743</v>
      </c>
      <c r="C172" t="s">
        <v>5837</v>
      </c>
      <c r="D172" t="s">
        <v>21648</v>
      </c>
      <c r="E172"/>
      <c r="F172">
        <v>70545</v>
      </c>
      <c r="G172"/>
      <c r="H172"/>
    </row>
    <row r="173" spans="1:8" x14ac:dyDescent="0.2">
      <c r="A173" t="s">
        <v>5838</v>
      </c>
      <c r="B173" t="s">
        <v>21712</v>
      </c>
      <c r="C173" t="s">
        <v>2563</v>
      </c>
      <c r="D173" t="s">
        <v>21648</v>
      </c>
      <c r="E173"/>
      <c r="F173">
        <v>70901</v>
      </c>
      <c r="G173"/>
      <c r="H173"/>
    </row>
    <row r="174" spans="1:8" x14ac:dyDescent="0.2">
      <c r="A174" t="s">
        <v>5839</v>
      </c>
      <c r="B174" t="s">
        <v>21704</v>
      </c>
      <c r="C174" t="s">
        <v>5840</v>
      </c>
      <c r="D174" t="s">
        <v>21648</v>
      </c>
      <c r="E174"/>
      <c r="F174">
        <v>70901</v>
      </c>
      <c r="G174"/>
      <c r="H174"/>
    </row>
    <row r="175" spans="1:8" x14ac:dyDescent="0.2">
      <c r="A175" t="s">
        <v>5841</v>
      </c>
      <c r="B175" t="s">
        <v>21710</v>
      </c>
      <c r="C175" t="s">
        <v>5842</v>
      </c>
      <c r="D175" t="s">
        <v>21648</v>
      </c>
      <c r="E175"/>
      <c r="F175">
        <v>71803</v>
      </c>
      <c r="G175"/>
      <c r="H175"/>
    </row>
    <row r="176" spans="1:8" x14ac:dyDescent="0.2">
      <c r="A176" t="s">
        <v>5843</v>
      </c>
      <c r="B176" t="s">
        <v>21744</v>
      </c>
      <c r="C176" t="s">
        <v>5844</v>
      </c>
      <c r="D176" t="s">
        <v>21648</v>
      </c>
      <c r="E176"/>
      <c r="F176">
        <v>70513</v>
      </c>
      <c r="G176"/>
      <c r="H176"/>
    </row>
    <row r="177" spans="1:8" x14ac:dyDescent="0.2">
      <c r="A177" t="s">
        <v>5845</v>
      </c>
      <c r="B177" t="s">
        <v>21746</v>
      </c>
      <c r="C177" t="s">
        <v>5846</v>
      </c>
      <c r="D177" t="s">
        <v>21648</v>
      </c>
      <c r="E177"/>
      <c r="F177">
        <v>70901</v>
      </c>
      <c r="G177"/>
      <c r="H177"/>
    </row>
    <row r="178" spans="1:8" x14ac:dyDescent="0.2">
      <c r="A178" t="s">
        <v>5847</v>
      </c>
      <c r="B178" t="s">
        <v>21738</v>
      </c>
      <c r="C178" t="s">
        <v>5848</v>
      </c>
      <c r="D178" t="s">
        <v>21648</v>
      </c>
      <c r="E178"/>
      <c r="F178">
        <v>70901</v>
      </c>
      <c r="G178"/>
      <c r="H178"/>
    </row>
    <row r="179" spans="1:8" x14ac:dyDescent="0.2">
      <c r="A179" t="s">
        <v>5849</v>
      </c>
      <c r="B179" t="s">
        <v>21746</v>
      </c>
      <c r="C179" t="s">
        <v>5850</v>
      </c>
      <c r="D179" t="s">
        <v>21648</v>
      </c>
      <c r="E179"/>
      <c r="F179">
        <v>70901</v>
      </c>
      <c r="G179"/>
      <c r="H179"/>
    </row>
    <row r="180" spans="1:8" x14ac:dyDescent="0.2">
      <c r="A180" t="s">
        <v>5851</v>
      </c>
      <c r="B180" t="s">
        <v>21747</v>
      </c>
      <c r="C180" t="s">
        <v>5852</v>
      </c>
      <c r="D180" t="s">
        <v>21648</v>
      </c>
      <c r="E180"/>
      <c r="F180">
        <v>70513</v>
      </c>
      <c r="G180"/>
      <c r="H180"/>
    </row>
    <row r="181" spans="1:8" x14ac:dyDescent="0.2">
      <c r="A181" t="s">
        <v>5853</v>
      </c>
      <c r="B181" t="s">
        <v>21676</v>
      </c>
      <c r="C181" t="s">
        <v>5854</v>
      </c>
      <c r="D181" t="s">
        <v>21677</v>
      </c>
      <c r="E181"/>
      <c r="F181"/>
      <c r="G181"/>
      <c r="H181"/>
    </row>
    <row r="182" spans="1:8" x14ac:dyDescent="0.2">
      <c r="A182" t="s">
        <v>5855</v>
      </c>
      <c r="B182" t="s">
        <v>21676</v>
      </c>
      <c r="C182" t="s">
        <v>5856</v>
      </c>
      <c r="D182" t="s">
        <v>21648</v>
      </c>
      <c r="E182"/>
      <c r="F182"/>
      <c r="G182"/>
      <c r="H182"/>
    </row>
    <row r="183" spans="1:8" x14ac:dyDescent="0.2">
      <c r="A183" t="s">
        <v>5857</v>
      </c>
      <c r="B183" t="s">
        <v>21723</v>
      </c>
      <c r="C183" t="s">
        <v>5858</v>
      </c>
      <c r="D183" t="s">
        <v>21648</v>
      </c>
      <c r="E183"/>
      <c r="F183">
        <v>70901</v>
      </c>
      <c r="G183"/>
      <c r="H183"/>
    </row>
    <row r="184" spans="1:8" x14ac:dyDescent="0.2">
      <c r="A184" t="s">
        <v>5859</v>
      </c>
      <c r="B184" t="s">
        <v>21723</v>
      </c>
      <c r="C184" t="s">
        <v>5860</v>
      </c>
      <c r="D184" t="s">
        <v>21648</v>
      </c>
      <c r="E184"/>
      <c r="F184">
        <v>70901</v>
      </c>
      <c r="G184"/>
      <c r="H184"/>
    </row>
    <row r="185" spans="1:8" x14ac:dyDescent="0.2">
      <c r="A185" t="s">
        <v>5861</v>
      </c>
      <c r="B185" t="s">
        <v>21748</v>
      </c>
      <c r="C185" t="s">
        <v>5862</v>
      </c>
      <c r="D185" t="s">
        <v>21648</v>
      </c>
      <c r="E185"/>
      <c r="F185">
        <v>70901</v>
      </c>
      <c r="G185"/>
      <c r="H185"/>
    </row>
    <row r="186" spans="1:8" x14ac:dyDescent="0.2">
      <c r="A186" t="s">
        <v>5863</v>
      </c>
      <c r="B186" t="s">
        <v>21727</v>
      </c>
      <c r="C186" t="s">
        <v>5864</v>
      </c>
      <c r="D186" t="s">
        <v>21648</v>
      </c>
      <c r="E186"/>
      <c r="F186">
        <v>71638</v>
      </c>
      <c r="G186"/>
      <c r="H186"/>
    </row>
    <row r="187" spans="1:8" x14ac:dyDescent="0.2">
      <c r="A187" t="s">
        <v>5865</v>
      </c>
      <c r="B187" t="s">
        <v>21738</v>
      </c>
      <c r="C187" t="s">
        <v>5848</v>
      </c>
      <c r="D187" t="s">
        <v>21648</v>
      </c>
      <c r="E187"/>
      <c r="F187">
        <v>70901</v>
      </c>
      <c r="G187"/>
      <c r="H187"/>
    </row>
    <row r="188" spans="1:8" x14ac:dyDescent="0.2">
      <c r="A188" t="s">
        <v>2719</v>
      </c>
      <c r="B188" t="s">
        <v>21746</v>
      </c>
      <c r="C188" t="s">
        <v>5850</v>
      </c>
      <c r="D188" t="s">
        <v>21648</v>
      </c>
      <c r="E188"/>
      <c r="F188">
        <v>70901</v>
      </c>
      <c r="G188"/>
      <c r="H188"/>
    </row>
    <row r="189" spans="1:8" x14ac:dyDescent="0.2">
      <c r="A189" t="s">
        <v>2720</v>
      </c>
      <c r="B189" t="s">
        <v>21718</v>
      </c>
      <c r="C189" t="s">
        <v>2721</v>
      </c>
      <c r="D189" t="s">
        <v>21648</v>
      </c>
      <c r="E189"/>
      <c r="F189">
        <v>70901</v>
      </c>
      <c r="G189"/>
      <c r="H189"/>
    </row>
    <row r="190" spans="1:8" x14ac:dyDescent="0.2">
      <c r="A190" t="s">
        <v>2722</v>
      </c>
      <c r="B190" t="s">
        <v>21704</v>
      </c>
      <c r="C190" t="s">
        <v>2723</v>
      </c>
      <c r="D190" t="s">
        <v>21648</v>
      </c>
      <c r="E190"/>
      <c r="F190">
        <v>70111</v>
      </c>
      <c r="G190"/>
      <c r="H190"/>
    </row>
    <row r="191" spans="1:8" x14ac:dyDescent="0.2">
      <c r="A191" t="s">
        <v>2724</v>
      </c>
      <c r="B191" t="s">
        <v>21705</v>
      </c>
      <c r="C191" t="s">
        <v>2725</v>
      </c>
      <c r="D191" t="s">
        <v>21648</v>
      </c>
      <c r="E191"/>
      <c r="F191">
        <v>70901</v>
      </c>
      <c r="G191"/>
      <c r="H191"/>
    </row>
    <row r="192" spans="1:8" x14ac:dyDescent="0.2">
      <c r="A192" t="s">
        <v>2726</v>
      </c>
      <c r="B192" t="s">
        <v>21704</v>
      </c>
      <c r="C192" t="s">
        <v>2723</v>
      </c>
      <c r="D192" t="s">
        <v>21648</v>
      </c>
      <c r="E192"/>
      <c r="F192">
        <v>70901</v>
      </c>
      <c r="G192"/>
      <c r="H192"/>
    </row>
    <row r="193" spans="1:8" x14ac:dyDescent="0.2">
      <c r="A193" t="s">
        <v>2727</v>
      </c>
      <c r="B193" t="s">
        <v>21718</v>
      </c>
      <c r="C193" t="s">
        <v>25467</v>
      </c>
      <c r="D193" t="s">
        <v>21648</v>
      </c>
      <c r="E193"/>
      <c r="F193">
        <v>70901</v>
      </c>
      <c r="G193"/>
      <c r="H193"/>
    </row>
    <row r="194" spans="1:8" x14ac:dyDescent="0.2">
      <c r="A194" t="s">
        <v>2728</v>
      </c>
      <c r="B194" t="s">
        <v>21676</v>
      </c>
      <c r="C194" t="s">
        <v>2729</v>
      </c>
      <c r="D194" t="s">
        <v>21677</v>
      </c>
      <c r="E194"/>
      <c r="F194"/>
      <c r="G194"/>
      <c r="H194"/>
    </row>
    <row r="195" spans="1:8" x14ac:dyDescent="0.2">
      <c r="A195" t="s">
        <v>2730</v>
      </c>
      <c r="B195" t="s">
        <v>21710</v>
      </c>
      <c r="C195" t="s">
        <v>2731</v>
      </c>
      <c r="D195" t="s">
        <v>21648</v>
      </c>
      <c r="E195"/>
      <c r="F195"/>
      <c r="G195"/>
      <c r="H195"/>
    </row>
    <row r="196" spans="1:8" x14ac:dyDescent="0.2">
      <c r="A196" t="s">
        <v>2732</v>
      </c>
      <c r="B196" t="s">
        <v>21721</v>
      </c>
      <c r="C196" t="s">
        <v>1067</v>
      </c>
      <c r="D196" t="s">
        <v>21648</v>
      </c>
      <c r="E196"/>
      <c r="F196">
        <v>70901</v>
      </c>
      <c r="G196"/>
      <c r="H196"/>
    </row>
    <row r="197" spans="1:8" x14ac:dyDescent="0.2">
      <c r="A197" t="s">
        <v>1068</v>
      </c>
      <c r="B197" t="s">
        <v>21705</v>
      </c>
      <c r="C197" t="s">
        <v>1069</v>
      </c>
      <c r="D197" t="s">
        <v>21648</v>
      </c>
      <c r="E197"/>
      <c r="F197">
        <v>70901</v>
      </c>
      <c r="G197"/>
      <c r="H197"/>
    </row>
    <row r="198" spans="1:8" x14ac:dyDescent="0.2">
      <c r="A198" t="s">
        <v>1070</v>
      </c>
      <c r="B198" t="s">
        <v>21718</v>
      </c>
      <c r="C198" t="s">
        <v>1071</v>
      </c>
      <c r="D198" t="s">
        <v>21648</v>
      </c>
      <c r="E198"/>
      <c r="F198">
        <v>70901</v>
      </c>
      <c r="G198"/>
      <c r="H198"/>
    </row>
    <row r="199" spans="1:8" x14ac:dyDescent="0.2">
      <c r="A199" t="s">
        <v>1072</v>
      </c>
      <c r="B199" t="s">
        <v>21704</v>
      </c>
      <c r="C199" t="s">
        <v>1073</v>
      </c>
      <c r="D199" t="s">
        <v>21648</v>
      </c>
      <c r="E199"/>
      <c r="F199">
        <v>70901</v>
      </c>
      <c r="G199"/>
      <c r="H199"/>
    </row>
    <row r="200" spans="1:8" x14ac:dyDescent="0.2">
      <c r="A200" t="s">
        <v>1074</v>
      </c>
      <c r="B200" t="s">
        <v>21704</v>
      </c>
      <c r="C200" t="s">
        <v>2760</v>
      </c>
      <c r="D200" t="s">
        <v>21648</v>
      </c>
      <c r="E200"/>
      <c r="F200">
        <v>70901</v>
      </c>
      <c r="G200"/>
      <c r="H200"/>
    </row>
    <row r="201" spans="1:8" x14ac:dyDescent="0.2">
      <c r="A201" t="s">
        <v>16703</v>
      </c>
      <c r="B201" t="s">
        <v>21723</v>
      </c>
      <c r="C201" t="s">
        <v>16704</v>
      </c>
      <c r="D201" t="s">
        <v>21648</v>
      </c>
      <c r="E201"/>
      <c r="F201">
        <v>70545</v>
      </c>
      <c r="G201"/>
      <c r="H201"/>
    </row>
    <row r="202" spans="1:8" x14ac:dyDescent="0.2">
      <c r="A202" t="s">
        <v>16705</v>
      </c>
      <c r="B202" t="s">
        <v>21723</v>
      </c>
      <c r="C202" t="s">
        <v>16706</v>
      </c>
      <c r="D202" t="s">
        <v>21648</v>
      </c>
      <c r="E202"/>
      <c r="F202">
        <v>70545</v>
      </c>
      <c r="G202"/>
      <c r="H202"/>
    </row>
    <row r="203" spans="1:8" x14ac:dyDescent="0.2">
      <c r="A203" t="s">
        <v>2761</v>
      </c>
      <c r="B203" t="s">
        <v>21723</v>
      </c>
      <c r="C203" t="s">
        <v>2762</v>
      </c>
      <c r="D203" t="s">
        <v>21648</v>
      </c>
      <c r="E203"/>
      <c r="F203">
        <v>70545</v>
      </c>
      <c r="G203"/>
      <c r="H203"/>
    </row>
    <row r="204" spans="1:8" x14ac:dyDescent="0.2">
      <c r="A204" t="s">
        <v>25468</v>
      </c>
      <c r="B204" t="s">
        <v>21723</v>
      </c>
      <c r="C204" t="s">
        <v>25469</v>
      </c>
      <c r="D204" t="s">
        <v>21648</v>
      </c>
      <c r="E204"/>
      <c r="F204">
        <v>70545</v>
      </c>
      <c r="G204"/>
      <c r="H204"/>
    </row>
    <row r="205" spans="1:8" x14ac:dyDescent="0.2">
      <c r="A205" t="s">
        <v>2763</v>
      </c>
      <c r="B205" t="s">
        <v>21704</v>
      </c>
      <c r="C205" t="s">
        <v>2764</v>
      </c>
      <c r="D205" t="s">
        <v>21648</v>
      </c>
      <c r="E205"/>
      <c r="F205">
        <v>70901</v>
      </c>
      <c r="G205"/>
      <c r="H205"/>
    </row>
    <row r="206" spans="1:8" x14ac:dyDescent="0.2">
      <c r="A206" t="s">
        <v>25470</v>
      </c>
      <c r="B206" t="s">
        <v>25471</v>
      </c>
      <c r="C206" t="s">
        <v>25472</v>
      </c>
      <c r="D206" t="s">
        <v>21648</v>
      </c>
      <c r="E206"/>
      <c r="F206">
        <v>70228</v>
      </c>
      <c r="G206"/>
      <c r="H206"/>
    </row>
    <row r="207" spans="1:8" x14ac:dyDescent="0.2">
      <c r="A207" t="s">
        <v>2765</v>
      </c>
      <c r="B207" t="s">
        <v>21749</v>
      </c>
      <c r="C207" t="s">
        <v>2766</v>
      </c>
      <c r="D207" t="s">
        <v>21648</v>
      </c>
      <c r="E207"/>
      <c r="F207">
        <v>70406</v>
      </c>
      <c r="G207"/>
      <c r="H207"/>
    </row>
    <row r="208" spans="1:8" x14ac:dyDescent="0.2">
      <c r="A208" t="s">
        <v>2767</v>
      </c>
      <c r="B208" t="s">
        <v>21676</v>
      </c>
      <c r="C208" t="s">
        <v>2729</v>
      </c>
      <c r="D208" t="s">
        <v>21677</v>
      </c>
      <c r="E208"/>
      <c r="F208"/>
      <c r="G208"/>
      <c r="H208"/>
    </row>
    <row r="209" spans="1:8" x14ac:dyDescent="0.2">
      <c r="A209" t="s">
        <v>16707</v>
      </c>
      <c r="B209" t="s">
        <v>21704</v>
      </c>
      <c r="C209" t="s">
        <v>12976</v>
      </c>
      <c r="D209" t="s">
        <v>21648</v>
      </c>
      <c r="E209"/>
      <c r="F209"/>
      <c r="G209"/>
      <c r="H209"/>
    </row>
    <row r="210" spans="1:8" x14ac:dyDescent="0.2">
      <c r="A210" t="s">
        <v>24</v>
      </c>
      <c r="B210" t="s">
        <v>21751</v>
      </c>
      <c r="C210" t="s">
        <v>25</v>
      </c>
      <c r="D210" t="s">
        <v>21648</v>
      </c>
      <c r="E210"/>
      <c r="F210">
        <v>70911</v>
      </c>
      <c r="G210"/>
      <c r="H210"/>
    </row>
    <row r="211" spans="1:8" x14ac:dyDescent="0.2">
      <c r="A211" t="s">
        <v>2768</v>
      </c>
      <c r="B211" t="s">
        <v>21743</v>
      </c>
      <c r="C211" t="s">
        <v>2769</v>
      </c>
      <c r="D211" t="s">
        <v>21648</v>
      </c>
      <c r="E211"/>
      <c r="F211">
        <v>70901</v>
      </c>
      <c r="G211"/>
      <c r="H211"/>
    </row>
    <row r="212" spans="1:8" x14ac:dyDescent="0.2">
      <c r="A212" t="s">
        <v>2770</v>
      </c>
      <c r="B212" t="s">
        <v>21752</v>
      </c>
      <c r="C212" t="s">
        <v>2771</v>
      </c>
      <c r="D212" t="s">
        <v>21648</v>
      </c>
      <c r="E212"/>
      <c r="F212">
        <v>70545</v>
      </c>
      <c r="G212"/>
      <c r="H212"/>
    </row>
    <row r="213" spans="1:8" x14ac:dyDescent="0.2">
      <c r="A213" t="s">
        <v>2772</v>
      </c>
      <c r="B213" t="s">
        <v>21753</v>
      </c>
      <c r="C213" t="s">
        <v>2773</v>
      </c>
      <c r="D213" t="s">
        <v>21648</v>
      </c>
      <c r="E213"/>
      <c r="F213">
        <v>70901</v>
      </c>
      <c r="G213"/>
      <c r="H213"/>
    </row>
    <row r="214" spans="1:8" x14ac:dyDescent="0.2">
      <c r="A214" t="s">
        <v>2774</v>
      </c>
      <c r="B214" t="s">
        <v>21753</v>
      </c>
      <c r="C214" t="s">
        <v>2775</v>
      </c>
      <c r="D214" t="s">
        <v>21648</v>
      </c>
      <c r="E214"/>
      <c r="F214">
        <v>70901</v>
      </c>
      <c r="G214"/>
      <c r="H214"/>
    </row>
    <row r="215" spans="1:8" x14ac:dyDescent="0.2">
      <c r="A215" t="s">
        <v>2776</v>
      </c>
      <c r="B215" t="s">
        <v>21741</v>
      </c>
      <c r="C215" t="s">
        <v>2777</v>
      </c>
      <c r="D215" t="s">
        <v>21648</v>
      </c>
      <c r="E215"/>
      <c r="F215">
        <v>70901</v>
      </c>
      <c r="G215"/>
      <c r="H215"/>
    </row>
    <row r="216" spans="1:8" x14ac:dyDescent="0.2">
      <c r="A216" t="s">
        <v>2778</v>
      </c>
      <c r="B216" t="s">
        <v>21705</v>
      </c>
      <c r="C216" t="s">
        <v>2779</v>
      </c>
      <c r="D216" t="s">
        <v>21648</v>
      </c>
      <c r="E216"/>
      <c r="F216">
        <v>70901</v>
      </c>
      <c r="G216"/>
      <c r="H216"/>
    </row>
    <row r="217" spans="1:8" x14ac:dyDescent="0.2">
      <c r="A217" t="s">
        <v>2780</v>
      </c>
      <c r="B217" t="s">
        <v>21737</v>
      </c>
      <c r="C217" t="s">
        <v>2781</v>
      </c>
      <c r="D217" t="s">
        <v>21648</v>
      </c>
      <c r="E217"/>
      <c r="F217">
        <v>70901</v>
      </c>
      <c r="G217"/>
      <c r="H217"/>
    </row>
    <row r="218" spans="1:8" x14ac:dyDescent="0.2">
      <c r="A218" t="s">
        <v>2782</v>
      </c>
      <c r="B218" t="s">
        <v>21754</v>
      </c>
      <c r="C218" t="s">
        <v>2783</v>
      </c>
      <c r="D218" t="s">
        <v>21648</v>
      </c>
      <c r="E218"/>
      <c r="F218">
        <v>70513</v>
      </c>
      <c r="G218"/>
      <c r="H218"/>
    </row>
    <row r="219" spans="1:8" x14ac:dyDescent="0.2">
      <c r="A219" t="s">
        <v>2784</v>
      </c>
      <c r="B219" t="s">
        <v>21755</v>
      </c>
      <c r="C219" t="s">
        <v>2785</v>
      </c>
      <c r="D219" t="s">
        <v>21648</v>
      </c>
      <c r="E219"/>
      <c r="F219">
        <v>70901</v>
      </c>
      <c r="G219"/>
      <c r="H219"/>
    </row>
    <row r="220" spans="1:8" x14ac:dyDescent="0.2">
      <c r="A220" t="s">
        <v>2786</v>
      </c>
      <c r="B220" t="s">
        <v>21756</v>
      </c>
      <c r="C220" t="s">
        <v>2787</v>
      </c>
      <c r="D220" t="s">
        <v>21648</v>
      </c>
      <c r="E220"/>
      <c r="F220">
        <v>71638</v>
      </c>
      <c r="G220"/>
      <c r="H220"/>
    </row>
    <row r="221" spans="1:8" x14ac:dyDescent="0.2">
      <c r="A221" t="s">
        <v>20283</v>
      </c>
      <c r="B221" t="s">
        <v>21704</v>
      </c>
      <c r="C221" t="s">
        <v>20284</v>
      </c>
      <c r="D221" t="s">
        <v>21648</v>
      </c>
      <c r="E221"/>
      <c r="F221">
        <v>70901</v>
      </c>
      <c r="G221"/>
      <c r="H221"/>
    </row>
    <row r="222" spans="1:8" x14ac:dyDescent="0.2">
      <c r="A222" t="s">
        <v>21757</v>
      </c>
      <c r="B222" t="s">
        <v>21758</v>
      </c>
      <c r="C222" t="s">
        <v>21759</v>
      </c>
      <c r="D222" t="s">
        <v>21648</v>
      </c>
      <c r="E222"/>
      <c r="F222">
        <v>70605</v>
      </c>
      <c r="G222"/>
      <c r="H222"/>
    </row>
    <row r="223" spans="1:8" x14ac:dyDescent="0.2">
      <c r="A223" t="s">
        <v>21761</v>
      </c>
      <c r="B223" t="s">
        <v>21758</v>
      </c>
      <c r="C223" t="s">
        <v>21762</v>
      </c>
      <c r="D223" t="s">
        <v>21648</v>
      </c>
      <c r="E223"/>
      <c r="F223">
        <v>70605</v>
      </c>
      <c r="G223"/>
      <c r="H223"/>
    </row>
    <row r="224" spans="1:8" x14ac:dyDescent="0.2">
      <c r="A224" t="s">
        <v>2788</v>
      </c>
      <c r="B224" t="s">
        <v>21763</v>
      </c>
      <c r="C224" t="s">
        <v>2789</v>
      </c>
      <c r="D224" t="s">
        <v>21648</v>
      </c>
      <c r="E224"/>
      <c r="F224">
        <v>71224</v>
      </c>
      <c r="G224"/>
      <c r="H224"/>
    </row>
    <row r="225" spans="1:8" x14ac:dyDescent="0.2">
      <c r="A225" t="s">
        <v>20285</v>
      </c>
      <c r="B225" t="s">
        <v>21718</v>
      </c>
      <c r="C225" t="s">
        <v>20286</v>
      </c>
      <c r="D225" t="s">
        <v>21648</v>
      </c>
      <c r="E225"/>
      <c r="F225">
        <v>70901</v>
      </c>
      <c r="G225"/>
      <c r="H225"/>
    </row>
    <row r="226" spans="1:8" x14ac:dyDescent="0.2">
      <c r="A226" t="s">
        <v>25473</v>
      </c>
      <c r="B226" t="s">
        <v>21704</v>
      </c>
      <c r="C226" t="s">
        <v>25474</v>
      </c>
      <c r="D226" t="s">
        <v>21648</v>
      </c>
      <c r="E226"/>
      <c r="F226">
        <v>70901</v>
      </c>
      <c r="G226"/>
      <c r="H226"/>
    </row>
    <row r="227" spans="1:8" x14ac:dyDescent="0.2">
      <c r="A227" t="s">
        <v>16708</v>
      </c>
      <c r="B227" t="s">
        <v>21765</v>
      </c>
      <c r="C227" t="s">
        <v>16709</v>
      </c>
      <c r="D227" t="s">
        <v>21648</v>
      </c>
      <c r="E227"/>
      <c r="F227">
        <v>71946</v>
      </c>
      <c r="G227"/>
      <c r="H227"/>
    </row>
    <row r="228" spans="1:8" x14ac:dyDescent="0.2">
      <c r="A228" t="s">
        <v>2790</v>
      </c>
      <c r="B228" t="s">
        <v>21766</v>
      </c>
      <c r="C228" t="s">
        <v>2791</v>
      </c>
      <c r="D228" t="s">
        <v>21648</v>
      </c>
      <c r="E228"/>
      <c r="F228">
        <v>71638</v>
      </c>
      <c r="G228"/>
      <c r="H228"/>
    </row>
    <row r="229" spans="1:8" x14ac:dyDescent="0.2">
      <c r="A229" t="s">
        <v>16710</v>
      </c>
      <c r="B229" t="s">
        <v>21751</v>
      </c>
      <c r="C229" t="s">
        <v>16711</v>
      </c>
      <c r="D229" t="s">
        <v>21648</v>
      </c>
      <c r="E229"/>
      <c r="F229">
        <v>70545</v>
      </c>
      <c r="G229"/>
      <c r="H229"/>
    </row>
    <row r="230" spans="1:8" x14ac:dyDescent="0.2">
      <c r="A230" t="s">
        <v>20287</v>
      </c>
      <c r="B230" t="s">
        <v>21741</v>
      </c>
      <c r="C230" t="s">
        <v>20288</v>
      </c>
      <c r="D230" t="s">
        <v>21648</v>
      </c>
      <c r="E230"/>
      <c r="F230">
        <v>70545</v>
      </c>
      <c r="G230"/>
      <c r="H230"/>
    </row>
    <row r="231" spans="1:8" x14ac:dyDescent="0.2">
      <c r="A231" t="s">
        <v>20289</v>
      </c>
      <c r="B231" t="s">
        <v>21741</v>
      </c>
      <c r="C231" t="s">
        <v>20290</v>
      </c>
      <c r="D231" t="s">
        <v>21648</v>
      </c>
      <c r="E231"/>
      <c r="F231">
        <v>70545</v>
      </c>
      <c r="G231"/>
      <c r="H231"/>
    </row>
    <row r="232" spans="1:8" x14ac:dyDescent="0.2">
      <c r="A232" t="s">
        <v>16712</v>
      </c>
      <c r="B232" t="s">
        <v>21758</v>
      </c>
      <c r="C232" t="s">
        <v>16713</v>
      </c>
      <c r="D232" t="s">
        <v>21648</v>
      </c>
      <c r="E232"/>
      <c r="F232"/>
      <c r="G232"/>
      <c r="H232"/>
    </row>
    <row r="233" spans="1:8" x14ac:dyDescent="0.2">
      <c r="A233" t="s">
        <v>21767</v>
      </c>
      <c r="B233" t="s">
        <v>21768</v>
      </c>
      <c r="C233" t="s">
        <v>21769</v>
      </c>
      <c r="D233" t="s">
        <v>21648</v>
      </c>
      <c r="E233"/>
      <c r="F233">
        <v>70545</v>
      </c>
      <c r="G233"/>
      <c r="H233"/>
    </row>
    <row r="234" spans="1:8" x14ac:dyDescent="0.2">
      <c r="A234" t="s">
        <v>20291</v>
      </c>
      <c r="B234" t="s">
        <v>21758</v>
      </c>
      <c r="C234" t="s">
        <v>20292</v>
      </c>
      <c r="D234" t="s">
        <v>21648</v>
      </c>
      <c r="E234"/>
      <c r="F234">
        <v>70605</v>
      </c>
      <c r="G234"/>
      <c r="H234"/>
    </row>
    <row r="235" spans="1:8" x14ac:dyDescent="0.2">
      <c r="A235" t="s">
        <v>2792</v>
      </c>
      <c r="B235" t="s">
        <v>21770</v>
      </c>
      <c r="C235" t="s">
        <v>2793</v>
      </c>
      <c r="D235" t="s">
        <v>21648</v>
      </c>
      <c r="E235"/>
      <c r="F235">
        <v>72203</v>
      </c>
      <c r="G235"/>
      <c r="H235"/>
    </row>
    <row r="236" spans="1:8" x14ac:dyDescent="0.2">
      <c r="A236" t="s">
        <v>2794</v>
      </c>
      <c r="B236" t="s">
        <v>21771</v>
      </c>
      <c r="C236" t="s">
        <v>2795</v>
      </c>
      <c r="D236" t="s">
        <v>21648</v>
      </c>
      <c r="E236"/>
      <c r="F236">
        <v>72203</v>
      </c>
      <c r="G236"/>
      <c r="H236"/>
    </row>
    <row r="237" spans="1:8" x14ac:dyDescent="0.2">
      <c r="A237" t="s">
        <v>2796</v>
      </c>
      <c r="B237" t="s">
        <v>21772</v>
      </c>
      <c r="C237" t="s">
        <v>2797</v>
      </c>
      <c r="D237" t="s">
        <v>21648</v>
      </c>
      <c r="E237"/>
      <c r="F237">
        <v>72006</v>
      </c>
      <c r="G237"/>
      <c r="H237"/>
    </row>
    <row r="238" spans="1:8" x14ac:dyDescent="0.2">
      <c r="A238" t="s">
        <v>2798</v>
      </c>
      <c r="B238" t="s">
        <v>21773</v>
      </c>
      <c r="C238" t="s">
        <v>2799</v>
      </c>
      <c r="D238" t="s">
        <v>21648</v>
      </c>
      <c r="E238"/>
      <c r="F238">
        <v>72203</v>
      </c>
      <c r="G238"/>
      <c r="H238"/>
    </row>
    <row r="239" spans="1:8" x14ac:dyDescent="0.2">
      <c r="A239" t="s">
        <v>2800</v>
      </c>
      <c r="B239" t="s">
        <v>21773</v>
      </c>
      <c r="C239" t="s">
        <v>2799</v>
      </c>
      <c r="D239" t="s">
        <v>21648</v>
      </c>
      <c r="E239"/>
      <c r="F239">
        <v>72203</v>
      </c>
      <c r="G239"/>
      <c r="H239"/>
    </row>
    <row r="240" spans="1:8" x14ac:dyDescent="0.2">
      <c r="A240" t="s">
        <v>2801</v>
      </c>
      <c r="B240" t="s">
        <v>21773</v>
      </c>
      <c r="C240" t="s">
        <v>2802</v>
      </c>
      <c r="D240" t="s">
        <v>21648</v>
      </c>
      <c r="E240"/>
      <c r="F240">
        <v>72203</v>
      </c>
      <c r="G240"/>
      <c r="H240"/>
    </row>
    <row r="241" spans="1:8" x14ac:dyDescent="0.2">
      <c r="A241" t="s">
        <v>2803</v>
      </c>
      <c r="B241" t="s">
        <v>21773</v>
      </c>
      <c r="C241" t="s">
        <v>2804</v>
      </c>
      <c r="D241" t="s">
        <v>21648</v>
      </c>
      <c r="E241"/>
      <c r="F241">
        <v>72203</v>
      </c>
      <c r="G241"/>
      <c r="H241"/>
    </row>
    <row r="242" spans="1:8" x14ac:dyDescent="0.2">
      <c r="A242" t="s">
        <v>2805</v>
      </c>
      <c r="B242" t="s">
        <v>21773</v>
      </c>
      <c r="C242" t="s">
        <v>2806</v>
      </c>
      <c r="D242" t="s">
        <v>21648</v>
      </c>
      <c r="E242"/>
      <c r="F242">
        <v>72203</v>
      </c>
      <c r="G242"/>
      <c r="H242"/>
    </row>
    <row r="243" spans="1:8" x14ac:dyDescent="0.2">
      <c r="A243" t="s">
        <v>2807</v>
      </c>
      <c r="B243" t="s">
        <v>21774</v>
      </c>
      <c r="C243" t="s">
        <v>2808</v>
      </c>
      <c r="D243" t="s">
        <v>21648</v>
      </c>
      <c r="E243"/>
      <c r="F243">
        <v>71109</v>
      </c>
      <c r="G243"/>
      <c r="H243"/>
    </row>
    <row r="244" spans="1:8" x14ac:dyDescent="0.2">
      <c r="A244" t="s">
        <v>2809</v>
      </c>
      <c r="B244" t="s">
        <v>21772</v>
      </c>
      <c r="C244" t="s">
        <v>2810</v>
      </c>
      <c r="D244" t="s">
        <v>21648</v>
      </c>
      <c r="E244"/>
      <c r="F244">
        <v>72006</v>
      </c>
      <c r="G244"/>
      <c r="H244"/>
    </row>
    <row r="245" spans="1:8" x14ac:dyDescent="0.2">
      <c r="A245" t="s">
        <v>2811</v>
      </c>
      <c r="B245" t="s">
        <v>21772</v>
      </c>
      <c r="C245" t="s">
        <v>2812</v>
      </c>
      <c r="D245" t="s">
        <v>21648</v>
      </c>
      <c r="E245"/>
      <c r="F245">
        <v>72006</v>
      </c>
      <c r="G245"/>
      <c r="H245"/>
    </row>
    <row r="246" spans="1:8" x14ac:dyDescent="0.2">
      <c r="A246" t="s">
        <v>2813</v>
      </c>
      <c r="B246" t="s">
        <v>21775</v>
      </c>
      <c r="C246" t="s">
        <v>2814</v>
      </c>
      <c r="D246" t="s">
        <v>21648</v>
      </c>
      <c r="E246"/>
      <c r="F246">
        <v>71109</v>
      </c>
      <c r="G246"/>
      <c r="H246"/>
    </row>
    <row r="247" spans="1:8" x14ac:dyDescent="0.2">
      <c r="A247" t="s">
        <v>25475</v>
      </c>
      <c r="B247" t="s">
        <v>25476</v>
      </c>
      <c r="C247" t="s">
        <v>25477</v>
      </c>
      <c r="D247" t="s">
        <v>21648</v>
      </c>
      <c r="E247"/>
      <c r="F247">
        <v>71600</v>
      </c>
      <c r="G247"/>
      <c r="H247"/>
    </row>
    <row r="248" spans="1:8" x14ac:dyDescent="0.2">
      <c r="A248" t="s">
        <v>2815</v>
      </c>
      <c r="B248" t="s">
        <v>21772</v>
      </c>
      <c r="C248" t="s">
        <v>2816</v>
      </c>
      <c r="D248" t="s">
        <v>21648</v>
      </c>
      <c r="E248"/>
      <c r="F248">
        <v>72601</v>
      </c>
      <c r="G248"/>
      <c r="H248"/>
    </row>
    <row r="249" spans="1:8" x14ac:dyDescent="0.2">
      <c r="A249" t="s">
        <v>2817</v>
      </c>
      <c r="B249" t="s">
        <v>21772</v>
      </c>
      <c r="C249" t="s">
        <v>2818</v>
      </c>
      <c r="D249" t="s">
        <v>21648</v>
      </c>
      <c r="E249"/>
      <c r="F249">
        <v>72601</v>
      </c>
      <c r="G249"/>
      <c r="H249"/>
    </row>
    <row r="250" spans="1:8" x14ac:dyDescent="0.2">
      <c r="A250" t="s">
        <v>2819</v>
      </c>
      <c r="B250" t="s">
        <v>21777</v>
      </c>
      <c r="C250" t="s">
        <v>2820</v>
      </c>
      <c r="D250" t="s">
        <v>21648</v>
      </c>
      <c r="E250">
        <v>0</v>
      </c>
      <c r="F250">
        <v>71915</v>
      </c>
      <c r="G250"/>
      <c r="H250"/>
    </row>
    <row r="251" spans="1:8" x14ac:dyDescent="0.2">
      <c r="A251" t="s">
        <v>2821</v>
      </c>
      <c r="B251" t="s">
        <v>21780</v>
      </c>
      <c r="C251" t="s">
        <v>2822</v>
      </c>
      <c r="D251" t="s">
        <v>21648</v>
      </c>
      <c r="E251">
        <v>0</v>
      </c>
      <c r="F251">
        <v>71915</v>
      </c>
      <c r="G251"/>
      <c r="H251"/>
    </row>
    <row r="252" spans="1:8" x14ac:dyDescent="0.2">
      <c r="A252" t="s">
        <v>2823</v>
      </c>
      <c r="B252" t="s">
        <v>21772</v>
      </c>
      <c r="C252" t="s">
        <v>2824</v>
      </c>
      <c r="D252" t="s">
        <v>21648</v>
      </c>
      <c r="E252"/>
      <c r="F252">
        <v>70727</v>
      </c>
      <c r="G252"/>
      <c r="H252"/>
    </row>
    <row r="253" spans="1:8" x14ac:dyDescent="0.2">
      <c r="A253" t="s">
        <v>20293</v>
      </c>
      <c r="B253" t="s">
        <v>21782</v>
      </c>
      <c r="C253" t="s">
        <v>20294</v>
      </c>
      <c r="D253" t="s">
        <v>21648</v>
      </c>
      <c r="E253"/>
      <c r="F253">
        <v>71600</v>
      </c>
      <c r="G253"/>
      <c r="H253"/>
    </row>
    <row r="254" spans="1:8" x14ac:dyDescent="0.2">
      <c r="A254" t="s">
        <v>2825</v>
      </c>
      <c r="B254" t="s">
        <v>21784</v>
      </c>
      <c r="C254" t="s">
        <v>2826</v>
      </c>
      <c r="D254" t="s">
        <v>21648</v>
      </c>
      <c r="E254">
        <v>0</v>
      </c>
      <c r="F254">
        <v>71005</v>
      </c>
      <c r="G254"/>
      <c r="H254"/>
    </row>
    <row r="255" spans="1:8" x14ac:dyDescent="0.2">
      <c r="A255" t="s">
        <v>2827</v>
      </c>
      <c r="B255" t="s">
        <v>21784</v>
      </c>
      <c r="C255" t="s">
        <v>2828</v>
      </c>
      <c r="D255" t="s">
        <v>21648</v>
      </c>
      <c r="E255"/>
      <c r="F255">
        <v>71005</v>
      </c>
      <c r="G255"/>
      <c r="H255"/>
    </row>
    <row r="256" spans="1:8" x14ac:dyDescent="0.2">
      <c r="A256" t="s">
        <v>16714</v>
      </c>
      <c r="B256" t="s">
        <v>21786</v>
      </c>
      <c r="C256" t="s">
        <v>16715</v>
      </c>
      <c r="D256" t="s">
        <v>21648</v>
      </c>
      <c r="E256"/>
      <c r="F256">
        <v>70901</v>
      </c>
      <c r="G256"/>
      <c r="H256"/>
    </row>
    <row r="257" spans="1:8" x14ac:dyDescent="0.2">
      <c r="A257" t="s">
        <v>16716</v>
      </c>
      <c r="B257" t="s">
        <v>21787</v>
      </c>
      <c r="C257" t="s">
        <v>16717</v>
      </c>
      <c r="D257" t="s">
        <v>21648</v>
      </c>
      <c r="E257"/>
      <c r="F257">
        <v>70901</v>
      </c>
      <c r="G257"/>
      <c r="H257"/>
    </row>
    <row r="258" spans="1:8" x14ac:dyDescent="0.2">
      <c r="A258" t="s">
        <v>20295</v>
      </c>
      <c r="B258" t="s">
        <v>21788</v>
      </c>
      <c r="C258" t="s">
        <v>20296</v>
      </c>
      <c r="D258" t="s">
        <v>21648</v>
      </c>
      <c r="E258"/>
      <c r="F258">
        <v>70901</v>
      </c>
      <c r="G258"/>
      <c r="H258"/>
    </row>
    <row r="259" spans="1:8" x14ac:dyDescent="0.2">
      <c r="A259" t="s">
        <v>2829</v>
      </c>
      <c r="B259" t="s">
        <v>21773</v>
      </c>
      <c r="C259" t="s">
        <v>2830</v>
      </c>
      <c r="D259" t="s">
        <v>21648</v>
      </c>
      <c r="E259"/>
      <c r="F259">
        <v>71005</v>
      </c>
      <c r="G259"/>
      <c r="H259"/>
    </row>
    <row r="260" spans="1:8" x14ac:dyDescent="0.2">
      <c r="A260" t="s">
        <v>2831</v>
      </c>
      <c r="B260" t="s">
        <v>21676</v>
      </c>
      <c r="C260" t="s">
        <v>2104</v>
      </c>
      <c r="D260" t="s">
        <v>21677</v>
      </c>
      <c r="E260"/>
      <c r="F260"/>
      <c r="G260"/>
      <c r="H260"/>
    </row>
    <row r="261" spans="1:8" x14ac:dyDescent="0.2">
      <c r="A261" t="s">
        <v>2832</v>
      </c>
      <c r="B261" t="s">
        <v>21676</v>
      </c>
      <c r="C261" t="s">
        <v>2104</v>
      </c>
      <c r="D261" t="s">
        <v>21677</v>
      </c>
      <c r="E261"/>
      <c r="F261"/>
      <c r="G261"/>
      <c r="H261"/>
    </row>
    <row r="262" spans="1:8" x14ac:dyDescent="0.2">
      <c r="A262" t="s">
        <v>2833</v>
      </c>
      <c r="B262" t="s">
        <v>21789</v>
      </c>
      <c r="C262" t="s">
        <v>2834</v>
      </c>
      <c r="D262" t="s">
        <v>21648</v>
      </c>
      <c r="E262"/>
      <c r="F262">
        <v>71203</v>
      </c>
      <c r="G262"/>
      <c r="H262"/>
    </row>
    <row r="263" spans="1:8" x14ac:dyDescent="0.2">
      <c r="A263" t="s">
        <v>2835</v>
      </c>
      <c r="B263" t="s">
        <v>21790</v>
      </c>
      <c r="C263" t="s">
        <v>2836</v>
      </c>
      <c r="D263" t="s">
        <v>21648</v>
      </c>
      <c r="E263"/>
      <c r="F263">
        <v>71203</v>
      </c>
      <c r="G263"/>
      <c r="H263"/>
    </row>
    <row r="264" spans="1:8" x14ac:dyDescent="0.2">
      <c r="A264" t="s">
        <v>2837</v>
      </c>
      <c r="B264" t="s">
        <v>21791</v>
      </c>
      <c r="C264" t="s">
        <v>4330</v>
      </c>
      <c r="D264" t="s">
        <v>21648</v>
      </c>
      <c r="E264"/>
      <c r="F264">
        <v>71203</v>
      </c>
      <c r="G264"/>
      <c r="H264"/>
    </row>
    <row r="265" spans="1:8" x14ac:dyDescent="0.2">
      <c r="A265" t="s">
        <v>4331</v>
      </c>
      <c r="B265" t="s">
        <v>21792</v>
      </c>
      <c r="C265" t="s">
        <v>4332</v>
      </c>
      <c r="D265" t="s">
        <v>21648</v>
      </c>
      <c r="E265"/>
      <c r="F265">
        <v>71203</v>
      </c>
      <c r="G265"/>
      <c r="H265"/>
    </row>
    <row r="266" spans="1:8" x14ac:dyDescent="0.2">
      <c r="A266" t="s">
        <v>4333</v>
      </c>
      <c r="B266" t="s">
        <v>21793</v>
      </c>
      <c r="C266" t="s">
        <v>4334</v>
      </c>
      <c r="D266" t="s">
        <v>21648</v>
      </c>
      <c r="E266"/>
      <c r="F266">
        <v>71203</v>
      </c>
      <c r="G266"/>
      <c r="H266"/>
    </row>
    <row r="267" spans="1:8" x14ac:dyDescent="0.2">
      <c r="A267" t="s">
        <v>4335</v>
      </c>
      <c r="B267" t="s">
        <v>21794</v>
      </c>
      <c r="C267" t="s">
        <v>4336</v>
      </c>
      <c r="D267" t="s">
        <v>21648</v>
      </c>
      <c r="E267"/>
      <c r="F267">
        <v>71203</v>
      </c>
      <c r="G267"/>
      <c r="H267"/>
    </row>
    <row r="268" spans="1:8" x14ac:dyDescent="0.2">
      <c r="A268" t="s">
        <v>4337</v>
      </c>
      <c r="B268" t="s">
        <v>21792</v>
      </c>
      <c r="C268" t="s">
        <v>4338</v>
      </c>
      <c r="D268" t="s">
        <v>21648</v>
      </c>
      <c r="E268"/>
      <c r="F268">
        <v>71203</v>
      </c>
      <c r="G268"/>
      <c r="H268"/>
    </row>
    <row r="269" spans="1:8" x14ac:dyDescent="0.2">
      <c r="A269" t="s">
        <v>4339</v>
      </c>
      <c r="B269" t="s">
        <v>21792</v>
      </c>
      <c r="C269" t="s">
        <v>4338</v>
      </c>
      <c r="D269" t="s">
        <v>21648</v>
      </c>
      <c r="E269"/>
      <c r="F269">
        <v>71203</v>
      </c>
      <c r="G269"/>
      <c r="H269"/>
    </row>
    <row r="270" spans="1:8" x14ac:dyDescent="0.2">
      <c r="A270" t="s">
        <v>4340</v>
      </c>
      <c r="B270" t="s">
        <v>21795</v>
      </c>
      <c r="C270" t="s">
        <v>4341</v>
      </c>
      <c r="D270" t="s">
        <v>21648</v>
      </c>
      <c r="E270"/>
      <c r="F270">
        <v>71203</v>
      </c>
      <c r="G270"/>
      <c r="H270"/>
    </row>
    <row r="271" spans="1:8" x14ac:dyDescent="0.2">
      <c r="A271" t="s">
        <v>4342</v>
      </c>
      <c r="B271" t="s">
        <v>21796</v>
      </c>
      <c r="C271" t="s">
        <v>4343</v>
      </c>
      <c r="D271" t="s">
        <v>21648</v>
      </c>
      <c r="E271"/>
      <c r="F271">
        <v>71203</v>
      </c>
      <c r="G271"/>
      <c r="H271"/>
    </row>
    <row r="272" spans="1:8" x14ac:dyDescent="0.2">
      <c r="A272" t="s">
        <v>4344</v>
      </c>
      <c r="B272" t="s">
        <v>21797</v>
      </c>
      <c r="C272" t="s">
        <v>4345</v>
      </c>
      <c r="D272" t="s">
        <v>21648</v>
      </c>
      <c r="E272"/>
      <c r="F272">
        <v>71203</v>
      </c>
      <c r="G272"/>
      <c r="H272"/>
    </row>
    <row r="273" spans="1:8" x14ac:dyDescent="0.2">
      <c r="A273" t="s">
        <v>4346</v>
      </c>
      <c r="B273" t="s">
        <v>21798</v>
      </c>
      <c r="C273" t="s">
        <v>4347</v>
      </c>
      <c r="D273" t="s">
        <v>21648</v>
      </c>
      <c r="E273"/>
      <c r="F273">
        <v>71203</v>
      </c>
      <c r="G273"/>
      <c r="H273"/>
    </row>
    <row r="274" spans="1:8" x14ac:dyDescent="0.2">
      <c r="A274" t="s">
        <v>4348</v>
      </c>
      <c r="B274" t="s">
        <v>21799</v>
      </c>
      <c r="C274" t="s">
        <v>4349</v>
      </c>
      <c r="D274" t="s">
        <v>21648</v>
      </c>
      <c r="E274"/>
      <c r="F274">
        <v>71203</v>
      </c>
      <c r="G274"/>
      <c r="H274"/>
    </row>
    <row r="275" spans="1:8" x14ac:dyDescent="0.2">
      <c r="A275" t="s">
        <v>4350</v>
      </c>
      <c r="B275" t="s">
        <v>21800</v>
      </c>
      <c r="C275" t="s">
        <v>4351</v>
      </c>
      <c r="D275" t="s">
        <v>21648</v>
      </c>
      <c r="E275"/>
      <c r="F275">
        <v>71203</v>
      </c>
      <c r="G275"/>
      <c r="H275"/>
    </row>
    <row r="276" spans="1:8" x14ac:dyDescent="0.2">
      <c r="A276" t="s">
        <v>4352</v>
      </c>
      <c r="B276" t="s">
        <v>21801</v>
      </c>
      <c r="C276" t="s">
        <v>4353</v>
      </c>
      <c r="D276" t="s">
        <v>21648</v>
      </c>
      <c r="E276"/>
      <c r="F276">
        <v>71203</v>
      </c>
      <c r="G276"/>
      <c r="H276"/>
    </row>
    <row r="277" spans="1:8" x14ac:dyDescent="0.2">
      <c r="A277" t="s">
        <v>4354</v>
      </c>
      <c r="B277" t="s">
        <v>21802</v>
      </c>
      <c r="C277" t="s">
        <v>4355</v>
      </c>
      <c r="D277" t="s">
        <v>21648</v>
      </c>
      <c r="E277"/>
      <c r="F277">
        <v>71203</v>
      </c>
      <c r="G277"/>
      <c r="H277"/>
    </row>
    <row r="278" spans="1:8" x14ac:dyDescent="0.2">
      <c r="A278" t="s">
        <v>4356</v>
      </c>
      <c r="B278" t="s">
        <v>21792</v>
      </c>
      <c r="C278" t="s">
        <v>4338</v>
      </c>
      <c r="D278" t="s">
        <v>21648</v>
      </c>
      <c r="E278"/>
      <c r="F278">
        <v>71203</v>
      </c>
      <c r="G278"/>
      <c r="H278"/>
    </row>
    <row r="279" spans="1:8" x14ac:dyDescent="0.2">
      <c r="A279" t="s">
        <v>4357</v>
      </c>
      <c r="B279" t="s">
        <v>21798</v>
      </c>
      <c r="C279" t="s">
        <v>4358</v>
      </c>
      <c r="D279" t="s">
        <v>21648</v>
      </c>
      <c r="E279"/>
      <c r="F279">
        <v>71203</v>
      </c>
      <c r="G279"/>
      <c r="H279"/>
    </row>
    <row r="280" spans="1:8" x14ac:dyDescent="0.2">
      <c r="A280" t="s">
        <v>4359</v>
      </c>
      <c r="B280" t="s">
        <v>21797</v>
      </c>
      <c r="C280" t="s">
        <v>4360</v>
      </c>
      <c r="D280" t="s">
        <v>21648</v>
      </c>
      <c r="E280"/>
      <c r="F280">
        <v>71203</v>
      </c>
      <c r="G280"/>
      <c r="H280"/>
    </row>
    <row r="281" spans="1:8" x14ac:dyDescent="0.2">
      <c r="A281" t="s">
        <v>4361</v>
      </c>
      <c r="B281" t="s">
        <v>21803</v>
      </c>
      <c r="C281" t="s">
        <v>4362</v>
      </c>
      <c r="D281" t="s">
        <v>21648</v>
      </c>
      <c r="E281"/>
      <c r="F281">
        <v>71203</v>
      </c>
      <c r="G281"/>
      <c r="H281"/>
    </row>
    <row r="282" spans="1:8" x14ac:dyDescent="0.2">
      <c r="A282" t="s">
        <v>4363</v>
      </c>
      <c r="B282" t="s">
        <v>21799</v>
      </c>
      <c r="C282" t="s">
        <v>4364</v>
      </c>
      <c r="D282" t="s">
        <v>21648</v>
      </c>
      <c r="E282"/>
      <c r="F282">
        <v>71203</v>
      </c>
      <c r="G282"/>
      <c r="H282"/>
    </row>
    <row r="283" spans="1:8" x14ac:dyDescent="0.2">
      <c r="A283" t="s">
        <v>4365</v>
      </c>
      <c r="B283" t="s">
        <v>21804</v>
      </c>
      <c r="C283" t="s">
        <v>4366</v>
      </c>
      <c r="D283" t="s">
        <v>21648</v>
      </c>
      <c r="E283"/>
      <c r="F283">
        <v>71203</v>
      </c>
      <c r="G283"/>
      <c r="H283"/>
    </row>
    <row r="284" spans="1:8" x14ac:dyDescent="0.2">
      <c r="A284" t="s">
        <v>4367</v>
      </c>
      <c r="B284" t="s">
        <v>21789</v>
      </c>
      <c r="C284" t="s">
        <v>4368</v>
      </c>
      <c r="D284" t="s">
        <v>21648</v>
      </c>
      <c r="E284"/>
      <c r="F284">
        <v>71203</v>
      </c>
      <c r="G284"/>
      <c r="H284"/>
    </row>
    <row r="285" spans="1:8" x14ac:dyDescent="0.2">
      <c r="A285" t="s">
        <v>4369</v>
      </c>
      <c r="B285" t="s">
        <v>21798</v>
      </c>
      <c r="C285" t="s">
        <v>696</v>
      </c>
      <c r="D285" t="s">
        <v>21648</v>
      </c>
      <c r="E285"/>
      <c r="F285">
        <v>71203</v>
      </c>
      <c r="G285"/>
      <c r="H285"/>
    </row>
    <row r="286" spans="1:8" x14ac:dyDescent="0.2">
      <c r="A286" t="s">
        <v>697</v>
      </c>
      <c r="B286" t="s">
        <v>21805</v>
      </c>
      <c r="C286" t="s">
        <v>698</v>
      </c>
      <c r="D286" t="s">
        <v>21648</v>
      </c>
      <c r="E286"/>
      <c r="F286">
        <v>71203</v>
      </c>
      <c r="G286"/>
      <c r="H286"/>
    </row>
    <row r="287" spans="1:8" x14ac:dyDescent="0.2">
      <c r="A287" t="s">
        <v>699</v>
      </c>
      <c r="B287" t="s">
        <v>21806</v>
      </c>
      <c r="C287" t="s">
        <v>700</v>
      </c>
      <c r="D287" t="s">
        <v>21648</v>
      </c>
      <c r="E287"/>
      <c r="F287">
        <v>71203</v>
      </c>
      <c r="G287"/>
      <c r="H287"/>
    </row>
    <row r="288" spans="1:8" x14ac:dyDescent="0.2">
      <c r="A288" t="s">
        <v>701</v>
      </c>
      <c r="B288" t="s">
        <v>21798</v>
      </c>
      <c r="C288" t="s">
        <v>702</v>
      </c>
      <c r="D288" t="s">
        <v>21648</v>
      </c>
      <c r="E288"/>
      <c r="F288">
        <v>71203</v>
      </c>
      <c r="G288"/>
      <c r="H288"/>
    </row>
    <row r="289" spans="1:8" x14ac:dyDescent="0.2">
      <c r="A289" t="s">
        <v>703</v>
      </c>
      <c r="B289" t="s">
        <v>21807</v>
      </c>
      <c r="C289" t="s">
        <v>704</v>
      </c>
      <c r="D289" t="s">
        <v>21648</v>
      </c>
      <c r="E289"/>
      <c r="F289">
        <v>71203</v>
      </c>
      <c r="G289"/>
      <c r="H289"/>
    </row>
    <row r="290" spans="1:8" x14ac:dyDescent="0.2">
      <c r="A290" t="s">
        <v>705</v>
      </c>
      <c r="B290" t="s">
        <v>21808</v>
      </c>
      <c r="C290" t="s">
        <v>706</v>
      </c>
      <c r="D290" t="s">
        <v>21648</v>
      </c>
      <c r="E290"/>
      <c r="F290">
        <v>71203</v>
      </c>
      <c r="G290"/>
      <c r="H290"/>
    </row>
    <row r="291" spans="1:8" x14ac:dyDescent="0.2">
      <c r="A291" t="s">
        <v>707</v>
      </c>
      <c r="B291" t="s">
        <v>21809</v>
      </c>
      <c r="C291" t="s">
        <v>708</v>
      </c>
      <c r="D291" t="s">
        <v>21648</v>
      </c>
      <c r="E291"/>
      <c r="F291">
        <v>71203</v>
      </c>
      <c r="G291"/>
      <c r="H291"/>
    </row>
    <row r="292" spans="1:8" x14ac:dyDescent="0.2">
      <c r="A292" t="s">
        <v>709</v>
      </c>
      <c r="B292" t="s">
        <v>21792</v>
      </c>
      <c r="C292" t="s">
        <v>4332</v>
      </c>
      <c r="D292" t="s">
        <v>21648</v>
      </c>
      <c r="E292"/>
      <c r="F292">
        <v>71203</v>
      </c>
      <c r="G292"/>
      <c r="H292"/>
    </row>
    <row r="293" spans="1:8" x14ac:dyDescent="0.2">
      <c r="A293" t="s">
        <v>710</v>
      </c>
      <c r="B293" t="s">
        <v>21810</v>
      </c>
      <c r="C293" t="s">
        <v>711</v>
      </c>
      <c r="D293" t="s">
        <v>21648</v>
      </c>
      <c r="E293"/>
      <c r="F293">
        <v>71203</v>
      </c>
      <c r="G293"/>
      <c r="H293"/>
    </row>
    <row r="294" spans="1:8" x14ac:dyDescent="0.2">
      <c r="A294" t="s">
        <v>712</v>
      </c>
      <c r="B294" t="s">
        <v>21806</v>
      </c>
      <c r="C294" t="s">
        <v>713</v>
      </c>
      <c r="D294" t="s">
        <v>21648</v>
      </c>
      <c r="E294"/>
      <c r="F294">
        <v>71203</v>
      </c>
      <c r="G294"/>
      <c r="H294"/>
    </row>
    <row r="295" spans="1:8" x14ac:dyDescent="0.2">
      <c r="A295" t="s">
        <v>714</v>
      </c>
      <c r="B295" t="s">
        <v>21811</v>
      </c>
      <c r="C295" t="s">
        <v>715</v>
      </c>
      <c r="D295" t="s">
        <v>21648</v>
      </c>
      <c r="E295"/>
      <c r="F295">
        <v>71203</v>
      </c>
      <c r="G295"/>
      <c r="H295"/>
    </row>
    <row r="296" spans="1:8" x14ac:dyDescent="0.2">
      <c r="A296" t="s">
        <v>716</v>
      </c>
      <c r="B296" t="s">
        <v>21811</v>
      </c>
      <c r="C296" t="s">
        <v>717</v>
      </c>
      <c r="D296" t="s">
        <v>21648</v>
      </c>
      <c r="E296"/>
      <c r="F296">
        <v>71203</v>
      </c>
      <c r="G296"/>
      <c r="H296"/>
    </row>
    <row r="297" spans="1:8" x14ac:dyDescent="0.2">
      <c r="A297" t="s">
        <v>718</v>
      </c>
      <c r="B297" t="s">
        <v>21812</v>
      </c>
      <c r="C297" t="s">
        <v>719</v>
      </c>
      <c r="D297" t="s">
        <v>21648</v>
      </c>
      <c r="E297"/>
      <c r="F297">
        <v>71203</v>
      </c>
      <c r="G297"/>
      <c r="H297"/>
    </row>
    <row r="298" spans="1:8" x14ac:dyDescent="0.2">
      <c r="A298" t="s">
        <v>720</v>
      </c>
      <c r="B298" t="s">
        <v>21813</v>
      </c>
      <c r="C298" t="s">
        <v>721</v>
      </c>
      <c r="D298" t="s">
        <v>21648</v>
      </c>
      <c r="E298"/>
      <c r="F298">
        <v>71203</v>
      </c>
      <c r="G298"/>
      <c r="H298"/>
    </row>
    <row r="299" spans="1:8" x14ac:dyDescent="0.2">
      <c r="A299" t="s">
        <v>722</v>
      </c>
      <c r="B299" t="s">
        <v>21799</v>
      </c>
      <c r="C299" t="s">
        <v>723</v>
      </c>
      <c r="D299" t="s">
        <v>21648</v>
      </c>
      <c r="E299"/>
      <c r="F299">
        <v>71203</v>
      </c>
      <c r="G299"/>
      <c r="H299"/>
    </row>
    <row r="300" spans="1:8" x14ac:dyDescent="0.2">
      <c r="A300" t="s">
        <v>724</v>
      </c>
      <c r="B300" t="s">
        <v>21798</v>
      </c>
      <c r="C300" t="s">
        <v>725</v>
      </c>
      <c r="D300" t="s">
        <v>21648</v>
      </c>
      <c r="E300"/>
      <c r="F300">
        <v>71203</v>
      </c>
      <c r="G300"/>
      <c r="H300"/>
    </row>
    <row r="301" spans="1:8" x14ac:dyDescent="0.2">
      <c r="A301" t="s">
        <v>726</v>
      </c>
      <c r="B301" t="s">
        <v>21814</v>
      </c>
      <c r="C301" t="s">
        <v>1269</v>
      </c>
      <c r="D301" t="s">
        <v>21648</v>
      </c>
      <c r="E301"/>
      <c r="F301">
        <v>71203</v>
      </c>
      <c r="G301"/>
      <c r="H301"/>
    </row>
    <row r="302" spans="1:8" x14ac:dyDescent="0.2">
      <c r="A302" t="s">
        <v>1270</v>
      </c>
      <c r="B302" t="s">
        <v>21676</v>
      </c>
      <c r="C302" t="s">
        <v>2104</v>
      </c>
      <c r="D302" t="s">
        <v>21677</v>
      </c>
      <c r="E302"/>
      <c r="F302"/>
      <c r="G302"/>
      <c r="H302"/>
    </row>
    <row r="303" spans="1:8" x14ac:dyDescent="0.2">
      <c r="A303" t="s">
        <v>1271</v>
      </c>
      <c r="B303" t="s">
        <v>21792</v>
      </c>
      <c r="C303" t="s">
        <v>4332</v>
      </c>
      <c r="D303" t="s">
        <v>21648</v>
      </c>
      <c r="E303"/>
      <c r="F303">
        <v>71203</v>
      </c>
      <c r="G303"/>
      <c r="H303"/>
    </row>
    <row r="304" spans="1:8" x14ac:dyDescent="0.2">
      <c r="A304" t="s">
        <v>1272</v>
      </c>
      <c r="B304" t="s">
        <v>21815</v>
      </c>
      <c r="C304" t="s">
        <v>1273</v>
      </c>
      <c r="D304" t="s">
        <v>21648</v>
      </c>
      <c r="E304"/>
      <c r="F304">
        <v>71203</v>
      </c>
      <c r="G304"/>
      <c r="H304"/>
    </row>
    <row r="305" spans="1:8" x14ac:dyDescent="0.2">
      <c r="A305" t="s">
        <v>1274</v>
      </c>
      <c r="B305" t="s">
        <v>21815</v>
      </c>
      <c r="C305" t="s">
        <v>1275</v>
      </c>
      <c r="D305" t="s">
        <v>21648</v>
      </c>
      <c r="E305"/>
      <c r="F305">
        <v>71203</v>
      </c>
      <c r="G305"/>
      <c r="H305"/>
    </row>
    <row r="306" spans="1:8" x14ac:dyDescent="0.2">
      <c r="A306" t="s">
        <v>1276</v>
      </c>
      <c r="B306" t="s">
        <v>21798</v>
      </c>
      <c r="C306" t="s">
        <v>1277</v>
      </c>
      <c r="D306" t="s">
        <v>21648</v>
      </c>
      <c r="E306"/>
      <c r="F306">
        <v>71203</v>
      </c>
      <c r="G306"/>
      <c r="H306"/>
    </row>
    <row r="307" spans="1:8" x14ac:dyDescent="0.2">
      <c r="A307" t="s">
        <v>1278</v>
      </c>
      <c r="B307" t="s">
        <v>21811</v>
      </c>
      <c r="C307" t="s">
        <v>715</v>
      </c>
      <c r="D307" t="s">
        <v>21648</v>
      </c>
      <c r="E307"/>
      <c r="F307">
        <v>71203</v>
      </c>
      <c r="G307"/>
      <c r="H307"/>
    </row>
    <row r="308" spans="1:8" x14ac:dyDescent="0.2">
      <c r="A308" t="s">
        <v>1279</v>
      </c>
      <c r="B308" t="s">
        <v>21816</v>
      </c>
      <c r="C308" t="s">
        <v>1280</v>
      </c>
      <c r="D308" t="s">
        <v>21648</v>
      </c>
      <c r="E308"/>
      <c r="F308">
        <v>71203</v>
      </c>
      <c r="G308"/>
      <c r="H308"/>
    </row>
    <row r="309" spans="1:8" x14ac:dyDescent="0.2">
      <c r="A309" t="s">
        <v>1281</v>
      </c>
      <c r="B309" t="s">
        <v>21817</v>
      </c>
      <c r="C309" t="s">
        <v>1282</v>
      </c>
      <c r="D309" t="s">
        <v>21648</v>
      </c>
      <c r="E309"/>
      <c r="F309">
        <v>71203</v>
      </c>
      <c r="G309"/>
      <c r="H309"/>
    </row>
    <row r="310" spans="1:8" x14ac:dyDescent="0.2">
      <c r="A310" t="s">
        <v>1283</v>
      </c>
      <c r="B310" t="s">
        <v>21792</v>
      </c>
      <c r="C310" t="s">
        <v>4338</v>
      </c>
      <c r="D310" t="s">
        <v>21648</v>
      </c>
      <c r="E310"/>
      <c r="F310">
        <v>71203</v>
      </c>
      <c r="G310"/>
      <c r="H310"/>
    </row>
    <row r="311" spans="1:8" x14ac:dyDescent="0.2">
      <c r="A311" t="s">
        <v>1284</v>
      </c>
      <c r="B311" t="s">
        <v>21796</v>
      </c>
      <c r="C311" t="s">
        <v>1285</v>
      </c>
      <c r="D311" t="s">
        <v>21648</v>
      </c>
      <c r="E311"/>
      <c r="F311">
        <v>71203</v>
      </c>
      <c r="G311"/>
      <c r="H311"/>
    </row>
    <row r="312" spans="1:8" x14ac:dyDescent="0.2">
      <c r="A312" t="s">
        <v>1286</v>
      </c>
      <c r="B312" t="s">
        <v>21818</v>
      </c>
      <c r="C312" t="s">
        <v>1287</v>
      </c>
      <c r="D312" t="s">
        <v>21648</v>
      </c>
      <c r="E312"/>
      <c r="F312">
        <v>71203</v>
      </c>
      <c r="G312"/>
      <c r="H312"/>
    </row>
    <row r="313" spans="1:8" x14ac:dyDescent="0.2">
      <c r="A313" t="s">
        <v>1288</v>
      </c>
      <c r="B313" t="s">
        <v>21792</v>
      </c>
      <c r="C313" t="s">
        <v>4332</v>
      </c>
      <c r="D313" t="s">
        <v>21648</v>
      </c>
      <c r="E313"/>
      <c r="F313">
        <v>71203</v>
      </c>
      <c r="G313"/>
      <c r="H313"/>
    </row>
    <row r="314" spans="1:8" x14ac:dyDescent="0.2">
      <c r="A314" t="s">
        <v>1289</v>
      </c>
      <c r="B314" t="s">
        <v>21800</v>
      </c>
      <c r="C314" t="s">
        <v>4351</v>
      </c>
      <c r="D314" t="s">
        <v>21648</v>
      </c>
      <c r="E314"/>
      <c r="F314">
        <v>71203</v>
      </c>
      <c r="G314"/>
      <c r="H314"/>
    </row>
    <row r="315" spans="1:8" x14ac:dyDescent="0.2">
      <c r="A315" t="s">
        <v>1290</v>
      </c>
      <c r="B315" t="s">
        <v>21819</v>
      </c>
      <c r="C315" t="s">
        <v>1291</v>
      </c>
      <c r="D315" t="s">
        <v>21648</v>
      </c>
      <c r="E315"/>
      <c r="F315">
        <v>71203</v>
      </c>
      <c r="G315"/>
      <c r="H315"/>
    </row>
    <row r="316" spans="1:8" x14ac:dyDescent="0.2">
      <c r="A316" t="s">
        <v>1292</v>
      </c>
      <c r="B316" t="s">
        <v>21820</v>
      </c>
      <c r="C316" t="s">
        <v>1293</v>
      </c>
      <c r="D316" t="s">
        <v>21648</v>
      </c>
      <c r="E316"/>
      <c r="F316">
        <v>71203</v>
      </c>
      <c r="G316"/>
      <c r="H316"/>
    </row>
    <row r="317" spans="1:8" x14ac:dyDescent="0.2">
      <c r="A317" t="s">
        <v>1294</v>
      </c>
      <c r="B317" t="s">
        <v>21821</v>
      </c>
      <c r="C317" t="s">
        <v>1295</v>
      </c>
      <c r="D317" t="s">
        <v>21648</v>
      </c>
      <c r="E317"/>
      <c r="F317">
        <v>71203</v>
      </c>
      <c r="G317"/>
      <c r="H317"/>
    </row>
    <row r="318" spans="1:8" x14ac:dyDescent="0.2">
      <c r="A318" t="s">
        <v>1296</v>
      </c>
      <c r="B318" t="s">
        <v>21822</v>
      </c>
      <c r="C318" t="s">
        <v>1297</v>
      </c>
      <c r="D318" t="s">
        <v>21648</v>
      </c>
      <c r="E318"/>
      <c r="F318">
        <v>71203</v>
      </c>
      <c r="G318"/>
      <c r="H318"/>
    </row>
    <row r="319" spans="1:8" x14ac:dyDescent="0.2">
      <c r="A319" t="s">
        <v>1298</v>
      </c>
      <c r="B319" t="s">
        <v>21823</v>
      </c>
      <c r="C319" t="s">
        <v>1299</v>
      </c>
      <c r="D319" t="s">
        <v>21648</v>
      </c>
      <c r="E319"/>
      <c r="F319">
        <v>71203</v>
      </c>
      <c r="G319"/>
      <c r="H319"/>
    </row>
    <row r="320" spans="1:8" x14ac:dyDescent="0.2">
      <c r="A320" t="s">
        <v>1300</v>
      </c>
      <c r="B320" t="s">
        <v>21824</v>
      </c>
      <c r="C320" t="s">
        <v>1301</v>
      </c>
      <c r="D320" t="s">
        <v>21648</v>
      </c>
      <c r="E320"/>
      <c r="F320">
        <v>71203</v>
      </c>
      <c r="G320"/>
      <c r="H320"/>
    </row>
    <row r="321" spans="1:8" x14ac:dyDescent="0.2">
      <c r="A321" t="s">
        <v>1302</v>
      </c>
      <c r="B321" t="s">
        <v>21825</v>
      </c>
      <c r="C321" t="s">
        <v>1303</v>
      </c>
      <c r="D321" t="s">
        <v>21648</v>
      </c>
      <c r="E321"/>
      <c r="F321">
        <v>71203</v>
      </c>
      <c r="G321"/>
      <c r="H321"/>
    </row>
    <row r="322" spans="1:8" x14ac:dyDescent="0.2">
      <c r="A322" t="s">
        <v>1304</v>
      </c>
      <c r="B322" t="s">
        <v>21803</v>
      </c>
      <c r="C322" t="s">
        <v>4362</v>
      </c>
      <c r="D322" t="s">
        <v>21648</v>
      </c>
      <c r="E322"/>
      <c r="F322">
        <v>71203</v>
      </c>
      <c r="G322"/>
      <c r="H322"/>
    </row>
    <row r="323" spans="1:8" x14ac:dyDescent="0.2">
      <c r="A323" t="s">
        <v>1305</v>
      </c>
      <c r="B323" t="s">
        <v>21826</v>
      </c>
      <c r="C323" t="s">
        <v>1306</v>
      </c>
      <c r="D323" t="s">
        <v>21648</v>
      </c>
      <c r="E323"/>
      <c r="F323">
        <v>71203</v>
      </c>
      <c r="G323"/>
      <c r="H323"/>
    </row>
    <row r="324" spans="1:8" x14ac:dyDescent="0.2">
      <c r="A324" t="s">
        <v>1307</v>
      </c>
      <c r="B324" t="s">
        <v>21826</v>
      </c>
      <c r="C324" t="s">
        <v>1308</v>
      </c>
      <c r="D324" t="s">
        <v>21648</v>
      </c>
      <c r="E324"/>
      <c r="F324">
        <v>71203</v>
      </c>
      <c r="G324"/>
      <c r="H324"/>
    </row>
    <row r="325" spans="1:8" x14ac:dyDescent="0.2">
      <c r="A325" t="s">
        <v>1309</v>
      </c>
      <c r="B325" t="s">
        <v>21819</v>
      </c>
      <c r="C325" t="s">
        <v>1291</v>
      </c>
      <c r="D325" t="s">
        <v>21648</v>
      </c>
      <c r="E325"/>
      <c r="F325">
        <v>71203</v>
      </c>
      <c r="G325"/>
      <c r="H325"/>
    </row>
    <row r="326" spans="1:8" x14ac:dyDescent="0.2">
      <c r="A326" t="s">
        <v>1310</v>
      </c>
      <c r="B326" t="s">
        <v>21827</v>
      </c>
      <c r="C326" t="s">
        <v>1311</v>
      </c>
      <c r="D326" t="s">
        <v>21648</v>
      </c>
      <c r="E326"/>
      <c r="F326">
        <v>71203</v>
      </c>
      <c r="G326"/>
      <c r="H326"/>
    </row>
    <row r="327" spans="1:8" x14ac:dyDescent="0.2">
      <c r="A327" t="s">
        <v>1312</v>
      </c>
      <c r="B327" t="s">
        <v>21828</v>
      </c>
      <c r="C327" t="s">
        <v>1313</v>
      </c>
      <c r="D327" t="s">
        <v>21648</v>
      </c>
      <c r="E327"/>
      <c r="F327">
        <v>71801</v>
      </c>
      <c r="G327"/>
      <c r="H327"/>
    </row>
    <row r="328" spans="1:8" x14ac:dyDescent="0.2">
      <c r="A328" t="s">
        <v>1314</v>
      </c>
      <c r="B328" t="s">
        <v>21829</v>
      </c>
      <c r="C328" t="s">
        <v>1315</v>
      </c>
      <c r="D328" t="s">
        <v>21648</v>
      </c>
      <c r="E328"/>
      <c r="F328">
        <v>71203</v>
      </c>
      <c r="G328"/>
      <c r="H328"/>
    </row>
    <row r="329" spans="1:8" x14ac:dyDescent="0.2">
      <c r="A329" t="s">
        <v>1316</v>
      </c>
      <c r="B329" t="s">
        <v>21830</v>
      </c>
      <c r="C329" t="s">
        <v>1317</v>
      </c>
      <c r="D329" t="s">
        <v>21648</v>
      </c>
      <c r="E329"/>
      <c r="F329">
        <v>71203</v>
      </c>
      <c r="G329"/>
      <c r="H329"/>
    </row>
    <row r="330" spans="1:8" x14ac:dyDescent="0.2">
      <c r="A330" t="s">
        <v>1318</v>
      </c>
      <c r="B330" t="s">
        <v>21831</v>
      </c>
      <c r="C330" t="s">
        <v>1319</v>
      </c>
      <c r="D330" t="s">
        <v>21648</v>
      </c>
      <c r="E330"/>
      <c r="F330">
        <v>71203</v>
      </c>
      <c r="G330"/>
      <c r="H330"/>
    </row>
    <row r="331" spans="1:8" x14ac:dyDescent="0.2">
      <c r="A331" t="s">
        <v>1320</v>
      </c>
      <c r="B331" t="s">
        <v>21832</v>
      </c>
      <c r="C331" t="s">
        <v>1321</v>
      </c>
      <c r="D331" t="s">
        <v>21648</v>
      </c>
      <c r="E331"/>
      <c r="F331">
        <v>71203</v>
      </c>
      <c r="G331"/>
      <c r="H331"/>
    </row>
    <row r="332" spans="1:8" x14ac:dyDescent="0.2">
      <c r="A332" t="s">
        <v>1322</v>
      </c>
      <c r="B332" t="s">
        <v>21802</v>
      </c>
      <c r="C332" t="s">
        <v>1323</v>
      </c>
      <c r="D332" t="s">
        <v>21648</v>
      </c>
      <c r="E332"/>
      <c r="F332">
        <v>71203</v>
      </c>
      <c r="G332"/>
      <c r="H332"/>
    </row>
    <row r="333" spans="1:8" x14ac:dyDescent="0.2">
      <c r="A333" t="s">
        <v>1324</v>
      </c>
      <c r="B333" t="s">
        <v>21799</v>
      </c>
      <c r="C333" t="s">
        <v>1325</v>
      </c>
      <c r="D333" t="s">
        <v>21648</v>
      </c>
      <c r="E333"/>
      <c r="F333">
        <v>71203</v>
      </c>
      <c r="G333"/>
      <c r="H333"/>
    </row>
    <row r="334" spans="1:8" x14ac:dyDescent="0.2">
      <c r="A334" t="s">
        <v>1326</v>
      </c>
      <c r="B334" t="s">
        <v>21833</v>
      </c>
      <c r="C334" t="s">
        <v>1327</v>
      </c>
      <c r="D334" t="s">
        <v>21648</v>
      </c>
      <c r="E334"/>
      <c r="F334">
        <v>71203</v>
      </c>
      <c r="G334"/>
      <c r="H334"/>
    </row>
    <row r="335" spans="1:8" x14ac:dyDescent="0.2">
      <c r="A335" t="s">
        <v>1328</v>
      </c>
      <c r="B335" t="s">
        <v>21798</v>
      </c>
      <c r="C335" t="s">
        <v>1329</v>
      </c>
      <c r="D335" t="s">
        <v>21648</v>
      </c>
      <c r="E335"/>
      <c r="F335">
        <v>71203</v>
      </c>
      <c r="G335"/>
      <c r="H335"/>
    </row>
    <row r="336" spans="1:8" x14ac:dyDescent="0.2">
      <c r="A336" t="s">
        <v>1330</v>
      </c>
      <c r="B336" t="s">
        <v>21798</v>
      </c>
      <c r="C336" t="s">
        <v>1331</v>
      </c>
      <c r="D336" t="s">
        <v>21648</v>
      </c>
      <c r="E336"/>
      <c r="F336">
        <v>71203</v>
      </c>
      <c r="G336"/>
      <c r="H336"/>
    </row>
    <row r="337" spans="1:8" x14ac:dyDescent="0.2">
      <c r="A337" t="s">
        <v>1332</v>
      </c>
      <c r="B337" t="s">
        <v>21830</v>
      </c>
      <c r="C337" t="s">
        <v>1333</v>
      </c>
      <c r="D337" t="s">
        <v>21648</v>
      </c>
      <c r="E337"/>
      <c r="F337">
        <v>71203</v>
      </c>
      <c r="G337"/>
      <c r="H337"/>
    </row>
    <row r="338" spans="1:8" x14ac:dyDescent="0.2">
      <c r="A338" t="s">
        <v>1334</v>
      </c>
      <c r="B338" t="s">
        <v>21792</v>
      </c>
      <c r="C338" t="s">
        <v>1335</v>
      </c>
      <c r="D338" t="s">
        <v>21648</v>
      </c>
      <c r="E338"/>
      <c r="F338">
        <v>71203</v>
      </c>
      <c r="G338"/>
      <c r="H338"/>
    </row>
    <row r="339" spans="1:8" x14ac:dyDescent="0.2">
      <c r="A339" t="s">
        <v>1336</v>
      </c>
      <c r="B339" t="s">
        <v>21830</v>
      </c>
      <c r="C339" t="s">
        <v>1337</v>
      </c>
      <c r="D339" t="s">
        <v>21648</v>
      </c>
      <c r="E339"/>
      <c r="F339">
        <v>71203</v>
      </c>
      <c r="G339"/>
      <c r="H339"/>
    </row>
    <row r="340" spans="1:8" x14ac:dyDescent="0.2">
      <c r="A340" t="s">
        <v>1338</v>
      </c>
      <c r="B340" t="s">
        <v>21798</v>
      </c>
      <c r="C340" t="s">
        <v>6138</v>
      </c>
      <c r="D340" t="s">
        <v>21648</v>
      </c>
      <c r="E340"/>
      <c r="F340">
        <v>71203</v>
      </c>
      <c r="G340"/>
      <c r="H340"/>
    </row>
    <row r="341" spans="1:8" x14ac:dyDescent="0.2">
      <c r="A341" t="s">
        <v>6139</v>
      </c>
      <c r="B341" t="s">
        <v>21834</v>
      </c>
      <c r="C341" t="s">
        <v>6140</v>
      </c>
      <c r="D341" t="s">
        <v>21648</v>
      </c>
      <c r="E341"/>
      <c r="F341">
        <v>71203</v>
      </c>
      <c r="G341"/>
      <c r="H341"/>
    </row>
    <row r="342" spans="1:8" x14ac:dyDescent="0.2">
      <c r="A342" t="s">
        <v>6141</v>
      </c>
      <c r="B342" t="s">
        <v>21835</v>
      </c>
      <c r="C342" t="s">
        <v>6142</v>
      </c>
      <c r="D342" t="s">
        <v>21648</v>
      </c>
      <c r="E342"/>
      <c r="F342">
        <v>71203</v>
      </c>
      <c r="G342"/>
      <c r="H342"/>
    </row>
    <row r="343" spans="1:8" x14ac:dyDescent="0.2">
      <c r="A343" t="s">
        <v>6143</v>
      </c>
      <c r="B343" t="s">
        <v>21789</v>
      </c>
      <c r="C343" t="s">
        <v>2984</v>
      </c>
      <c r="D343" t="s">
        <v>21648</v>
      </c>
      <c r="E343"/>
      <c r="F343">
        <v>71203</v>
      </c>
      <c r="G343"/>
      <c r="H343"/>
    </row>
    <row r="344" spans="1:8" x14ac:dyDescent="0.2">
      <c r="A344" t="s">
        <v>2985</v>
      </c>
      <c r="B344" t="s">
        <v>21835</v>
      </c>
      <c r="C344" t="s">
        <v>2986</v>
      </c>
      <c r="D344" t="s">
        <v>21648</v>
      </c>
      <c r="E344"/>
      <c r="F344">
        <v>71203</v>
      </c>
      <c r="G344"/>
      <c r="H344"/>
    </row>
    <row r="345" spans="1:8" x14ac:dyDescent="0.2">
      <c r="A345" t="s">
        <v>2987</v>
      </c>
      <c r="B345" t="s">
        <v>21836</v>
      </c>
      <c r="C345" t="s">
        <v>2988</v>
      </c>
      <c r="D345" t="s">
        <v>21648</v>
      </c>
      <c r="E345"/>
      <c r="F345">
        <v>71203</v>
      </c>
      <c r="G345"/>
      <c r="H345"/>
    </row>
    <row r="346" spans="1:8" x14ac:dyDescent="0.2">
      <c r="A346" t="s">
        <v>2989</v>
      </c>
      <c r="B346" t="s">
        <v>21830</v>
      </c>
      <c r="C346" t="s">
        <v>2990</v>
      </c>
      <c r="D346" t="s">
        <v>21648</v>
      </c>
      <c r="E346"/>
      <c r="F346">
        <v>70412</v>
      </c>
      <c r="G346"/>
      <c r="H346"/>
    </row>
    <row r="347" spans="1:8" x14ac:dyDescent="0.2">
      <c r="A347" t="s">
        <v>2991</v>
      </c>
      <c r="B347" t="s">
        <v>21830</v>
      </c>
      <c r="C347" t="s">
        <v>2992</v>
      </c>
      <c r="D347" t="s">
        <v>21648</v>
      </c>
      <c r="E347"/>
      <c r="F347">
        <v>71203</v>
      </c>
      <c r="G347"/>
      <c r="H347"/>
    </row>
    <row r="348" spans="1:8" x14ac:dyDescent="0.2">
      <c r="A348" t="s">
        <v>2993</v>
      </c>
      <c r="B348" t="s">
        <v>21822</v>
      </c>
      <c r="C348" t="s">
        <v>1297</v>
      </c>
      <c r="D348" t="s">
        <v>21648</v>
      </c>
      <c r="E348"/>
      <c r="F348">
        <v>71203</v>
      </c>
      <c r="G348"/>
      <c r="H348"/>
    </row>
    <row r="349" spans="1:8" x14ac:dyDescent="0.2">
      <c r="A349" t="s">
        <v>2994</v>
      </c>
      <c r="B349" t="s">
        <v>21798</v>
      </c>
      <c r="C349" t="s">
        <v>2995</v>
      </c>
      <c r="D349" t="s">
        <v>21648</v>
      </c>
      <c r="E349"/>
      <c r="F349">
        <v>71203</v>
      </c>
      <c r="G349"/>
      <c r="H349"/>
    </row>
    <row r="350" spans="1:8" x14ac:dyDescent="0.2">
      <c r="A350" t="s">
        <v>2996</v>
      </c>
      <c r="B350" t="s">
        <v>21838</v>
      </c>
      <c r="C350" t="s">
        <v>2997</v>
      </c>
      <c r="D350" t="s">
        <v>21648</v>
      </c>
      <c r="E350"/>
      <c r="F350">
        <v>71203</v>
      </c>
      <c r="G350"/>
      <c r="H350"/>
    </row>
    <row r="351" spans="1:8" x14ac:dyDescent="0.2">
      <c r="A351" t="s">
        <v>2998</v>
      </c>
      <c r="B351" t="s">
        <v>21839</v>
      </c>
      <c r="C351" t="s">
        <v>2999</v>
      </c>
      <c r="D351" t="s">
        <v>21648</v>
      </c>
      <c r="E351"/>
      <c r="F351">
        <v>71203</v>
      </c>
      <c r="G351"/>
      <c r="H351"/>
    </row>
    <row r="352" spans="1:8" x14ac:dyDescent="0.2">
      <c r="A352" t="s">
        <v>3000</v>
      </c>
      <c r="B352" t="s">
        <v>21840</v>
      </c>
      <c r="C352" t="s">
        <v>3001</v>
      </c>
      <c r="D352" t="s">
        <v>21648</v>
      </c>
      <c r="E352"/>
      <c r="F352">
        <v>71203</v>
      </c>
      <c r="G352"/>
      <c r="H352"/>
    </row>
    <row r="353" spans="1:8" x14ac:dyDescent="0.2">
      <c r="A353" t="s">
        <v>3002</v>
      </c>
      <c r="B353" t="s">
        <v>21841</v>
      </c>
      <c r="C353" t="s">
        <v>3003</v>
      </c>
      <c r="D353" t="s">
        <v>21648</v>
      </c>
      <c r="E353"/>
      <c r="F353">
        <v>71203</v>
      </c>
      <c r="G353"/>
      <c r="H353"/>
    </row>
    <row r="354" spans="1:8" x14ac:dyDescent="0.2">
      <c r="A354" t="s">
        <v>3004</v>
      </c>
      <c r="B354" t="s">
        <v>21842</v>
      </c>
      <c r="C354" t="s">
        <v>3005</v>
      </c>
      <c r="D354" t="s">
        <v>21648</v>
      </c>
      <c r="E354"/>
      <c r="F354">
        <v>71203</v>
      </c>
      <c r="G354"/>
      <c r="H354"/>
    </row>
    <row r="355" spans="1:8" x14ac:dyDescent="0.2">
      <c r="A355" t="s">
        <v>3006</v>
      </c>
      <c r="B355" t="s">
        <v>21823</v>
      </c>
      <c r="C355" t="s">
        <v>3007</v>
      </c>
      <c r="D355" t="s">
        <v>21648</v>
      </c>
      <c r="E355"/>
      <c r="F355">
        <v>71203</v>
      </c>
      <c r="G355"/>
      <c r="H355"/>
    </row>
    <row r="356" spans="1:8" x14ac:dyDescent="0.2">
      <c r="A356" t="s">
        <v>3008</v>
      </c>
      <c r="B356" t="s">
        <v>21800</v>
      </c>
      <c r="C356" t="s">
        <v>4351</v>
      </c>
      <c r="D356" t="s">
        <v>21648</v>
      </c>
      <c r="E356"/>
      <c r="F356">
        <v>71203</v>
      </c>
      <c r="G356"/>
      <c r="H356"/>
    </row>
    <row r="357" spans="1:8" x14ac:dyDescent="0.2">
      <c r="A357" t="s">
        <v>3009</v>
      </c>
      <c r="B357" t="s">
        <v>21843</v>
      </c>
      <c r="C357" t="s">
        <v>3010</v>
      </c>
      <c r="D357" t="s">
        <v>21648</v>
      </c>
      <c r="E357"/>
      <c r="F357">
        <v>71203</v>
      </c>
      <c r="G357"/>
      <c r="H357"/>
    </row>
    <row r="358" spans="1:8" x14ac:dyDescent="0.2">
      <c r="A358" t="s">
        <v>3011</v>
      </c>
      <c r="B358" t="s">
        <v>21844</v>
      </c>
      <c r="C358" t="s">
        <v>3012</v>
      </c>
      <c r="D358" t="s">
        <v>21648</v>
      </c>
      <c r="E358"/>
      <c r="F358">
        <v>71203</v>
      </c>
      <c r="G358"/>
      <c r="H358"/>
    </row>
    <row r="359" spans="1:8" x14ac:dyDescent="0.2">
      <c r="A359" t="s">
        <v>3013</v>
      </c>
      <c r="B359" t="s">
        <v>21845</v>
      </c>
      <c r="C359" t="s">
        <v>3014</v>
      </c>
      <c r="D359" t="s">
        <v>21648</v>
      </c>
      <c r="E359"/>
      <c r="F359">
        <v>71203</v>
      </c>
      <c r="G359"/>
      <c r="H359"/>
    </row>
    <row r="360" spans="1:8" x14ac:dyDescent="0.2">
      <c r="A360" t="s">
        <v>3015</v>
      </c>
      <c r="B360" t="s">
        <v>21846</v>
      </c>
      <c r="C360" t="s">
        <v>3016</v>
      </c>
      <c r="D360" t="s">
        <v>21648</v>
      </c>
      <c r="E360"/>
      <c r="F360">
        <v>71203</v>
      </c>
      <c r="G360"/>
      <c r="H360"/>
    </row>
    <row r="361" spans="1:8" x14ac:dyDescent="0.2">
      <c r="A361" t="s">
        <v>3017</v>
      </c>
      <c r="B361" t="s">
        <v>21846</v>
      </c>
      <c r="C361" t="s">
        <v>3018</v>
      </c>
      <c r="D361" t="s">
        <v>21648</v>
      </c>
      <c r="E361"/>
      <c r="F361">
        <v>71203</v>
      </c>
      <c r="G361"/>
      <c r="H361"/>
    </row>
    <row r="362" spans="1:8" x14ac:dyDescent="0.2">
      <c r="A362" t="s">
        <v>3019</v>
      </c>
      <c r="B362" t="s">
        <v>21846</v>
      </c>
      <c r="C362" t="s">
        <v>3020</v>
      </c>
      <c r="D362" t="s">
        <v>21648</v>
      </c>
      <c r="E362"/>
      <c r="F362">
        <v>71203</v>
      </c>
      <c r="G362"/>
      <c r="H362"/>
    </row>
    <row r="363" spans="1:8" x14ac:dyDescent="0.2">
      <c r="A363" t="s">
        <v>3021</v>
      </c>
      <c r="B363" t="s">
        <v>21846</v>
      </c>
      <c r="C363" t="s">
        <v>3022</v>
      </c>
      <c r="D363" t="s">
        <v>21648</v>
      </c>
      <c r="E363"/>
      <c r="F363">
        <v>71203</v>
      </c>
      <c r="G363"/>
      <c r="H363"/>
    </row>
    <row r="364" spans="1:8" x14ac:dyDescent="0.2">
      <c r="A364" t="s">
        <v>3023</v>
      </c>
      <c r="B364" t="s">
        <v>21846</v>
      </c>
      <c r="C364" t="s">
        <v>3024</v>
      </c>
      <c r="D364" t="s">
        <v>21648</v>
      </c>
      <c r="E364"/>
      <c r="F364">
        <v>71203</v>
      </c>
      <c r="G364"/>
      <c r="H364"/>
    </row>
    <row r="365" spans="1:8" x14ac:dyDescent="0.2">
      <c r="A365" t="s">
        <v>3025</v>
      </c>
      <c r="B365" t="s">
        <v>21833</v>
      </c>
      <c r="C365" t="s">
        <v>1327</v>
      </c>
      <c r="D365" t="s">
        <v>21648</v>
      </c>
      <c r="E365"/>
      <c r="F365">
        <v>71203</v>
      </c>
      <c r="G365"/>
      <c r="H365"/>
    </row>
    <row r="366" spans="1:8" x14ac:dyDescent="0.2">
      <c r="A366" t="s">
        <v>3026</v>
      </c>
      <c r="B366" t="s">
        <v>21798</v>
      </c>
      <c r="C366" t="s">
        <v>3027</v>
      </c>
      <c r="D366" t="s">
        <v>21648</v>
      </c>
      <c r="E366"/>
      <c r="F366">
        <v>71203</v>
      </c>
      <c r="G366"/>
      <c r="H366"/>
    </row>
    <row r="367" spans="1:8" x14ac:dyDescent="0.2">
      <c r="A367" t="s">
        <v>3028</v>
      </c>
      <c r="B367" t="s">
        <v>21812</v>
      </c>
      <c r="C367" t="s">
        <v>719</v>
      </c>
      <c r="D367" t="s">
        <v>21648</v>
      </c>
      <c r="E367"/>
      <c r="F367">
        <v>71203</v>
      </c>
      <c r="G367"/>
      <c r="H367"/>
    </row>
    <row r="368" spans="1:8" x14ac:dyDescent="0.2">
      <c r="A368" t="s">
        <v>3029</v>
      </c>
      <c r="B368" t="s">
        <v>21833</v>
      </c>
      <c r="C368" t="s">
        <v>1327</v>
      </c>
      <c r="D368" t="s">
        <v>21648</v>
      </c>
      <c r="E368"/>
      <c r="F368">
        <v>71203</v>
      </c>
      <c r="G368"/>
      <c r="H368"/>
    </row>
    <row r="369" spans="1:8" x14ac:dyDescent="0.2">
      <c r="A369" t="s">
        <v>3030</v>
      </c>
      <c r="B369" t="s">
        <v>21832</v>
      </c>
      <c r="C369" t="s">
        <v>3031</v>
      </c>
      <c r="D369" t="s">
        <v>21648</v>
      </c>
      <c r="E369"/>
      <c r="F369">
        <v>71203</v>
      </c>
      <c r="G369"/>
      <c r="H369"/>
    </row>
    <row r="370" spans="1:8" x14ac:dyDescent="0.2">
      <c r="A370" t="s">
        <v>3032</v>
      </c>
      <c r="B370" t="s">
        <v>21832</v>
      </c>
      <c r="C370" t="s">
        <v>3033</v>
      </c>
      <c r="D370" t="s">
        <v>21648</v>
      </c>
      <c r="E370"/>
      <c r="F370">
        <v>71203</v>
      </c>
      <c r="G370"/>
      <c r="H370"/>
    </row>
    <row r="371" spans="1:8" x14ac:dyDescent="0.2">
      <c r="A371" t="s">
        <v>3034</v>
      </c>
      <c r="B371" t="s">
        <v>21847</v>
      </c>
      <c r="C371" t="s">
        <v>3035</v>
      </c>
      <c r="D371" t="s">
        <v>21648</v>
      </c>
      <c r="E371"/>
      <c r="F371">
        <v>71203</v>
      </c>
      <c r="G371"/>
      <c r="H371"/>
    </row>
    <row r="372" spans="1:8" x14ac:dyDescent="0.2">
      <c r="A372" t="s">
        <v>3036</v>
      </c>
      <c r="B372" t="s">
        <v>21847</v>
      </c>
      <c r="C372" t="s">
        <v>3037</v>
      </c>
      <c r="D372" t="s">
        <v>21648</v>
      </c>
      <c r="E372"/>
      <c r="F372">
        <v>71203</v>
      </c>
      <c r="G372"/>
      <c r="H372"/>
    </row>
    <row r="373" spans="1:8" x14ac:dyDescent="0.2">
      <c r="A373" t="s">
        <v>3038</v>
      </c>
      <c r="B373" t="s">
        <v>21847</v>
      </c>
      <c r="C373" t="s">
        <v>3039</v>
      </c>
      <c r="D373" t="s">
        <v>21648</v>
      </c>
      <c r="E373"/>
      <c r="F373">
        <v>71203</v>
      </c>
      <c r="G373"/>
      <c r="H373"/>
    </row>
    <row r="374" spans="1:8" x14ac:dyDescent="0.2">
      <c r="A374" t="s">
        <v>3040</v>
      </c>
      <c r="B374" t="s">
        <v>21848</v>
      </c>
      <c r="C374" t="s">
        <v>3041</v>
      </c>
      <c r="D374" t="s">
        <v>21648</v>
      </c>
      <c r="E374"/>
      <c r="F374">
        <v>71203</v>
      </c>
      <c r="G374"/>
      <c r="H374"/>
    </row>
    <row r="375" spans="1:8" x14ac:dyDescent="0.2">
      <c r="A375" t="s">
        <v>3042</v>
      </c>
      <c r="B375" t="s">
        <v>21849</v>
      </c>
      <c r="C375" t="s">
        <v>3043</v>
      </c>
      <c r="D375" t="s">
        <v>21648</v>
      </c>
      <c r="E375"/>
      <c r="F375">
        <v>71203</v>
      </c>
      <c r="G375"/>
      <c r="H375"/>
    </row>
    <row r="376" spans="1:8" x14ac:dyDescent="0.2">
      <c r="A376" t="s">
        <v>3044</v>
      </c>
      <c r="B376" t="s">
        <v>21850</v>
      </c>
      <c r="C376" t="s">
        <v>3045</v>
      </c>
      <c r="D376" t="s">
        <v>21648</v>
      </c>
      <c r="E376"/>
      <c r="F376">
        <v>71203</v>
      </c>
      <c r="G376"/>
      <c r="H376"/>
    </row>
    <row r="377" spans="1:8" x14ac:dyDescent="0.2">
      <c r="A377" t="s">
        <v>3046</v>
      </c>
      <c r="B377" t="s">
        <v>21851</v>
      </c>
      <c r="C377" t="s">
        <v>3047</v>
      </c>
      <c r="D377" t="s">
        <v>21648</v>
      </c>
      <c r="E377"/>
      <c r="F377">
        <v>71203</v>
      </c>
      <c r="G377"/>
      <c r="H377"/>
    </row>
    <row r="378" spans="1:8" x14ac:dyDescent="0.2">
      <c r="A378" t="s">
        <v>3048</v>
      </c>
      <c r="B378" t="s">
        <v>21847</v>
      </c>
      <c r="C378" t="s">
        <v>3049</v>
      </c>
      <c r="D378" t="s">
        <v>21648</v>
      </c>
      <c r="E378"/>
      <c r="F378">
        <v>71203</v>
      </c>
      <c r="G378"/>
      <c r="H378"/>
    </row>
    <row r="379" spans="1:8" x14ac:dyDescent="0.2">
      <c r="A379" t="s">
        <v>3050</v>
      </c>
      <c r="B379" t="s">
        <v>21823</v>
      </c>
      <c r="C379" t="s">
        <v>3051</v>
      </c>
      <c r="D379" t="s">
        <v>21648</v>
      </c>
      <c r="E379"/>
      <c r="F379">
        <v>71203</v>
      </c>
      <c r="G379"/>
      <c r="H379"/>
    </row>
    <row r="380" spans="1:8" x14ac:dyDescent="0.2">
      <c r="A380" t="s">
        <v>3052</v>
      </c>
      <c r="B380" t="s">
        <v>21852</v>
      </c>
      <c r="C380" t="s">
        <v>3053</v>
      </c>
      <c r="D380" t="s">
        <v>21648</v>
      </c>
      <c r="E380"/>
      <c r="F380">
        <v>71203</v>
      </c>
      <c r="G380"/>
      <c r="H380"/>
    </row>
    <row r="381" spans="1:8" x14ac:dyDescent="0.2">
      <c r="A381" t="s">
        <v>6202</v>
      </c>
      <c r="B381" t="s">
        <v>21847</v>
      </c>
      <c r="C381" t="s">
        <v>6203</v>
      </c>
      <c r="D381" t="s">
        <v>21648</v>
      </c>
      <c r="E381"/>
      <c r="F381">
        <v>71203</v>
      </c>
      <c r="G381"/>
      <c r="H381"/>
    </row>
    <row r="382" spans="1:8" x14ac:dyDescent="0.2">
      <c r="A382" t="s">
        <v>6204</v>
      </c>
      <c r="B382" t="s">
        <v>21847</v>
      </c>
      <c r="C382" t="s">
        <v>6205</v>
      </c>
      <c r="D382" t="s">
        <v>21648</v>
      </c>
      <c r="E382"/>
      <c r="F382">
        <v>71203</v>
      </c>
      <c r="G382"/>
      <c r="H382"/>
    </row>
    <row r="383" spans="1:8" x14ac:dyDescent="0.2">
      <c r="A383" t="s">
        <v>6206</v>
      </c>
      <c r="B383" t="s">
        <v>21853</v>
      </c>
      <c r="C383" t="s">
        <v>6207</v>
      </c>
      <c r="D383" t="s">
        <v>21648</v>
      </c>
      <c r="E383"/>
      <c r="F383">
        <v>71203</v>
      </c>
      <c r="G383"/>
      <c r="H383"/>
    </row>
    <row r="384" spans="1:8" x14ac:dyDescent="0.2">
      <c r="A384" t="s">
        <v>6208</v>
      </c>
      <c r="B384" t="s">
        <v>21839</v>
      </c>
      <c r="C384" t="s">
        <v>2999</v>
      </c>
      <c r="D384" t="s">
        <v>21648</v>
      </c>
      <c r="E384"/>
      <c r="F384">
        <v>71203</v>
      </c>
      <c r="G384"/>
      <c r="H384"/>
    </row>
    <row r="385" spans="1:8" x14ac:dyDescent="0.2">
      <c r="A385" t="s">
        <v>6209</v>
      </c>
      <c r="B385" t="s">
        <v>21826</v>
      </c>
      <c r="C385" t="s">
        <v>6210</v>
      </c>
      <c r="D385" t="s">
        <v>21648</v>
      </c>
      <c r="E385"/>
      <c r="F385">
        <v>71700</v>
      </c>
      <c r="G385"/>
      <c r="H385"/>
    </row>
    <row r="386" spans="1:8" x14ac:dyDescent="0.2">
      <c r="A386" t="s">
        <v>6211</v>
      </c>
      <c r="B386" t="s">
        <v>21855</v>
      </c>
      <c r="C386" t="s">
        <v>6212</v>
      </c>
      <c r="D386" t="s">
        <v>21648</v>
      </c>
      <c r="E386"/>
      <c r="F386">
        <v>71203</v>
      </c>
      <c r="G386"/>
      <c r="H386"/>
    </row>
    <row r="387" spans="1:8" x14ac:dyDescent="0.2">
      <c r="A387" t="s">
        <v>6213</v>
      </c>
      <c r="B387" t="s">
        <v>21847</v>
      </c>
      <c r="C387" t="s">
        <v>6203</v>
      </c>
      <c r="D387" t="s">
        <v>21648</v>
      </c>
      <c r="E387"/>
      <c r="F387">
        <v>71203</v>
      </c>
      <c r="G387"/>
      <c r="H387"/>
    </row>
    <row r="388" spans="1:8" x14ac:dyDescent="0.2">
      <c r="A388" t="s">
        <v>6214</v>
      </c>
      <c r="B388" t="s">
        <v>21847</v>
      </c>
      <c r="C388" t="s">
        <v>6215</v>
      </c>
      <c r="D388" t="s">
        <v>21648</v>
      </c>
      <c r="E388"/>
      <c r="F388">
        <v>71203</v>
      </c>
      <c r="G388"/>
      <c r="H388"/>
    </row>
    <row r="389" spans="1:8" x14ac:dyDescent="0.2">
      <c r="A389" t="s">
        <v>6216</v>
      </c>
      <c r="B389" t="s">
        <v>21836</v>
      </c>
      <c r="C389" t="s">
        <v>2988</v>
      </c>
      <c r="D389" t="s">
        <v>21648</v>
      </c>
      <c r="E389"/>
      <c r="F389">
        <v>71203</v>
      </c>
      <c r="G389"/>
      <c r="H389"/>
    </row>
    <row r="390" spans="1:8" x14ac:dyDescent="0.2">
      <c r="A390" t="s">
        <v>6217</v>
      </c>
      <c r="B390" t="s">
        <v>21856</v>
      </c>
      <c r="C390" t="s">
        <v>6218</v>
      </c>
      <c r="D390" t="s">
        <v>21648</v>
      </c>
      <c r="E390"/>
      <c r="F390">
        <v>71203</v>
      </c>
      <c r="G390"/>
      <c r="H390"/>
    </row>
    <row r="391" spans="1:8" x14ac:dyDescent="0.2">
      <c r="A391" t="s">
        <v>6219</v>
      </c>
      <c r="B391" t="s">
        <v>21857</v>
      </c>
      <c r="C391" t="s">
        <v>6220</v>
      </c>
      <c r="D391" t="s">
        <v>21648</v>
      </c>
      <c r="E391"/>
      <c r="F391">
        <v>71203</v>
      </c>
      <c r="G391"/>
      <c r="H391"/>
    </row>
    <row r="392" spans="1:8" x14ac:dyDescent="0.2">
      <c r="A392" t="s">
        <v>6221</v>
      </c>
      <c r="B392" t="s">
        <v>21676</v>
      </c>
      <c r="C392" t="s">
        <v>2104</v>
      </c>
      <c r="D392" t="s">
        <v>21677</v>
      </c>
      <c r="E392"/>
      <c r="F392"/>
      <c r="G392"/>
      <c r="H392"/>
    </row>
    <row r="393" spans="1:8" x14ac:dyDescent="0.2">
      <c r="A393" t="s">
        <v>6222</v>
      </c>
      <c r="B393" t="s">
        <v>21835</v>
      </c>
      <c r="C393" t="s">
        <v>6142</v>
      </c>
      <c r="D393" t="s">
        <v>21648</v>
      </c>
      <c r="E393"/>
      <c r="F393">
        <v>71203</v>
      </c>
      <c r="G393"/>
      <c r="H393"/>
    </row>
    <row r="394" spans="1:8" x14ac:dyDescent="0.2">
      <c r="A394" t="s">
        <v>6223</v>
      </c>
      <c r="B394" t="s">
        <v>21676</v>
      </c>
      <c r="C394" t="s">
        <v>2104</v>
      </c>
      <c r="D394" t="s">
        <v>21677</v>
      </c>
      <c r="E394"/>
      <c r="F394"/>
      <c r="G394"/>
      <c r="H394"/>
    </row>
    <row r="395" spans="1:8" x14ac:dyDescent="0.2">
      <c r="A395" t="s">
        <v>6224</v>
      </c>
      <c r="B395" t="s">
        <v>21858</v>
      </c>
      <c r="C395" t="s">
        <v>6225</v>
      </c>
      <c r="D395" t="s">
        <v>21648</v>
      </c>
      <c r="E395"/>
      <c r="F395">
        <v>71203</v>
      </c>
      <c r="G395"/>
      <c r="H395"/>
    </row>
    <row r="396" spans="1:8" x14ac:dyDescent="0.2">
      <c r="A396" t="s">
        <v>6226</v>
      </c>
      <c r="B396" t="s">
        <v>21858</v>
      </c>
      <c r="C396" t="s">
        <v>6227</v>
      </c>
      <c r="D396" t="s">
        <v>21648</v>
      </c>
      <c r="E396"/>
      <c r="F396">
        <v>71203</v>
      </c>
      <c r="G396"/>
      <c r="H396"/>
    </row>
    <row r="397" spans="1:8" x14ac:dyDescent="0.2">
      <c r="A397" t="s">
        <v>6228</v>
      </c>
      <c r="B397" t="s">
        <v>21858</v>
      </c>
      <c r="C397" t="s">
        <v>6229</v>
      </c>
      <c r="D397" t="s">
        <v>21648</v>
      </c>
      <c r="E397"/>
      <c r="F397">
        <v>71203</v>
      </c>
      <c r="G397"/>
      <c r="H397"/>
    </row>
    <row r="398" spans="1:8" x14ac:dyDescent="0.2">
      <c r="A398" t="s">
        <v>6230</v>
      </c>
      <c r="B398" t="s">
        <v>21823</v>
      </c>
      <c r="C398" t="s">
        <v>6231</v>
      </c>
      <c r="D398" t="s">
        <v>21648</v>
      </c>
      <c r="E398"/>
      <c r="F398">
        <v>71203</v>
      </c>
      <c r="G398"/>
      <c r="H398"/>
    </row>
    <row r="399" spans="1:8" x14ac:dyDescent="0.2">
      <c r="A399" t="s">
        <v>6232</v>
      </c>
      <c r="B399" t="s">
        <v>21848</v>
      </c>
      <c r="C399" t="s">
        <v>3041</v>
      </c>
      <c r="D399" t="s">
        <v>21648</v>
      </c>
      <c r="E399"/>
      <c r="F399">
        <v>71203</v>
      </c>
      <c r="G399"/>
      <c r="H399"/>
    </row>
    <row r="400" spans="1:8" x14ac:dyDescent="0.2">
      <c r="A400" t="s">
        <v>6233</v>
      </c>
      <c r="B400" t="s">
        <v>21859</v>
      </c>
      <c r="C400" t="s">
        <v>6234</v>
      </c>
      <c r="D400" t="s">
        <v>21648</v>
      </c>
      <c r="E400"/>
      <c r="F400">
        <v>71203</v>
      </c>
      <c r="G400"/>
      <c r="H400"/>
    </row>
    <row r="401" spans="1:8" x14ac:dyDescent="0.2">
      <c r="A401" t="s">
        <v>6235</v>
      </c>
      <c r="B401" t="s">
        <v>21860</v>
      </c>
      <c r="C401" t="s">
        <v>6236</v>
      </c>
      <c r="D401" t="s">
        <v>21648</v>
      </c>
      <c r="E401"/>
      <c r="F401">
        <v>71203</v>
      </c>
      <c r="G401"/>
      <c r="H401"/>
    </row>
    <row r="402" spans="1:8" x14ac:dyDescent="0.2">
      <c r="A402" t="s">
        <v>6237</v>
      </c>
      <c r="B402" t="s">
        <v>21861</v>
      </c>
      <c r="C402" t="s">
        <v>6238</v>
      </c>
      <c r="D402" t="s">
        <v>21648</v>
      </c>
      <c r="E402"/>
      <c r="F402">
        <v>71203</v>
      </c>
      <c r="G402"/>
      <c r="H402"/>
    </row>
    <row r="403" spans="1:8" x14ac:dyDescent="0.2">
      <c r="A403" t="s">
        <v>6239</v>
      </c>
      <c r="B403" t="s">
        <v>21862</v>
      </c>
      <c r="C403" t="s">
        <v>6238</v>
      </c>
      <c r="D403" t="s">
        <v>21648</v>
      </c>
      <c r="E403"/>
      <c r="F403">
        <v>71203</v>
      </c>
      <c r="G403"/>
      <c r="H403"/>
    </row>
    <row r="404" spans="1:8" x14ac:dyDescent="0.2">
      <c r="A404" t="s">
        <v>6240</v>
      </c>
      <c r="B404" t="s">
        <v>21863</v>
      </c>
      <c r="C404" t="s">
        <v>6241</v>
      </c>
      <c r="D404" t="s">
        <v>21648</v>
      </c>
      <c r="E404"/>
      <c r="F404">
        <v>71203</v>
      </c>
      <c r="G404"/>
      <c r="H404"/>
    </row>
    <row r="405" spans="1:8" x14ac:dyDescent="0.2">
      <c r="A405" t="s">
        <v>6242</v>
      </c>
      <c r="B405" t="s">
        <v>21864</v>
      </c>
      <c r="C405" t="s">
        <v>6243</v>
      </c>
      <c r="D405" t="s">
        <v>21648</v>
      </c>
      <c r="E405"/>
      <c r="F405">
        <v>71203</v>
      </c>
      <c r="G405"/>
      <c r="H405"/>
    </row>
    <row r="406" spans="1:8" x14ac:dyDescent="0.2">
      <c r="A406" t="s">
        <v>6244</v>
      </c>
      <c r="B406" t="s">
        <v>21865</v>
      </c>
      <c r="C406" t="s">
        <v>6245</v>
      </c>
      <c r="D406" t="s">
        <v>21648</v>
      </c>
      <c r="E406"/>
      <c r="F406">
        <v>71203</v>
      </c>
      <c r="G406"/>
      <c r="H406"/>
    </row>
    <row r="407" spans="1:8" x14ac:dyDescent="0.2">
      <c r="A407" t="s">
        <v>20297</v>
      </c>
      <c r="B407" t="s">
        <v>21866</v>
      </c>
      <c r="C407" t="s">
        <v>11243</v>
      </c>
      <c r="D407" t="s">
        <v>21648</v>
      </c>
      <c r="E407"/>
      <c r="F407">
        <v>71634</v>
      </c>
      <c r="G407"/>
      <c r="H407"/>
    </row>
    <row r="408" spans="1:8" x14ac:dyDescent="0.2">
      <c r="A408" t="s">
        <v>6246</v>
      </c>
      <c r="B408" t="s">
        <v>21868</v>
      </c>
      <c r="C408" t="s">
        <v>6247</v>
      </c>
      <c r="D408" t="s">
        <v>21648</v>
      </c>
      <c r="E408"/>
      <c r="F408">
        <v>71203</v>
      </c>
      <c r="G408"/>
      <c r="H408"/>
    </row>
    <row r="409" spans="1:8" x14ac:dyDescent="0.2">
      <c r="A409" t="s">
        <v>6248</v>
      </c>
      <c r="B409" t="s">
        <v>21829</v>
      </c>
      <c r="C409" t="s">
        <v>6249</v>
      </c>
      <c r="D409" t="s">
        <v>21648</v>
      </c>
      <c r="E409"/>
      <c r="F409">
        <v>71203</v>
      </c>
      <c r="G409"/>
      <c r="H409"/>
    </row>
    <row r="410" spans="1:8" x14ac:dyDescent="0.2">
      <c r="A410" t="s">
        <v>6250</v>
      </c>
      <c r="B410" t="s">
        <v>21869</v>
      </c>
      <c r="C410" t="s">
        <v>6251</v>
      </c>
      <c r="D410" t="s">
        <v>21648</v>
      </c>
      <c r="E410"/>
      <c r="F410">
        <v>71203</v>
      </c>
      <c r="G410"/>
      <c r="H410"/>
    </row>
    <row r="411" spans="1:8" x14ac:dyDescent="0.2">
      <c r="A411" t="s">
        <v>6252</v>
      </c>
      <c r="B411" t="s">
        <v>21870</v>
      </c>
      <c r="C411" t="s">
        <v>6253</v>
      </c>
      <c r="D411" t="s">
        <v>21648</v>
      </c>
      <c r="E411"/>
      <c r="F411">
        <v>71203</v>
      </c>
      <c r="G411"/>
      <c r="H411"/>
    </row>
    <row r="412" spans="1:8" x14ac:dyDescent="0.2">
      <c r="A412" t="s">
        <v>6254</v>
      </c>
      <c r="B412" t="s">
        <v>21839</v>
      </c>
      <c r="C412" t="s">
        <v>6255</v>
      </c>
      <c r="D412" t="s">
        <v>21648</v>
      </c>
      <c r="E412"/>
      <c r="F412">
        <v>71203</v>
      </c>
      <c r="G412"/>
      <c r="H412"/>
    </row>
    <row r="413" spans="1:8" x14ac:dyDescent="0.2">
      <c r="A413" t="s">
        <v>6256</v>
      </c>
      <c r="B413" t="s">
        <v>21871</v>
      </c>
      <c r="C413" t="s">
        <v>6257</v>
      </c>
      <c r="D413" t="s">
        <v>21648</v>
      </c>
      <c r="E413"/>
      <c r="F413">
        <v>71203</v>
      </c>
      <c r="G413"/>
      <c r="H413"/>
    </row>
    <row r="414" spans="1:8" x14ac:dyDescent="0.2">
      <c r="A414" t="s">
        <v>25478</v>
      </c>
      <c r="B414" t="s">
        <v>21796</v>
      </c>
      <c r="C414" t="s">
        <v>25479</v>
      </c>
      <c r="D414" t="s">
        <v>21648</v>
      </c>
      <c r="E414"/>
      <c r="F414">
        <v>71203</v>
      </c>
      <c r="G414"/>
      <c r="H414"/>
    </row>
    <row r="415" spans="1:8" x14ac:dyDescent="0.2">
      <c r="A415" t="s">
        <v>6258</v>
      </c>
      <c r="B415" t="s">
        <v>21864</v>
      </c>
      <c r="C415" t="s">
        <v>6259</v>
      </c>
      <c r="D415" t="s">
        <v>21648</v>
      </c>
      <c r="E415"/>
      <c r="F415">
        <v>71700</v>
      </c>
      <c r="G415"/>
      <c r="H415"/>
    </row>
    <row r="416" spans="1:8" x14ac:dyDescent="0.2">
      <c r="A416" t="s">
        <v>25480</v>
      </c>
      <c r="B416" t="s">
        <v>21839</v>
      </c>
      <c r="C416" t="s">
        <v>2999</v>
      </c>
      <c r="D416" t="s">
        <v>21648</v>
      </c>
      <c r="E416"/>
      <c r="F416">
        <v>71203</v>
      </c>
      <c r="G416"/>
      <c r="H416"/>
    </row>
    <row r="417" spans="1:8" x14ac:dyDescent="0.2">
      <c r="A417" t="s">
        <v>6260</v>
      </c>
      <c r="B417" t="s">
        <v>21839</v>
      </c>
      <c r="C417" t="s">
        <v>6255</v>
      </c>
      <c r="D417" t="s">
        <v>21648</v>
      </c>
      <c r="E417"/>
      <c r="F417">
        <v>71203</v>
      </c>
      <c r="G417"/>
      <c r="H417"/>
    </row>
    <row r="418" spans="1:8" x14ac:dyDescent="0.2">
      <c r="A418" t="s">
        <v>6261</v>
      </c>
      <c r="B418" t="s">
        <v>21857</v>
      </c>
      <c r="C418" t="s">
        <v>6220</v>
      </c>
      <c r="D418" t="s">
        <v>21648</v>
      </c>
      <c r="E418"/>
      <c r="F418">
        <v>71203</v>
      </c>
      <c r="G418"/>
      <c r="H418"/>
    </row>
    <row r="419" spans="1:8" x14ac:dyDescent="0.2">
      <c r="A419" t="s">
        <v>25481</v>
      </c>
      <c r="B419" t="s">
        <v>21859</v>
      </c>
      <c r="C419" t="s">
        <v>6234</v>
      </c>
      <c r="D419" t="s">
        <v>21648</v>
      </c>
      <c r="E419"/>
      <c r="F419">
        <v>70727</v>
      </c>
      <c r="G419"/>
      <c r="H419"/>
    </row>
    <row r="420" spans="1:8" x14ac:dyDescent="0.2">
      <c r="A420" t="s">
        <v>25482</v>
      </c>
      <c r="B420" t="s">
        <v>21856</v>
      </c>
      <c r="C420" t="s">
        <v>6218</v>
      </c>
      <c r="D420" t="s">
        <v>21648</v>
      </c>
      <c r="E420"/>
      <c r="F420">
        <v>70727</v>
      </c>
      <c r="G420"/>
      <c r="H420"/>
    </row>
    <row r="421" spans="1:8" x14ac:dyDescent="0.2">
      <c r="A421" t="s">
        <v>6262</v>
      </c>
      <c r="B421" t="s">
        <v>21872</v>
      </c>
      <c r="C421" t="s">
        <v>6142</v>
      </c>
      <c r="D421" t="s">
        <v>21648</v>
      </c>
      <c r="E421"/>
      <c r="F421">
        <v>71203</v>
      </c>
      <c r="G421"/>
      <c r="H421"/>
    </row>
    <row r="422" spans="1:8" x14ac:dyDescent="0.2">
      <c r="A422" t="s">
        <v>6263</v>
      </c>
      <c r="B422" t="s">
        <v>21798</v>
      </c>
      <c r="C422" t="s">
        <v>6264</v>
      </c>
      <c r="D422" t="s">
        <v>21648</v>
      </c>
      <c r="E422"/>
      <c r="F422">
        <v>71203</v>
      </c>
      <c r="G422"/>
      <c r="H422"/>
    </row>
    <row r="423" spans="1:8" x14ac:dyDescent="0.2">
      <c r="A423" t="s">
        <v>6265</v>
      </c>
      <c r="B423" t="s">
        <v>21873</v>
      </c>
      <c r="C423" t="s">
        <v>6266</v>
      </c>
      <c r="D423" t="s">
        <v>21648</v>
      </c>
      <c r="E423"/>
      <c r="F423">
        <v>71203</v>
      </c>
      <c r="G423"/>
      <c r="H423"/>
    </row>
    <row r="424" spans="1:8" x14ac:dyDescent="0.2">
      <c r="A424" t="s">
        <v>16718</v>
      </c>
      <c r="B424" t="s">
        <v>21798</v>
      </c>
      <c r="C424" t="s">
        <v>16719</v>
      </c>
      <c r="D424" t="s">
        <v>21648</v>
      </c>
      <c r="E424"/>
      <c r="F424">
        <v>71603</v>
      </c>
      <c r="G424"/>
      <c r="H424"/>
    </row>
    <row r="425" spans="1:8" x14ac:dyDescent="0.2">
      <c r="A425" t="s">
        <v>16720</v>
      </c>
      <c r="B425" t="s">
        <v>21836</v>
      </c>
      <c r="C425" t="s">
        <v>2988</v>
      </c>
      <c r="D425" t="s">
        <v>21648</v>
      </c>
      <c r="E425"/>
      <c r="F425">
        <v>71203</v>
      </c>
      <c r="G425"/>
      <c r="H425"/>
    </row>
    <row r="426" spans="1:8" x14ac:dyDescent="0.2">
      <c r="A426" t="s">
        <v>6267</v>
      </c>
      <c r="B426" t="s">
        <v>21851</v>
      </c>
      <c r="C426" t="s">
        <v>6268</v>
      </c>
      <c r="D426" t="s">
        <v>21648</v>
      </c>
      <c r="E426"/>
      <c r="F426">
        <v>71203</v>
      </c>
      <c r="G426"/>
      <c r="H426"/>
    </row>
    <row r="427" spans="1:8" x14ac:dyDescent="0.2">
      <c r="A427" t="s">
        <v>6269</v>
      </c>
      <c r="B427" t="s">
        <v>21862</v>
      </c>
      <c r="C427" t="s">
        <v>6270</v>
      </c>
      <c r="D427" t="s">
        <v>21648</v>
      </c>
      <c r="E427"/>
      <c r="F427">
        <v>71203</v>
      </c>
      <c r="G427"/>
      <c r="H427"/>
    </row>
    <row r="428" spans="1:8" x14ac:dyDescent="0.2">
      <c r="A428" t="s">
        <v>6271</v>
      </c>
      <c r="B428" t="s">
        <v>21862</v>
      </c>
      <c r="C428" t="s">
        <v>6272</v>
      </c>
      <c r="D428" t="s">
        <v>21648</v>
      </c>
      <c r="E428"/>
      <c r="F428">
        <v>71203</v>
      </c>
      <c r="G428"/>
      <c r="H428"/>
    </row>
    <row r="429" spans="1:8" x14ac:dyDescent="0.2">
      <c r="A429" t="s">
        <v>6273</v>
      </c>
      <c r="B429" t="s">
        <v>21875</v>
      </c>
      <c r="C429" t="s">
        <v>6274</v>
      </c>
      <c r="D429" t="s">
        <v>21648</v>
      </c>
      <c r="E429"/>
      <c r="F429">
        <v>71203</v>
      </c>
      <c r="G429"/>
      <c r="H429"/>
    </row>
    <row r="430" spans="1:8" x14ac:dyDescent="0.2">
      <c r="A430" t="s">
        <v>3102</v>
      </c>
      <c r="B430" t="s">
        <v>21876</v>
      </c>
      <c r="C430" t="s">
        <v>3103</v>
      </c>
      <c r="D430" t="s">
        <v>21648</v>
      </c>
      <c r="E430"/>
      <c r="F430">
        <v>71203</v>
      </c>
      <c r="G430"/>
      <c r="H430"/>
    </row>
    <row r="431" spans="1:8" x14ac:dyDescent="0.2">
      <c r="A431" t="s">
        <v>3104</v>
      </c>
      <c r="B431" t="s">
        <v>21877</v>
      </c>
      <c r="C431" t="s">
        <v>3105</v>
      </c>
      <c r="D431" t="s">
        <v>21648</v>
      </c>
      <c r="E431"/>
      <c r="F431">
        <v>71203</v>
      </c>
      <c r="G431"/>
      <c r="H431"/>
    </row>
    <row r="432" spans="1:8" x14ac:dyDescent="0.2">
      <c r="A432" t="s">
        <v>20298</v>
      </c>
      <c r="B432" t="s">
        <v>21878</v>
      </c>
      <c r="C432" t="s">
        <v>20299</v>
      </c>
      <c r="D432" t="s">
        <v>21648</v>
      </c>
      <c r="E432"/>
      <c r="F432">
        <v>70519</v>
      </c>
      <c r="G432"/>
      <c r="H432"/>
    </row>
    <row r="433" spans="1:8" x14ac:dyDescent="0.2">
      <c r="A433" t="s">
        <v>3106</v>
      </c>
      <c r="B433" t="s">
        <v>21880</v>
      </c>
      <c r="C433" t="s">
        <v>3107</v>
      </c>
      <c r="D433" t="s">
        <v>21648</v>
      </c>
      <c r="E433"/>
      <c r="F433">
        <v>70901</v>
      </c>
      <c r="G433"/>
      <c r="H433"/>
    </row>
    <row r="434" spans="1:8" x14ac:dyDescent="0.2">
      <c r="A434" t="s">
        <v>3108</v>
      </c>
      <c r="B434" t="s">
        <v>21881</v>
      </c>
      <c r="C434" t="s">
        <v>3109</v>
      </c>
      <c r="D434" t="s">
        <v>21648</v>
      </c>
      <c r="E434"/>
      <c r="F434">
        <v>71203</v>
      </c>
      <c r="G434"/>
      <c r="H434"/>
    </row>
    <row r="435" spans="1:8" x14ac:dyDescent="0.2">
      <c r="A435" t="s">
        <v>3110</v>
      </c>
      <c r="B435" t="s">
        <v>21882</v>
      </c>
      <c r="C435" t="s">
        <v>3111</v>
      </c>
      <c r="D435" t="s">
        <v>21648</v>
      </c>
      <c r="E435"/>
      <c r="F435">
        <v>71203</v>
      </c>
      <c r="G435"/>
      <c r="H435"/>
    </row>
    <row r="436" spans="1:8" x14ac:dyDescent="0.2">
      <c r="A436" t="s">
        <v>3112</v>
      </c>
      <c r="B436" t="s">
        <v>21883</v>
      </c>
      <c r="C436" t="s">
        <v>3113</v>
      </c>
      <c r="D436" t="s">
        <v>21648</v>
      </c>
      <c r="E436"/>
      <c r="F436">
        <v>71203</v>
      </c>
      <c r="G436"/>
      <c r="H436"/>
    </row>
    <row r="437" spans="1:8" x14ac:dyDescent="0.2">
      <c r="A437" t="s">
        <v>20300</v>
      </c>
      <c r="B437" t="s">
        <v>21884</v>
      </c>
      <c r="C437" t="s">
        <v>20301</v>
      </c>
      <c r="D437" t="s">
        <v>21648</v>
      </c>
      <c r="E437"/>
      <c r="F437">
        <v>71203</v>
      </c>
      <c r="G437"/>
      <c r="H437"/>
    </row>
    <row r="438" spans="1:8" x14ac:dyDescent="0.2">
      <c r="A438" t="s">
        <v>20302</v>
      </c>
      <c r="B438" t="s">
        <v>21882</v>
      </c>
      <c r="C438" t="s">
        <v>20303</v>
      </c>
      <c r="D438" t="s">
        <v>21648</v>
      </c>
      <c r="E438"/>
      <c r="F438">
        <v>71603</v>
      </c>
      <c r="G438"/>
      <c r="H438"/>
    </row>
    <row r="439" spans="1:8" x14ac:dyDescent="0.2">
      <c r="A439" t="s">
        <v>20304</v>
      </c>
      <c r="B439" t="s">
        <v>21882</v>
      </c>
      <c r="C439" t="s">
        <v>20305</v>
      </c>
      <c r="D439" t="s">
        <v>21648</v>
      </c>
      <c r="E439"/>
      <c r="F439">
        <v>71603</v>
      </c>
      <c r="G439"/>
      <c r="H439"/>
    </row>
    <row r="440" spans="1:8" x14ac:dyDescent="0.2">
      <c r="A440" t="s">
        <v>20306</v>
      </c>
      <c r="B440" t="s">
        <v>21882</v>
      </c>
      <c r="C440" t="s">
        <v>20307</v>
      </c>
      <c r="D440" t="s">
        <v>21648</v>
      </c>
      <c r="E440"/>
      <c r="F440">
        <v>71603</v>
      </c>
      <c r="G440"/>
      <c r="H440"/>
    </row>
    <row r="441" spans="1:8" x14ac:dyDescent="0.2">
      <c r="A441" t="s">
        <v>3114</v>
      </c>
      <c r="B441" t="s">
        <v>21885</v>
      </c>
      <c r="C441" t="s">
        <v>3115</v>
      </c>
      <c r="D441" t="s">
        <v>21648</v>
      </c>
      <c r="E441"/>
      <c r="F441">
        <v>71203</v>
      </c>
      <c r="G441"/>
      <c r="H441"/>
    </row>
    <row r="442" spans="1:8" x14ac:dyDescent="0.2">
      <c r="A442" t="s">
        <v>3116</v>
      </c>
      <c r="B442" t="s">
        <v>21886</v>
      </c>
      <c r="C442" t="s">
        <v>3117</v>
      </c>
      <c r="D442" t="s">
        <v>21648</v>
      </c>
      <c r="E442"/>
      <c r="F442">
        <v>71203</v>
      </c>
      <c r="G442"/>
      <c r="H442"/>
    </row>
    <row r="443" spans="1:8" x14ac:dyDescent="0.2">
      <c r="A443" t="s">
        <v>25483</v>
      </c>
      <c r="B443" t="s">
        <v>25484</v>
      </c>
      <c r="C443" t="s">
        <v>25485</v>
      </c>
      <c r="D443" t="s">
        <v>21648</v>
      </c>
      <c r="E443"/>
      <c r="F443">
        <v>71203</v>
      </c>
      <c r="G443"/>
      <c r="H443"/>
    </row>
    <row r="444" spans="1:8" x14ac:dyDescent="0.2">
      <c r="A444" t="s">
        <v>3118</v>
      </c>
      <c r="B444" t="s">
        <v>21887</v>
      </c>
      <c r="C444" t="s">
        <v>3119</v>
      </c>
      <c r="D444" t="s">
        <v>21648</v>
      </c>
      <c r="E444"/>
      <c r="F444">
        <v>72010</v>
      </c>
      <c r="G444"/>
      <c r="H444"/>
    </row>
    <row r="445" spans="1:8" x14ac:dyDescent="0.2">
      <c r="A445" t="s">
        <v>25486</v>
      </c>
      <c r="B445" t="s">
        <v>25487</v>
      </c>
      <c r="C445" t="s">
        <v>25488</v>
      </c>
      <c r="D445" t="s">
        <v>21648</v>
      </c>
      <c r="E445"/>
      <c r="F445">
        <v>72010</v>
      </c>
      <c r="G445"/>
      <c r="H445"/>
    </row>
    <row r="446" spans="1:8" x14ac:dyDescent="0.2">
      <c r="A446" t="s">
        <v>3120</v>
      </c>
      <c r="B446" t="s">
        <v>21889</v>
      </c>
      <c r="C446" t="s">
        <v>3121</v>
      </c>
      <c r="D446" t="s">
        <v>21648</v>
      </c>
      <c r="E446"/>
      <c r="F446">
        <v>71203</v>
      </c>
      <c r="G446"/>
      <c r="H446"/>
    </row>
    <row r="447" spans="1:8" x14ac:dyDescent="0.2">
      <c r="A447" t="s">
        <v>3122</v>
      </c>
      <c r="B447" t="s">
        <v>21890</v>
      </c>
      <c r="C447" t="s">
        <v>3123</v>
      </c>
      <c r="D447" t="s">
        <v>21648</v>
      </c>
      <c r="E447"/>
      <c r="F447">
        <v>70727</v>
      </c>
      <c r="G447"/>
      <c r="H447"/>
    </row>
    <row r="448" spans="1:8" x14ac:dyDescent="0.2">
      <c r="A448" t="s">
        <v>16721</v>
      </c>
      <c r="B448" t="s">
        <v>21835</v>
      </c>
      <c r="C448" t="s">
        <v>16722</v>
      </c>
      <c r="D448" t="s">
        <v>21648</v>
      </c>
      <c r="E448"/>
      <c r="F448">
        <v>70727</v>
      </c>
      <c r="G448"/>
      <c r="H448"/>
    </row>
    <row r="449" spans="1:8" x14ac:dyDescent="0.2">
      <c r="A449" t="s">
        <v>25489</v>
      </c>
      <c r="B449" t="s">
        <v>23560</v>
      </c>
      <c r="C449" t="s">
        <v>25490</v>
      </c>
      <c r="D449" t="s">
        <v>21648</v>
      </c>
      <c r="E449"/>
      <c r="F449">
        <v>70616</v>
      </c>
      <c r="G449"/>
      <c r="H449"/>
    </row>
    <row r="450" spans="1:8" x14ac:dyDescent="0.2">
      <c r="A450" t="s">
        <v>3124</v>
      </c>
      <c r="B450" t="s">
        <v>21891</v>
      </c>
      <c r="C450" t="s">
        <v>3125</v>
      </c>
      <c r="D450" t="s">
        <v>21648</v>
      </c>
      <c r="E450"/>
      <c r="F450"/>
      <c r="G450"/>
      <c r="H450"/>
    </row>
    <row r="451" spans="1:8" x14ac:dyDescent="0.2">
      <c r="A451" t="s">
        <v>25491</v>
      </c>
      <c r="B451" t="s">
        <v>21859</v>
      </c>
      <c r="C451" t="s">
        <v>25492</v>
      </c>
      <c r="D451" t="s">
        <v>21648</v>
      </c>
      <c r="E451"/>
      <c r="F451"/>
      <c r="G451"/>
      <c r="H451"/>
    </row>
    <row r="452" spans="1:8" x14ac:dyDescent="0.2">
      <c r="A452" t="s">
        <v>20308</v>
      </c>
      <c r="B452" t="s">
        <v>21892</v>
      </c>
      <c r="C452" t="s">
        <v>20309</v>
      </c>
      <c r="D452" t="s">
        <v>21648</v>
      </c>
      <c r="E452"/>
      <c r="F452"/>
      <c r="G452"/>
      <c r="H452"/>
    </row>
    <row r="453" spans="1:8" x14ac:dyDescent="0.2">
      <c r="A453" t="s">
        <v>3126</v>
      </c>
      <c r="B453" t="s">
        <v>21893</v>
      </c>
      <c r="C453" t="s">
        <v>3127</v>
      </c>
      <c r="D453" t="s">
        <v>21648</v>
      </c>
      <c r="E453"/>
      <c r="F453"/>
      <c r="G453"/>
      <c r="H453"/>
    </row>
    <row r="454" spans="1:8" x14ac:dyDescent="0.2">
      <c r="A454" t="s">
        <v>20310</v>
      </c>
      <c r="B454" t="s">
        <v>21894</v>
      </c>
      <c r="C454" t="s">
        <v>20311</v>
      </c>
      <c r="D454" t="s">
        <v>21648</v>
      </c>
      <c r="E454"/>
      <c r="F454"/>
      <c r="G454"/>
      <c r="H454"/>
    </row>
    <row r="455" spans="1:8" x14ac:dyDescent="0.2">
      <c r="A455" t="s">
        <v>3128</v>
      </c>
      <c r="B455" t="s">
        <v>21895</v>
      </c>
      <c r="C455" t="s">
        <v>3129</v>
      </c>
      <c r="D455" t="s">
        <v>21648</v>
      </c>
      <c r="E455"/>
      <c r="F455"/>
      <c r="G455"/>
      <c r="H455"/>
    </row>
    <row r="456" spans="1:8" x14ac:dyDescent="0.2">
      <c r="A456" t="s">
        <v>3130</v>
      </c>
      <c r="B456" t="s">
        <v>21882</v>
      </c>
      <c r="C456" t="s">
        <v>3131</v>
      </c>
      <c r="D456" t="s">
        <v>21648</v>
      </c>
      <c r="E456"/>
      <c r="F456"/>
      <c r="G456"/>
      <c r="H456"/>
    </row>
    <row r="457" spans="1:8" x14ac:dyDescent="0.2">
      <c r="A457" t="s">
        <v>20312</v>
      </c>
      <c r="B457" t="s">
        <v>21895</v>
      </c>
      <c r="C457" t="s">
        <v>20313</v>
      </c>
      <c r="D457" t="s">
        <v>21648</v>
      </c>
      <c r="E457"/>
      <c r="F457"/>
      <c r="G457"/>
      <c r="H457"/>
    </row>
    <row r="458" spans="1:8" x14ac:dyDescent="0.2">
      <c r="A458" t="s">
        <v>20314</v>
      </c>
      <c r="B458" t="s">
        <v>21894</v>
      </c>
      <c r="C458" t="s">
        <v>20315</v>
      </c>
      <c r="D458" t="s">
        <v>21648</v>
      </c>
      <c r="E458"/>
      <c r="F458"/>
      <c r="G458"/>
      <c r="H458"/>
    </row>
    <row r="459" spans="1:8" x14ac:dyDescent="0.2">
      <c r="A459" t="s">
        <v>16723</v>
      </c>
      <c r="B459" t="s">
        <v>21896</v>
      </c>
      <c r="C459" t="s">
        <v>16724</v>
      </c>
      <c r="D459" t="s">
        <v>21648</v>
      </c>
      <c r="E459"/>
      <c r="F459">
        <v>71876</v>
      </c>
      <c r="G459"/>
      <c r="H459"/>
    </row>
    <row r="460" spans="1:8" x14ac:dyDescent="0.2">
      <c r="A460" t="s">
        <v>20316</v>
      </c>
      <c r="B460" t="s">
        <v>21898</v>
      </c>
      <c r="C460" t="s">
        <v>20317</v>
      </c>
      <c r="D460" t="s">
        <v>21648</v>
      </c>
      <c r="E460"/>
      <c r="F460">
        <v>70536</v>
      </c>
      <c r="G460"/>
      <c r="H460"/>
    </row>
    <row r="461" spans="1:8" x14ac:dyDescent="0.2">
      <c r="A461" t="s">
        <v>3132</v>
      </c>
      <c r="B461" t="s">
        <v>21898</v>
      </c>
      <c r="C461" t="s">
        <v>3133</v>
      </c>
      <c r="D461" t="s">
        <v>21648</v>
      </c>
      <c r="E461"/>
      <c r="F461"/>
      <c r="G461"/>
      <c r="H461"/>
    </row>
    <row r="462" spans="1:8" x14ac:dyDescent="0.2">
      <c r="A462" t="s">
        <v>16725</v>
      </c>
      <c r="B462" t="s">
        <v>21898</v>
      </c>
      <c r="C462" t="s">
        <v>16726</v>
      </c>
      <c r="D462" t="s">
        <v>21648</v>
      </c>
      <c r="E462"/>
      <c r="F462">
        <v>71876</v>
      </c>
      <c r="G462"/>
      <c r="H462"/>
    </row>
    <row r="463" spans="1:8" x14ac:dyDescent="0.2">
      <c r="A463" t="s">
        <v>20318</v>
      </c>
      <c r="B463" t="s">
        <v>21898</v>
      </c>
      <c r="C463" t="s">
        <v>10202</v>
      </c>
      <c r="D463" t="s">
        <v>21648</v>
      </c>
      <c r="E463"/>
      <c r="F463"/>
      <c r="G463"/>
      <c r="H463"/>
    </row>
    <row r="464" spans="1:8" x14ac:dyDescent="0.2">
      <c r="A464" t="s">
        <v>25493</v>
      </c>
      <c r="B464" t="s">
        <v>21910</v>
      </c>
      <c r="C464" t="s">
        <v>25494</v>
      </c>
      <c r="D464" t="s">
        <v>21648</v>
      </c>
      <c r="E464"/>
      <c r="F464"/>
      <c r="G464"/>
      <c r="H464"/>
    </row>
    <row r="465" spans="1:8" x14ac:dyDescent="0.2">
      <c r="A465" t="s">
        <v>3134</v>
      </c>
      <c r="B465" t="s">
        <v>21900</v>
      </c>
      <c r="C465" t="s">
        <v>3135</v>
      </c>
      <c r="D465" t="s">
        <v>21648</v>
      </c>
      <c r="E465"/>
      <c r="F465">
        <v>71603</v>
      </c>
      <c r="G465"/>
      <c r="H465"/>
    </row>
    <row r="466" spans="1:8" x14ac:dyDescent="0.2">
      <c r="A466" t="s">
        <v>20319</v>
      </c>
      <c r="B466" t="s">
        <v>21901</v>
      </c>
      <c r="C466" t="s">
        <v>20320</v>
      </c>
      <c r="D466" t="s">
        <v>21648</v>
      </c>
      <c r="E466"/>
      <c r="F466"/>
      <c r="G466"/>
      <c r="H466"/>
    </row>
    <row r="467" spans="1:8" x14ac:dyDescent="0.2">
      <c r="A467" t="s">
        <v>20321</v>
      </c>
      <c r="B467" t="s">
        <v>21902</v>
      </c>
      <c r="C467" t="s">
        <v>20322</v>
      </c>
      <c r="D467" t="s">
        <v>21648</v>
      </c>
      <c r="E467"/>
      <c r="F467"/>
      <c r="G467"/>
      <c r="H467"/>
    </row>
    <row r="468" spans="1:8" x14ac:dyDescent="0.2">
      <c r="A468" t="s">
        <v>20323</v>
      </c>
      <c r="B468" t="s">
        <v>21902</v>
      </c>
      <c r="C468" t="s">
        <v>20324</v>
      </c>
      <c r="D468" t="s">
        <v>21648</v>
      </c>
      <c r="E468"/>
      <c r="F468">
        <v>0</v>
      </c>
      <c r="G468"/>
      <c r="H468"/>
    </row>
    <row r="469" spans="1:8" x14ac:dyDescent="0.2">
      <c r="A469" t="s">
        <v>20325</v>
      </c>
      <c r="B469" t="s">
        <v>21902</v>
      </c>
      <c r="C469" t="s">
        <v>20326</v>
      </c>
      <c r="D469" t="s">
        <v>21648</v>
      </c>
      <c r="E469"/>
      <c r="F469"/>
      <c r="G469"/>
      <c r="H469"/>
    </row>
    <row r="470" spans="1:8" x14ac:dyDescent="0.2">
      <c r="A470" t="s">
        <v>20327</v>
      </c>
      <c r="B470" t="s">
        <v>21903</v>
      </c>
      <c r="C470" t="s">
        <v>20328</v>
      </c>
      <c r="D470" t="s">
        <v>21648</v>
      </c>
      <c r="E470"/>
      <c r="F470"/>
      <c r="G470"/>
      <c r="H470"/>
    </row>
    <row r="471" spans="1:8" x14ac:dyDescent="0.2">
      <c r="A471" t="s">
        <v>20329</v>
      </c>
      <c r="B471" t="s">
        <v>21903</v>
      </c>
      <c r="C471" t="s">
        <v>20330</v>
      </c>
      <c r="D471" t="s">
        <v>21648</v>
      </c>
      <c r="E471"/>
      <c r="F471"/>
      <c r="G471"/>
      <c r="H471"/>
    </row>
    <row r="472" spans="1:8" x14ac:dyDescent="0.2">
      <c r="A472" t="s">
        <v>20331</v>
      </c>
      <c r="B472" t="s">
        <v>21903</v>
      </c>
      <c r="C472" t="s">
        <v>20332</v>
      </c>
      <c r="D472" t="s">
        <v>21648</v>
      </c>
      <c r="E472"/>
      <c r="F472"/>
      <c r="G472"/>
      <c r="H472"/>
    </row>
    <row r="473" spans="1:8" x14ac:dyDescent="0.2">
      <c r="A473" t="s">
        <v>20333</v>
      </c>
      <c r="B473" t="s">
        <v>21903</v>
      </c>
      <c r="C473" t="s">
        <v>20334</v>
      </c>
      <c r="D473" t="s">
        <v>21648</v>
      </c>
      <c r="E473"/>
      <c r="F473"/>
      <c r="G473"/>
      <c r="H473"/>
    </row>
    <row r="474" spans="1:8" x14ac:dyDescent="0.2">
      <c r="A474" t="s">
        <v>20335</v>
      </c>
      <c r="B474" t="s">
        <v>21889</v>
      </c>
      <c r="C474" t="s">
        <v>20336</v>
      </c>
      <c r="D474" t="s">
        <v>21648</v>
      </c>
      <c r="E474"/>
      <c r="F474"/>
      <c r="G474"/>
      <c r="H474"/>
    </row>
    <row r="475" spans="1:8" x14ac:dyDescent="0.2">
      <c r="A475" t="s">
        <v>20337</v>
      </c>
      <c r="B475" t="s">
        <v>21889</v>
      </c>
      <c r="C475" t="s">
        <v>20338</v>
      </c>
      <c r="D475" t="s">
        <v>21648</v>
      </c>
      <c r="E475"/>
      <c r="F475"/>
      <c r="G475"/>
      <c r="H475"/>
    </row>
    <row r="476" spans="1:8" x14ac:dyDescent="0.2">
      <c r="A476" t="s">
        <v>20339</v>
      </c>
      <c r="B476" t="s">
        <v>21889</v>
      </c>
      <c r="C476" t="s">
        <v>20340</v>
      </c>
      <c r="D476" t="s">
        <v>21648</v>
      </c>
      <c r="E476"/>
      <c r="F476"/>
      <c r="G476"/>
      <c r="H476"/>
    </row>
    <row r="477" spans="1:8" x14ac:dyDescent="0.2">
      <c r="A477" t="s">
        <v>20341</v>
      </c>
      <c r="B477" t="s">
        <v>21811</v>
      </c>
      <c r="C477" t="s">
        <v>20342</v>
      </c>
      <c r="D477" t="s">
        <v>21648</v>
      </c>
      <c r="E477"/>
      <c r="F477"/>
      <c r="G477"/>
      <c r="H477"/>
    </row>
    <row r="478" spans="1:8" x14ac:dyDescent="0.2">
      <c r="A478" t="s">
        <v>20343</v>
      </c>
      <c r="B478" t="s">
        <v>21889</v>
      </c>
      <c r="C478" t="s">
        <v>20344</v>
      </c>
      <c r="D478" t="s">
        <v>21648</v>
      </c>
      <c r="E478"/>
      <c r="F478"/>
      <c r="G478"/>
      <c r="H478"/>
    </row>
    <row r="479" spans="1:8" x14ac:dyDescent="0.2">
      <c r="A479" t="s">
        <v>20345</v>
      </c>
      <c r="B479" t="s">
        <v>21889</v>
      </c>
      <c r="C479" t="s">
        <v>20346</v>
      </c>
      <c r="D479" t="s">
        <v>21648</v>
      </c>
      <c r="E479"/>
      <c r="F479"/>
      <c r="G479"/>
      <c r="H479"/>
    </row>
    <row r="480" spans="1:8" x14ac:dyDescent="0.2">
      <c r="A480" t="s">
        <v>20347</v>
      </c>
      <c r="B480" t="s">
        <v>21889</v>
      </c>
      <c r="C480" t="s">
        <v>20348</v>
      </c>
      <c r="D480" t="s">
        <v>21648</v>
      </c>
      <c r="E480"/>
      <c r="F480"/>
      <c r="G480"/>
      <c r="H480"/>
    </row>
    <row r="481" spans="1:8" x14ac:dyDescent="0.2">
      <c r="A481" t="s">
        <v>20349</v>
      </c>
      <c r="B481" t="s">
        <v>21889</v>
      </c>
      <c r="C481" t="s">
        <v>20350</v>
      </c>
      <c r="D481" t="s">
        <v>21648</v>
      </c>
      <c r="E481"/>
      <c r="F481"/>
      <c r="G481"/>
      <c r="H481"/>
    </row>
    <row r="482" spans="1:8" x14ac:dyDescent="0.2">
      <c r="A482" t="s">
        <v>20351</v>
      </c>
      <c r="B482" t="s">
        <v>21889</v>
      </c>
      <c r="C482" t="s">
        <v>20352</v>
      </c>
      <c r="D482" t="s">
        <v>21648</v>
      </c>
      <c r="E482"/>
      <c r="F482"/>
      <c r="G482"/>
      <c r="H482"/>
    </row>
    <row r="483" spans="1:8" x14ac:dyDescent="0.2">
      <c r="A483" t="s">
        <v>20353</v>
      </c>
      <c r="B483" t="s">
        <v>21889</v>
      </c>
      <c r="C483" t="s">
        <v>20354</v>
      </c>
      <c r="D483" t="s">
        <v>21648</v>
      </c>
      <c r="E483"/>
      <c r="F483"/>
      <c r="G483"/>
      <c r="H483"/>
    </row>
    <row r="484" spans="1:8" x14ac:dyDescent="0.2">
      <c r="A484" t="s">
        <v>20355</v>
      </c>
      <c r="B484" t="s">
        <v>21889</v>
      </c>
      <c r="C484" t="s">
        <v>20356</v>
      </c>
      <c r="D484" t="s">
        <v>21648</v>
      </c>
      <c r="E484"/>
      <c r="F484"/>
      <c r="G484"/>
      <c r="H484"/>
    </row>
    <row r="485" spans="1:8" x14ac:dyDescent="0.2">
      <c r="A485" t="s">
        <v>20357</v>
      </c>
      <c r="B485" t="s">
        <v>21889</v>
      </c>
      <c r="C485" t="s">
        <v>20358</v>
      </c>
      <c r="D485" t="s">
        <v>21648</v>
      </c>
      <c r="E485"/>
      <c r="F485"/>
      <c r="G485"/>
      <c r="H485"/>
    </row>
    <row r="486" spans="1:8" x14ac:dyDescent="0.2">
      <c r="A486" t="s">
        <v>20359</v>
      </c>
      <c r="B486" t="s">
        <v>21889</v>
      </c>
      <c r="C486" t="s">
        <v>20360</v>
      </c>
      <c r="D486" t="s">
        <v>21648</v>
      </c>
      <c r="E486"/>
      <c r="F486"/>
      <c r="G486"/>
      <c r="H486"/>
    </row>
    <row r="487" spans="1:8" x14ac:dyDescent="0.2">
      <c r="A487" t="s">
        <v>20361</v>
      </c>
      <c r="B487" t="s">
        <v>21889</v>
      </c>
      <c r="C487" t="s">
        <v>20362</v>
      </c>
      <c r="D487" t="s">
        <v>21648</v>
      </c>
      <c r="E487"/>
      <c r="F487"/>
      <c r="G487"/>
      <c r="H487"/>
    </row>
    <row r="488" spans="1:8" x14ac:dyDescent="0.2">
      <c r="A488" t="s">
        <v>20363</v>
      </c>
      <c r="B488" t="s">
        <v>21904</v>
      </c>
      <c r="C488" t="s">
        <v>20364</v>
      </c>
      <c r="D488" t="s">
        <v>21648</v>
      </c>
      <c r="E488"/>
      <c r="F488">
        <v>70536</v>
      </c>
      <c r="G488"/>
      <c r="H488"/>
    </row>
    <row r="489" spans="1:8" x14ac:dyDescent="0.2">
      <c r="A489" t="s">
        <v>20365</v>
      </c>
      <c r="B489" t="s">
        <v>21905</v>
      </c>
      <c r="C489" t="s">
        <v>20366</v>
      </c>
      <c r="D489" t="s">
        <v>21648</v>
      </c>
      <c r="E489"/>
      <c r="F489">
        <v>70727</v>
      </c>
      <c r="G489"/>
      <c r="H489"/>
    </row>
    <row r="490" spans="1:8" x14ac:dyDescent="0.2">
      <c r="A490" t="s">
        <v>16727</v>
      </c>
      <c r="B490" t="s">
        <v>21906</v>
      </c>
      <c r="C490" t="s">
        <v>16728</v>
      </c>
      <c r="D490" t="s">
        <v>21648</v>
      </c>
      <c r="E490"/>
      <c r="F490"/>
      <c r="G490"/>
      <c r="H490"/>
    </row>
    <row r="491" spans="1:8" x14ac:dyDescent="0.2">
      <c r="A491" t="s">
        <v>20367</v>
      </c>
      <c r="B491" t="s">
        <v>21907</v>
      </c>
      <c r="C491" t="s">
        <v>20368</v>
      </c>
      <c r="D491" t="s">
        <v>21648</v>
      </c>
      <c r="E491"/>
      <c r="F491"/>
      <c r="G491"/>
      <c r="H491"/>
    </row>
    <row r="492" spans="1:8" x14ac:dyDescent="0.2">
      <c r="A492" t="s">
        <v>20369</v>
      </c>
      <c r="B492" t="s">
        <v>21908</v>
      </c>
      <c r="C492" t="s">
        <v>20370</v>
      </c>
      <c r="D492" t="s">
        <v>21648</v>
      </c>
      <c r="E492"/>
      <c r="F492"/>
      <c r="G492"/>
      <c r="H492"/>
    </row>
    <row r="493" spans="1:8" x14ac:dyDescent="0.2">
      <c r="A493" t="s">
        <v>20371</v>
      </c>
      <c r="B493" t="s">
        <v>21909</v>
      </c>
      <c r="C493" t="s">
        <v>20372</v>
      </c>
      <c r="D493" t="s">
        <v>21648</v>
      </c>
      <c r="E493"/>
      <c r="F493"/>
      <c r="G493"/>
      <c r="H493"/>
    </row>
    <row r="494" spans="1:8" x14ac:dyDescent="0.2">
      <c r="A494" t="s">
        <v>20373</v>
      </c>
      <c r="B494" t="s">
        <v>21909</v>
      </c>
      <c r="C494" t="s">
        <v>20374</v>
      </c>
      <c r="D494" t="s">
        <v>21648</v>
      </c>
      <c r="E494"/>
      <c r="F494"/>
      <c r="G494"/>
      <c r="H494"/>
    </row>
    <row r="495" spans="1:8" x14ac:dyDescent="0.2">
      <c r="A495" t="s">
        <v>20375</v>
      </c>
      <c r="B495" t="s">
        <v>21910</v>
      </c>
      <c r="C495" t="s">
        <v>20376</v>
      </c>
      <c r="D495" t="s">
        <v>21648</v>
      </c>
      <c r="E495"/>
      <c r="F495">
        <v>71707</v>
      </c>
      <c r="G495"/>
      <c r="H495"/>
    </row>
    <row r="496" spans="1:8" x14ac:dyDescent="0.2">
      <c r="A496" t="s">
        <v>3136</v>
      </c>
      <c r="B496" t="s">
        <v>21912</v>
      </c>
      <c r="C496" t="s">
        <v>3137</v>
      </c>
      <c r="D496" t="s">
        <v>21648</v>
      </c>
      <c r="E496"/>
      <c r="F496">
        <v>72006</v>
      </c>
      <c r="G496"/>
      <c r="H496"/>
    </row>
    <row r="497" spans="1:8" x14ac:dyDescent="0.2">
      <c r="A497" t="s">
        <v>3138</v>
      </c>
      <c r="B497" t="s">
        <v>21912</v>
      </c>
      <c r="C497" t="s">
        <v>3139</v>
      </c>
      <c r="D497" t="s">
        <v>21648</v>
      </c>
      <c r="E497"/>
      <c r="F497">
        <v>72006</v>
      </c>
      <c r="G497"/>
      <c r="H497"/>
    </row>
    <row r="498" spans="1:8" x14ac:dyDescent="0.2">
      <c r="A498" t="s">
        <v>3140</v>
      </c>
      <c r="B498" t="s">
        <v>21912</v>
      </c>
      <c r="C498" t="s">
        <v>3141</v>
      </c>
      <c r="D498" t="s">
        <v>21648</v>
      </c>
      <c r="E498"/>
      <c r="F498">
        <v>72006</v>
      </c>
      <c r="G498"/>
      <c r="H498"/>
    </row>
    <row r="499" spans="1:8" x14ac:dyDescent="0.2">
      <c r="A499" t="s">
        <v>3142</v>
      </c>
      <c r="B499" t="s">
        <v>21912</v>
      </c>
      <c r="C499" t="s">
        <v>3139</v>
      </c>
      <c r="D499" t="s">
        <v>21648</v>
      </c>
      <c r="E499"/>
      <c r="F499">
        <v>72006</v>
      </c>
      <c r="G499"/>
      <c r="H499"/>
    </row>
    <row r="500" spans="1:8" x14ac:dyDescent="0.2">
      <c r="A500" t="s">
        <v>3143</v>
      </c>
      <c r="B500" t="s">
        <v>21912</v>
      </c>
      <c r="C500" t="s">
        <v>3144</v>
      </c>
      <c r="D500" t="s">
        <v>21648</v>
      </c>
      <c r="E500"/>
      <c r="F500">
        <v>72006</v>
      </c>
      <c r="G500"/>
      <c r="H500"/>
    </row>
    <row r="501" spans="1:8" x14ac:dyDescent="0.2">
      <c r="A501" t="s">
        <v>3145</v>
      </c>
      <c r="B501" t="s">
        <v>21912</v>
      </c>
      <c r="C501" t="s">
        <v>3146</v>
      </c>
      <c r="D501" t="s">
        <v>21648</v>
      </c>
      <c r="E501"/>
      <c r="F501">
        <v>72006</v>
      </c>
      <c r="G501"/>
      <c r="H501"/>
    </row>
    <row r="502" spans="1:8" x14ac:dyDescent="0.2">
      <c r="A502" t="s">
        <v>16729</v>
      </c>
      <c r="B502" t="s">
        <v>21912</v>
      </c>
      <c r="C502" t="s">
        <v>16730</v>
      </c>
      <c r="D502" t="s">
        <v>21648</v>
      </c>
      <c r="E502"/>
      <c r="F502">
        <v>72006</v>
      </c>
      <c r="G502"/>
      <c r="H502"/>
    </row>
    <row r="503" spans="1:8" x14ac:dyDescent="0.2">
      <c r="A503" t="s">
        <v>3147</v>
      </c>
      <c r="B503" t="s">
        <v>21912</v>
      </c>
      <c r="C503" t="s">
        <v>3148</v>
      </c>
      <c r="D503" t="s">
        <v>21648</v>
      </c>
      <c r="E503"/>
      <c r="F503">
        <v>72006</v>
      </c>
      <c r="G503"/>
      <c r="H503"/>
    </row>
    <row r="504" spans="1:8" x14ac:dyDescent="0.2">
      <c r="A504" t="s">
        <v>16731</v>
      </c>
      <c r="B504" t="s">
        <v>21912</v>
      </c>
      <c r="C504" t="s">
        <v>16732</v>
      </c>
      <c r="D504" t="s">
        <v>21648</v>
      </c>
      <c r="E504"/>
      <c r="F504">
        <v>72006</v>
      </c>
      <c r="G504"/>
      <c r="H504"/>
    </row>
    <row r="505" spans="1:8" x14ac:dyDescent="0.2">
      <c r="A505" t="s">
        <v>16733</v>
      </c>
      <c r="B505" t="s">
        <v>21912</v>
      </c>
      <c r="C505" t="s">
        <v>16734</v>
      </c>
      <c r="D505" t="s">
        <v>21648</v>
      </c>
      <c r="E505"/>
      <c r="F505">
        <v>72006</v>
      </c>
      <c r="G505"/>
      <c r="H505"/>
    </row>
    <row r="506" spans="1:8" x14ac:dyDescent="0.2">
      <c r="A506" t="s">
        <v>16735</v>
      </c>
      <c r="B506" t="s">
        <v>21912</v>
      </c>
      <c r="C506" t="s">
        <v>16736</v>
      </c>
      <c r="D506" t="s">
        <v>21648</v>
      </c>
      <c r="E506"/>
      <c r="F506">
        <v>72006</v>
      </c>
      <c r="G506"/>
      <c r="H506"/>
    </row>
    <row r="507" spans="1:8" x14ac:dyDescent="0.2">
      <c r="A507" t="s">
        <v>16737</v>
      </c>
      <c r="B507" t="s">
        <v>21912</v>
      </c>
      <c r="C507" t="s">
        <v>16738</v>
      </c>
      <c r="D507" t="s">
        <v>21648</v>
      </c>
      <c r="E507"/>
      <c r="F507">
        <v>72006</v>
      </c>
      <c r="G507"/>
      <c r="H507"/>
    </row>
    <row r="508" spans="1:8" x14ac:dyDescent="0.2">
      <c r="A508" t="s">
        <v>3149</v>
      </c>
      <c r="B508" t="s">
        <v>21912</v>
      </c>
      <c r="C508" t="s">
        <v>3150</v>
      </c>
      <c r="D508" t="s">
        <v>21648</v>
      </c>
      <c r="E508"/>
      <c r="F508">
        <v>70808</v>
      </c>
      <c r="G508"/>
      <c r="H508"/>
    </row>
    <row r="509" spans="1:8" x14ac:dyDescent="0.2">
      <c r="A509" t="s">
        <v>16739</v>
      </c>
      <c r="B509" t="s">
        <v>21912</v>
      </c>
      <c r="C509" t="s">
        <v>3146</v>
      </c>
      <c r="D509" t="s">
        <v>21648</v>
      </c>
      <c r="E509"/>
      <c r="F509">
        <v>72006</v>
      </c>
      <c r="G509"/>
      <c r="H509"/>
    </row>
    <row r="510" spans="1:8" x14ac:dyDescent="0.2">
      <c r="A510" t="s">
        <v>16740</v>
      </c>
      <c r="B510" t="s">
        <v>21912</v>
      </c>
      <c r="C510" t="s">
        <v>3144</v>
      </c>
      <c r="D510" t="s">
        <v>21648</v>
      </c>
      <c r="E510"/>
      <c r="F510">
        <v>72006</v>
      </c>
      <c r="G510"/>
      <c r="H510"/>
    </row>
    <row r="511" spans="1:8" x14ac:dyDescent="0.2">
      <c r="A511" t="s">
        <v>3151</v>
      </c>
      <c r="B511" t="s">
        <v>21912</v>
      </c>
      <c r="C511" t="s">
        <v>3152</v>
      </c>
      <c r="D511" t="s">
        <v>21648</v>
      </c>
      <c r="E511"/>
      <c r="F511">
        <v>72006</v>
      </c>
      <c r="G511"/>
      <c r="H511"/>
    </row>
    <row r="512" spans="1:8" x14ac:dyDescent="0.2">
      <c r="A512" t="s">
        <v>16741</v>
      </c>
      <c r="B512" t="s">
        <v>21912</v>
      </c>
      <c r="C512" t="s">
        <v>16742</v>
      </c>
      <c r="D512" t="s">
        <v>21648</v>
      </c>
      <c r="E512"/>
      <c r="F512">
        <v>72006</v>
      </c>
      <c r="G512"/>
      <c r="H512"/>
    </row>
    <row r="513" spans="1:8" x14ac:dyDescent="0.2">
      <c r="A513" t="s">
        <v>3153</v>
      </c>
      <c r="B513" t="s">
        <v>21912</v>
      </c>
      <c r="C513" t="s">
        <v>3154</v>
      </c>
      <c r="D513" t="s">
        <v>21648</v>
      </c>
      <c r="E513"/>
      <c r="F513">
        <v>72006</v>
      </c>
      <c r="G513"/>
      <c r="H513"/>
    </row>
    <row r="514" spans="1:8" x14ac:dyDescent="0.2">
      <c r="A514" t="s">
        <v>3155</v>
      </c>
      <c r="B514" t="s">
        <v>21912</v>
      </c>
      <c r="C514" t="s">
        <v>3156</v>
      </c>
      <c r="D514" t="s">
        <v>21648</v>
      </c>
      <c r="E514"/>
      <c r="F514">
        <v>72006</v>
      </c>
      <c r="G514"/>
      <c r="H514"/>
    </row>
    <row r="515" spans="1:8" x14ac:dyDescent="0.2">
      <c r="A515" t="s">
        <v>16743</v>
      </c>
      <c r="B515" t="s">
        <v>21912</v>
      </c>
      <c r="C515" t="s">
        <v>16744</v>
      </c>
      <c r="D515" t="s">
        <v>21648</v>
      </c>
      <c r="E515"/>
      <c r="F515">
        <v>71814</v>
      </c>
      <c r="G515"/>
      <c r="H515"/>
    </row>
    <row r="516" spans="1:8" x14ac:dyDescent="0.2">
      <c r="A516" t="s">
        <v>16745</v>
      </c>
      <c r="B516" t="s">
        <v>21912</v>
      </c>
      <c r="C516" t="s">
        <v>16746</v>
      </c>
      <c r="D516" t="s">
        <v>21648</v>
      </c>
      <c r="E516"/>
      <c r="F516">
        <v>71814</v>
      </c>
      <c r="G516"/>
      <c r="H516"/>
    </row>
    <row r="517" spans="1:8" x14ac:dyDescent="0.2">
      <c r="A517" t="s">
        <v>3157</v>
      </c>
      <c r="B517" t="s">
        <v>21912</v>
      </c>
      <c r="C517" t="s">
        <v>3158</v>
      </c>
      <c r="D517" t="s">
        <v>21648</v>
      </c>
      <c r="E517"/>
      <c r="F517">
        <v>72006</v>
      </c>
      <c r="G517"/>
      <c r="H517"/>
    </row>
    <row r="518" spans="1:8" x14ac:dyDescent="0.2">
      <c r="A518" t="s">
        <v>3159</v>
      </c>
      <c r="B518" t="s">
        <v>21912</v>
      </c>
      <c r="C518" t="s">
        <v>3160</v>
      </c>
      <c r="D518" t="s">
        <v>21648</v>
      </c>
      <c r="E518"/>
      <c r="F518">
        <v>72006</v>
      </c>
      <c r="G518"/>
      <c r="H518"/>
    </row>
    <row r="519" spans="1:8" x14ac:dyDescent="0.2">
      <c r="A519" t="s">
        <v>3161</v>
      </c>
      <c r="B519" t="s">
        <v>21912</v>
      </c>
      <c r="C519" t="s">
        <v>3162</v>
      </c>
      <c r="D519" t="s">
        <v>21648</v>
      </c>
      <c r="E519"/>
      <c r="F519">
        <v>72006</v>
      </c>
      <c r="G519"/>
      <c r="H519"/>
    </row>
    <row r="520" spans="1:8" x14ac:dyDescent="0.2">
      <c r="A520" t="s">
        <v>3163</v>
      </c>
      <c r="B520" t="s">
        <v>21912</v>
      </c>
      <c r="C520" t="s">
        <v>3164</v>
      </c>
      <c r="D520" t="s">
        <v>21648</v>
      </c>
      <c r="E520"/>
      <c r="F520">
        <v>72006</v>
      </c>
      <c r="G520"/>
      <c r="H520"/>
    </row>
    <row r="521" spans="1:8" x14ac:dyDescent="0.2">
      <c r="A521" t="s">
        <v>3165</v>
      </c>
      <c r="B521" t="s">
        <v>21676</v>
      </c>
      <c r="C521" t="s">
        <v>2104</v>
      </c>
      <c r="D521" t="s">
        <v>21677</v>
      </c>
      <c r="E521"/>
      <c r="F521"/>
      <c r="G521"/>
      <c r="H521"/>
    </row>
    <row r="522" spans="1:8" x14ac:dyDescent="0.2">
      <c r="A522" t="s">
        <v>3166</v>
      </c>
      <c r="B522" t="s">
        <v>21914</v>
      </c>
      <c r="C522" t="s">
        <v>3167</v>
      </c>
      <c r="D522" t="s">
        <v>21648</v>
      </c>
      <c r="E522"/>
      <c r="F522">
        <v>70112</v>
      </c>
      <c r="G522"/>
      <c r="H522"/>
    </row>
    <row r="523" spans="1:8" x14ac:dyDescent="0.2">
      <c r="A523" t="s">
        <v>3168</v>
      </c>
      <c r="B523" t="s">
        <v>21914</v>
      </c>
      <c r="C523" t="s">
        <v>3169</v>
      </c>
      <c r="D523" t="s">
        <v>21648</v>
      </c>
      <c r="E523"/>
      <c r="F523">
        <v>72006</v>
      </c>
      <c r="G523"/>
      <c r="H523"/>
    </row>
    <row r="524" spans="1:8" x14ac:dyDescent="0.2">
      <c r="A524" t="s">
        <v>3170</v>
      </c>
      <c r="B524" t="s">
        <v>21914</v>
      </c>
      <c r="C524" t="s">
        <v>3171</v>
      </c>
      <c r="D524" t="s">
        <v>21648</v>
      </c>
      <c r="E524"/>
      <c r="F524">
        <v>72006</v>
      </c>
      <c r="G524"/>
      <c r="H524"/>
    </row>
    <row r="525" spans="1:8" x14ac:dyDescent="0.2">
      <c r="A525" t="s">
        <v>3172</v>
      </c>
      <c r="B525" t="s">
        <v>21916</v>
      </c>
      <c r="C525" t="s">
        <v>3173</v>
      </c>
      <c r="D525" t="s">
        <v>21648</v>
      </c>
      <c r="E525"/>
      <c r="F525">
        <v>72006</v>
      </c>
      <c r="G525"/>
      <c r="H525"/>
    </row>
    <row r="526" spans="1:8" x14ac:dyDescent="0.2">
      <c r="A526" t="s">
        <v>3174</v>
      </c>
      <c r="B526" t="s">
        <v>21917</v>
      </c>
      <c r="C526" t="s">
        <v>3175</v>
      </c>
      <c r="D526" t="s">
        <v>21648</v>
      </c>
      <c r="E526"/>
      <c r="F526">
        <v>72006</v>
      </c>
      <c r="G526"/>
      <c r="H526"/>
    </row>
    <row r="527" spans="1:8" x14ac:dyDescent="0.2">
      <c r="A527" t="s">
        <v>3176</v>
      </c>
      <c r="B527" t="s">
        <v>21676</v>
      </c>
      <c r="C527" t="s">
        <v>2104</v>
      </c>
      <c r="D527" t="s">
        <v>21677</v>
      </c>
      <c r="E527"/>
      <c r="F527"/>
      <c r="G527"/>
      <c r="H527"/>
    </row>
    <row r="528" spans="1:8" x14ac:dyDescent="0.2">
      <c r="A528" t="s">
        <v>3177</v>
      </c>
      <c r="B528" t="s">
        <v>21918</v>
      </c>
      <c r="C528" t="s">
        <v>3178</v>
      </c>
      <c r="D528" t="s">
        <v>21648</v>
      </c>
      <c r="E528"/>
      <c r="F528">
        <v>71801</v>
      </c>
      <c r="G528"/>
      <c r="H528"/>
    </row>
    <row r="529" spans="1:8" x14ac:dyDescent="0.2">
      <c r="A529" t="s">
        <v>3179</v>
      </c>
      <c r="B529" t="s">
        <v>21919</v>
      </c>
      <c r="C529" t="s">
        <v>3180</v>
      </c>
      <c r="D529" t="s">
        <v>21648</v>
      </c>
      <c r="E529"/>
      <c r="F529">
        <v>71805</v>
      </c>
      <c r="G529"/>
      <c r="H529"/>
    </row>
    <row r="530" spans="1:8" x14ac:dyDescent="0.2">
      <c r="A530" t="s">
        <v>3181</v>
      </c>
      <c r="B530" t="s">
        <v>21921</v>
      </c>
      <c r="C530" t="s">
        <v>3182</v>
      </c>
      <c r="D530" t="s">
        <v>21648</v>
      </c>
      <c r="E530"/>
      <c r="F530">
        <v>71801</v>
      </c>
      <c r="G530"/>
      <c r="H530"/>
    </row>
    <row r="531" spans="1:8" x14ac:dyDescent="0.2">
      <c r="A531" t="s">
        <v>3183</v>
      </c>
      <c r="B531" t="s">
        <v>21922</v>
      </c>
      <c r="C531" t="s">
        <v>3184</v>
      </c>
      <c r="D531" t="s">
        <v>21648</v>
      </c>
      <c r="E531"/>
      <c r="F531">
        <v>71801</v>
      </c>
      <c r="G531"/>
      <c r="H531"/>
    </row>
    <row r="532" spans="1:8" x14ac:dyDescent="0.2">
      <c r="A532" t="s">
        <v>3185</v>
      </c>
      <c r="B532" t="s">
        <v>21923</v>
      </c>
      <c r="C532" t="s">
        <v>3186</v>
      </c>
      <c r="D532" t="s">
        <v>21648</v>
      </c>
      <c r="E532"/>
      <c r="F532">
        <v>71801</v>
      </c>
      <c r="G532"/>
      <c r="H532"/>
    </row>
    <row r="533" spans="1:8" x14ac:dyDescent="0.2">
      <c r="A533" t="s">
        <v>3187</v>
      </c>
      <c r="B533" t="s">
        <v>21921</v>
      </c>
      <c r="C533" t="s">
        <v>3188</v>
      </c>
      <c r="D533" t="s">
        <v>21648</v>
      </c>
      <c r="E533"/>
      <c r="F533">
        <v>70808</v>
      </c>
      <c r="G533"/>
      <c r="H533"/>
    </row>
    <row r="534" spans="1:8" x14ac:dyDescent="0.2">
      <c r="A534" t="s">
        <v>3189</v>
      </c>
      <c r="B534" t="s">
        <v>21921</v>
      </c>
      <c r="C534" t="s">
        <v>3190</v>
      </c>
      <c r="D534" t="s">
        <v>21648</v>
      </c>
      <c r="E534"/>
      <c r="F534">
        <v>70808</v>
      </c>
      <c r="G534"/>
      <c r="H534"/>
    </row>
    <row r="535" spans="1:8" x14ac:dyDescent="0.2">
      <c r="A535" t="s">
        <v>3191</v>
      </c>
      <c r="B535" t="s">
        <v>21924</v>
      </c>
      <c r="C535" t="s">
        <v>3192</v>
      </c>
      <c r="D535" t="s">
        <v>21648</v>
      </c>
      <c r="E535"/>
      <c r="F535">
        <v>70808</v>
      </c>
      <c r="G535"/>
      <c r="H535"/>
    </row>
    <row r="536" spans="1:8" x14ac:dyDescent="0.2">
      <c r="A536" t="s">
        <v>3193</v>
      </c>
      <c r="B536" t="s">
        <v>21924</v>
      </c>
      <c r="C536" t="s">
        <v>6396</v>
      </c>
      <c r="D536" t="s">
        <v>21648</v>
      </c>
      <c r="E536"/>
      <c r="F536">
        <v>71801</v>
      </c>
      <c r="G536"/>
      <c r="H536"/>
    </row>
    <row r="537" spans="1:8" x14ac:dyDescent="0.2">
      <c r="A537" t="s">
        <v>6397</v>
      </c>
      <c r="B537" t="s">
        <v>21924</v>
      </c>
      <c r="C537" t="s">
        <v>3192</v>
      </c>
      <c r="D537" t="s">
        <v>21648</v>
      </c>
      <c r="E537"/>
      <c r="F537">
        <v>70808</v>
      </c>
      <c r="G537"/>
      <c r="H537"/>
    </row>
    <row r="538" spans="1:8" x14ac:dyDescent="0.2">
      <c r="A538" t="s">
        <v>6398</v>
      </c>
      <c r="B538" t="s">
        <v>21924</v>
      </c>
      <c r="C538" t="s">
        <v>6399</v>
      </c>
      <c r="D538" t="s">
        <v>21648</v>
      </c>
      <c r="E538"/>
      <c r="F538">
        <v>71109</v>
      </c>
      <c r="G538"/>
      <c r="H538"/>
    </row>
    <row r="539" spans="1:8" x14ac:dyDescent="0.2">
      <c r="A539" t="s">
        <v>6400</v>
      </c>
      <c r="B539" t="s">
        <v>21924</v>
      </c>
      <c r="C539" t="s">
        <v>6399</v>
      </c>
      <c r="D539" t="s">
        <v>21648</v>
      </c>
      <c r="E539"/>
      <c r="F539">
        <v>71109</v>
      </c>
      <c r="G539"/>
      <c r="H539"/>
    </row>
    <row r="540" spans="1:8" x14ac:dyDescent="0.2">
      <c r="A540" t="s">
        <v>6401</v>
      </c>
      <c r="B540" t="s">
        <v>21925</v>
      </c>
      <c r="C540" t="s">
        <v>6402</v>
      </c>
      <c r="D540" t="s">
        <v>21648</v>
      </c>
      <c r="E540"/>
      <c r="F540">
        <v>71319</v>
      </c>
      <c r="G540"/>
      <c r="H540"/>
    </row>
    <row r="541" spans="1:8" x14ac:dyDescent="0.2">
      <c r="A541" t="s">
        <v>6403</v>
      </c>
      <c r="B541" t="s">
        <v>21924</v>
      </c>
      <c r="C541" t="s">
        <v>6404</v>
      </c>
      <c r="D541" t="s">
        <v>21648</v>
      </c>
      <c r="E541"/>
      <c r="F541">
        <v>71109</v>
      </c>
      <c r="G541"/>
      <c r="H541"/>
    </row>
    <row r="542" spans="1:8" x14ac:dyDescent="0.2">
      <c r="A542" t="s">
        <v>6405</v>
      </c>
      <c r="B542" t="s">
        <v>21924</v>
      </c>
      <c r="C542" t="s">
        <v>6399</v>
      </c>
      <c r="D542" t="s">
        <v>21648</v>
      </c>
      <c r="E542"/>
      <c r="F542">
        <v>71109</v>
      </c>
      <c r="G542"/>
      <c r="H542"/>
    </row>
    <row r="543" spans="1:8" x14ac:dyDescent="0.2">
      <c r="A543" t="s">
        <v>6406</v>
      </c>
      <c r="B543" t="s">
        <v>21925</v>
      </c>
      <c r="C543" t="s">
        <v>6407</v>
      </c>
      <c r="D543" t="s">
        <v>21648</v>
      </c>
      <c r="E543"/>
      <c r="F543">
        <v>71319</v>
      </c>
      <c r="G543"/>
      <c r="H543"/>
    </row>
    <row r="544" spans="1:8" x14ac:dyDescent="0.2">
      <c r="A544" t="s">
        <v>6408</v>
      </c>
      <c r="B544" t="s">
        <v>21925</v>
      </c>
      <c r="C544" t="s">
        <v>6409</v>
      </c>
      <c r="D544" t="s">
        <v>21648</v>
      </c>
      <c r="E544"/>
      <c r="F544">
        <v>71319</v>
      </c>
      <c r="G544"/>
      <c r="H544"/>
    </row>
    <row r="545" spans="1:8" x14ac:dyDescent="0.2">
      <c r="A545" t="s">
        <v>1133</v>
      </c>
      <c r="B545" t="s">
        <v>21925</v>
      </c>
      <c r="C545" t="s">
        <v>1134</v>
      </c>
      <c r="D545" t="s">
        <v>21648</v>
      </c>
      <c r="E545"/>
      <c r="F545">
        <v>71319</v>
      </c>
      <c r="G545"/>
      <c r="H545"/>
    </row>
    <row r="546" spans="1:8" x14ac:dyDescent="0.2">
      <c r="A546" t="s">
        <v>1135</v>
      </c>
      <c r="B546" t="s">
        <v>21927</v>
      </c>
      <c r="C546" t="s">
        <v>1136</v>
      </c>
      <c r="D546" t="s">
        <v>21648</v>
      </c>
      <c r="E546"/>
      <c r="F546">
        <v>70605</v>
      </c>
      <c r="G546"/>
      <c r="H546"/>
    </row>
    <row r="547" spans="1:8" x14ac:dyDescent="0.2">
      <c r="A547" t="s">
        <v>1137</v>
      </c>
      <c r="B547" t="s">
        <v>21928</v>
      </c>
      <c r="C547" t="s">
        <v>1138</v>
      </c>
      <c r="D547" t="s">
        <v>21648</v>
      </c>
      <c r="E547"/>
      <c r="F547">
        <v>70605</v>
      </c>
      <c r="G547"/>
      <c r="H547"/>
    </row>
    <row r="548" spans="1:8" x14ac:dyDescent="0.2">
      <c r="A548" t="s">
        <v>1139</v>
      </c>
      <c r="B548" t="s">
        <v>21927</v>
      </c>
      <c r="C548" t="s">
        <v>1140</v>
      </c>
      <c r="D548" t="s">
        <v>21648</v>
      </c>
      <c r="E548"/>
      <c r="F548">
        <v>71638</v>
      </c>
      <c r="G548"/>
      <c r="H548"/>
    </row>
    <row r="549" spans="1:8" x14ac:dyDescent="0.2">
      <c r="A549" t="s">
        <v>1141</v>
      </c>
      <c r="B549" t="s">
        <v>21676</v>
      </c>
      <c r="C549"/>
      <c r="D549" t="s">
        <v>21648</v>
      </c>
      <c r="E549"/>
      <c r="F549"/>
      <c r="G549"/>
      <c r="H549"/>
    </row>
    <row r="550" spans="1:8" x14ac:dyDescent="0.2">
      <c r="A550" t="s">
        <v>1142</v>
      </c>
      <c r="B550" t="s">
        <v>21929</v>
      </c>
      <c r="C550" t="s">
        <v>1143</v>
      </c>
      <c r="D550" t="s">
        <v>21648</v>
      </c>
      <c r="E550"/>
      <c r="F550">
        <v>71805</v>
      </c>
      <c r="G550"/>
      <c r="H550"/>
    </row>
    <row r="551" spans="1:8" x14ac:dyDescent="0.2">
      <c r="A551" t="s">
        <v>1144</v>
      </c>
      <c r="B551" t="s">
        <v>21929</v>
      </c>
      <c r="C551" t="s">
        <v>1145</v>
      </c>
      <c r="D551" t="s">
        <v>21648</v>
      </c>
      <c r="E551"/>
      <c r="F551">
        <v>71805</v>
      </c>
      <c r="G551"/>
      <c r="H551"/>
    </row>
    <row r="552" spans="1:8" x14ac:dyDescent="0.2">
      <c r="A552" t="s">
        <v>1146</v>
      </c>
      <c r="B552" t="s">
        <v>21929</v>
      </c>
      <c r="C552" t="s">
        <v>1147</v>
      </c>
      <c r="D552" t="s">
        <v>21648</v>
      </c>
      <c r="E552"/>
      <c r="F552">
        <v>71805</v>
      </c>
      <c r="G552"/>
      <c r="H552"/>
    </row>
    <row r="553" spans="1:8" x14ac:dyDescent="0.2">
      <c r="A553" t="s">
        <v>1148</v>
      </c>
      <c r="B553" t="s">
        <v>21929</v>
      </c>
      <c r="C553" t="s">
        <v>1149</v>
      </c>
      <c r="D553" t="s">
        <v>21648</v>
      </c>
      <c r="E553"/>
      <c r="F553">
        <v>71805</v>
      </c>
      <c r="G553"/>
      <c r="H553"/>
    </row>
    <row r="554" spans="1:8" x14ac:dyDescent="0.2">
      <c r="A554" t="s">
        <v>1150</v>
      </c>
      <c r="B554" t="s">
        <v>21929</v>
      </c>
      <c r="C554" t="s">
        <v>1151</v>
      </c>
      <c r="D554" t="s">
        <v>21648</v>
      </c>
      <c r="E554"/>
      <c r="F554">
        <v>71805</v>
      </c>
      <c r="G554"/>
      <c r="H554"/>
    </row>
    <row r="555" spans="1:8" x14ac:dyDescent="0.2">
      <c r="A555" t="s">
        <v>1152</v>
      </c>
      <c r="B555" t="s">
        <v>21929</v>
      </c>
      <c r="C555" t="s">
        <v>1153</v>
      </c>
      <c r="D555" t="s">
        <v>21648</v>
      </c>
      <c r="E555"/>
      <c r="F555">
        <v>71805</v>
      </c>
      <c r="G555"/>
      <c r="H555"/>
    </row>
    <row r="556" spans="1:8" x14ac:dyDescent="0.2">
      <c r="A556" t="s">
        <v>1154</v>
      </c>
      <c r="B556" t="s">
        <v>21929</v>
      </c>
      <c r="C556" t="s">
        <v>1155</v>
      </c>
      <c r="D556" t="s">
        <v>21648</v>
      </c>
      <c r="E556"/>
      <c r="F556">
        <v>71805</v>
      </c>
      <c r="G556"/>
      <c r="H556"/>
    </row>
    <row r="557" spans="1:8" x14ac:dyDescent="0.2">
      <c r="A557" t="s">
        <v>1156</v>
      </c>
      <c r="B557" t="s">
        <v>21929</v>
      </c>
      <c r="C557" t="s">
        <v>1157</v>
      </c>
      <c r="D557" t="s">
        <v>21648</v>
      </c>
      <c r="E557"/>
      <c r="F557">
        <v>71805</v>
      </c>
      <c r="G557"/>
      <c r="H557"/>
    </row>
    <row r="558" spans="1:8" x14ac:dyDescent="0.2">
      <c r="A558" t="s">
        <v>1158</v>
      </c>
      <c r="B558" t="s">
        <v>21929</v>
      </c>
      <c r="C558" t="s">
        <v>1159</v>
      </c>
      <c r="D558" t="s">
        <v>21648</v>
      </c>
      <c r="E558"/>
      <c r="F558">
        <v>71805</v>
      </c>
      <c r="G558"/>
      <c r="H558"/>
    </row>
    <row r="559" spans="1:8" x14ac:dyDescent="0.2">
      <c r="A559" t="s">
        <v>1160</v>
      </c>
      <c r="B559" t="s">
        <v>21929</v>
      </c>
      <c r="C559" t="s">
        <v>1161</v>
      </c>
      <c r="D559" t="s">
        <v>21648</v>
      </c>
      <c r="E559"/>
      <c r="F559">
        <v>71805</v>
      </c>
      <c r="G559"/>
      <c r="H559"/>
    </row>
    <row r="560" spans="1:8" x14ac:dyDescent="0.2">
      <c r="A560" t="s">
        <v>1162</v>
      </c>
      <c r="B560" t="s">
        <v>21929</v>
      </c>
      <c r="C560" t="s">
        <v>1163</v>
      </c>
      <c r="D560" t="s">
        <v>21648</v>
      </c>
      <c r="E560"/>
      <c r="F560">
        <v>71805</v>
      </c>
      <c r="G560"/>
      <c r="H560"/>
    </row>
    <row r="561" spans="1:8" x14ac:dyDescent="0.2">
      <c r="A561" t="s">
        <v>1164</v>
      </c>
      <c r="B561" t="s">
        <v>21929</v>
      </c>
      <c r="C561" t="s">
        <v>1165</v>
      </c>
      <c r="D561" t="s">
        <v>21648</v>
      </c>
      <c r="E561"/>
      <c r="F561">
        <v>71805</v>
      </c>
      <c r="G561"/>
      <c r="H561"/>
    </row>
    <row r="562" spans="1:8" x14ac:dyDescent="0.2">
      <c r="A562" t="s">
        <v>1166</v>
      </c>
      <c r="B562" t="s">
        <v>21929</v>
      </c>
      <c r="C562" t="s">
        <v>1167</v>
      </c>
      <c r="D562" t="s">
        <v>21648</v>
      </c>
      <c r="E562"/>
      <c r="F562">
        <v>71805</v>
      </c>
      <c r="G562"/>
      <c r="H562"/>
    </row>
    <row r="563" spans="1:8" x14ac:dyDescent="0.2">
      <c r="A563" t="s">
        <v>16747</v>
      </c>
      <c r="B563" t="s">
        <v>21930</v>
      </c>
      <c r="C563" t="s">
        <v>16748</v>
      </c>
      <c r="D563" t="s">
        <v>21648</v>
      </c>
      <c r="E563"/>
      <c r="F563">
        <v>70545</v>
      </c>
      <c r="G563"/>
      <c r="H563"/>
    </row>
    <row r="564" spans="1:8" x14ac:dyDescent="0.2">
      <c r="A564" t="s">
        <v>1168</v>
      </c>
      <c r="B564" t="s">
        <v>21931</v>
      </c>
      <c r="C564" t="s">
        <v>1169</v>
      </c>
      <c r="D564" t="s">
        <v>21648</v>
      </c>
      <c r="E564"/>
      <c r="F564">
        <v>71805</v>
      </c>
      <c r="G564"/>
      <c r="H564"/>
    </row>
    <row r="565" spans="1:8" x14ac:dyDescent="0.2">
      <c r="A565" t="s">
        <v>1170</v>
      </c>
      <c r="B565" t="s">
        <v>21931</v>
      </c>
      <c r="C565" t="s">
        <v>1171</v>
      </c>
      <c r="D565" t="s">
        <v>21648</v>
      </c>
      <c r="E565"/>
      <c r="F565">
        <v>71805</v>
      </c>
      <c r="G565"/>
      <c r="H565"/>
    </row>
    <row r="566" spans="1:8" x14ac:dyDescent="0.2">
      <c r="A566" t="s">
        <v>1172</v>
      </c>
      <c r="B566" t="s">
        <v>21931</v>
      </c>
      <c r="C566" t="s">
        <v>1173</v>
      </c>
      <c r="D566" t="s">
        <v>21648</v>
      </c>
      <c r="E566"/>
      <c r="F566">
        <v>71805</v>
      </c>
      <c r="G566"/>
      <c r="H566"/>
    </row>
    <row r="567" spans="1:8" x14ac:dyDescent="0.2">
      <c r="A567" t="s">
        <v>1174</v>
      </c>
      <c r="B567" t="s">
        <v>21931</v>
      </c>
      <c r="C567" t="s">
        <v>1175</v>
      </c>
      <c r="D567" t="s">
        <v>21648</v>
      </c>
      <c r="E567"/>
      <c r="F567">
        <v>71805</v>
      </c>
      <c r="G567"/>
      <c r="H567"/>
    </row>
    <row r="568" spans="1:8" x14ac:dyDescent="0.2">
      <c r="A568" t="s">
        <v>1176</v>
      </c>
      <c r="B568" t="s">
        <v>21931</v>
      </c>
      <c r="C568" t="s">
        <v>1177</v>
      </c>
      <c r="D568" t="s">
        <v>21648</v>
      </c>
      <c r="E568"/>
      <c r="F568">
        <v>71805</v>
      </c>
      <c r="G568"/>
      <c r="H568"/>
    </row>
    <row r="569" spans="1:8" x14ac:dyDescent="0.2">
      <c r="A569" t="s">
        <v>1178</v>
      </c>
      <c r="B569" t="s">
        <v>21931</v>
      </c>
      <c r="C569" t="s">
        <v>1179</v>
      </c>
      <c r="D569" t="s">
        <v>21648</v>
      </c>
      <c r="E569"/>
      <c r="F569">
        <v>71805</v>
      </c>
      <c r="G569"/>
      <c r="H569"/>
    </row>
    <row r="570" spans="1:8" x14ac:dyDescent="0.2">
      <c r="A570" t="s">
        <v>1180</v>
      </c>
      <c r="B570" t="s">
        <v>21931</v>
      </c>
      <c r="C570" t="s">
        <v>1181</v>
      </c>
      <c r="D570" t="s">
        <v>21648</v>
      </c>
      <c r="E570"/>
      <c r="F570">
        <v>71805</v>
      </c>
      <c r="G570"/>
      <c r="H570"/>
    </row>
    <row r="571" spans="1:8" x14ac:dyDescent="0.2">
      <c r="A571" t="s">
        <v>3287</v>
      </c>
      <c r="B571" t="s">
        <v>21931</v>
      </c>
      <c r="C571" t="s">
        <v>3288</v>
      </c>
      <c r="D571" t="s">
        <v>21648</v>
      </c>
      <c r="E571"/>
      <c r="F571">
        <v>71805</v>
      </c>
      <c r="G571"/>
      <c r="H571"/>
    </row>
    <row r="572" spans="1:8" x14ac:dyDescent="0.2">
      <c r="A572" t="s">
        <v>3289</v>
      </c>
      <c r="B572" t="s">
        <v>21931</v>
      </c>
      <c r="C572" t="s">
        <v>3290</v>
      </c>
      <c r="D572" t="s">
        <v>21648</v>
      </c>
      <c r="E572"/>
      <c r="F572">
        <v>71805</v>
      </c>
      <c r="G572"/>
      <c r="H572"/>
    </row>
    <row r="573" spans="1:8" x14ac:dyDescent="0.2">
      <c r="A573" t="s">
        <v>3291</v>
      </c>
      <c r="B573" t="s">
        <v>21931</v>
      </c>
      <c r="C573" t="s">
        <v>3292</v>
      </c>
      <c r="D573" t="s">
        <v>21648</v>
      </c>
      <c r="E573"/>
      <c r="F573">
        <v>71805</v>
      </c>
      <c r="G573"/>
      <c r="H573"/>
    </row>
    <row r="574" spans="1:8" x14ac:dyDescent="0.2">
      <c r="A574" t="s">
        <v>3293</v>
      </c>
      <c r="B574" t="s">
        <v>21931</v>
      </c>
      <c r="C574" t="s">
        <v>3294</v>
      </c>
      <c r="D574" t="s">
        <v>21648</v>
      </c>
      <c r="E574"/>
      <c r="F574">
        <v>71805</v>
      </c>
      <c r="G574"/>
      <c r="H574"/>
    </row>
    <row r="575" spans="1:8" x14ac:dyDescent="0.2">
      <c r="A575" t="s">
        <v>3295</v>
      </c>
      <c r="B575" t="s">
        <v>21931</v>
      </c>
      <c r="C575" t="s">
        <v>3296</v>
      </c>
      <c r="D575" t="s">
        <v>21648</v>
      </c>
      <c r="E575"/>
      <c r="F575">
        <v>71805</v>
      </c>
      <c r="G575"/>
      <c r="H575"/>
    </row>
    <row r="576" spans="1:8" x14ac:dyDescent="0.2">
      <c r="A576" t="s">
        <v>3297</v>
      </c>
      <c r="B576" t="s">
        <v>21931</v>
      </c>
      <c r="C576" t="s">
        <v>3298</v>
      </c>
      <c r="D576" t="s">
        <v>21648</v>
      </c>
      <c r="E576"/>
      <c r="F576">
        <v>71805</v>
      </c>
      <c r="G576"/>
      <c r="H576"/>
    </row>
    <row r="577" spans="1:8" x14ac:dyDescent="0.2">
      <c r="A577" t="s">
        <v>3299</v>
      </c>
      <c r="B577" t="s">
        <v>21931</v>
      </c>
      <c r="C577" t="s">
        <v>3300</v>
      </c>
      <c r="D577" t="s">
        <v>21648</v>
      </c>
      <c r="E577"/>
      <c r="F577">
        <v>71805</v>
      </c>
      <c r="G577"/>
      <c r="H577"/>
    </row>
    <row r="578" spans="1:8" x14ac:dyDescent="0.2">
      <c r="A578" t="s">
        <v>3301</v>
      </c>
      <c r="B578" t="s">
        <v>21931</v>
      </c>
      <c r="C578" t="s">
        <v>3302</v>
      </c>
      <c r="D578" t="s">
        <v>21648</v>
      </c>
      <c r="E578"/>
      <c r="F578">
        <v>71805</v>
      </c>
      <c r="G578"/>
      <c r="H578"/>
    </row>
    <row r="579" spans="1:8" x14ac:dyDescent="0.2">
      <c r="A579" t="s">
        <v>3303</v>
      </c>
      <c r="B579" t="s">
        <v>21931</v>
      </c>
      <c r="C579" t="s">
        <v>3304</v>
      </c>
      <c r="D579" t="s">
        <v>21648</v>
      </c>
      <c r="E579"/>
      <c r="F579">
        <v>71805</v>
      </c>
      <c r="G579"/>
      <c r="H579"/>
    </row>
    <row r="580" spans="1:8" x14ac:dyDescent="0.2">
      <c r="A580" t="s">
        <v>3305</v>
      </c>
      <c r="B580" t="s">
        <v>21931</v>
      </c>
      <c r="C580" t="s">
        <v>3306</v>
      </c>
      <c r="D580" t="s">
        <v>21648</v>
      </c>
      <c r="E580"/>
      <c r="F580">
        <v>71805</v>
      </c>
      <c r="G580"/>
      <c r="H580"/>
    </row>
    <row r="581" spans="1:8" x14ac:dyDescent="0.2">
      <c r="A581" t="s">
        <v>3307</v>
      </c>
      <c r="B581" t="s">
        <v>21931</v>
      </c>
      <c r="C581" t="s">
        <v>3308</v>
      </c>
      <c r="D581" t="s">
        <v>21648</v>
      </c>
      <c r="E581"/>
      <c r="F581">
        <v>71805</v>
      </c>
      <c r="G581"/>
      <c r="H581"/>
    </row>
    <row r="582" spans="1:8" x14ac:dyDescent="0.2">
      <c r="A582" t="s">
        <v>3309</v>
      </c>
      <c r="B582" t="s">
        <v>21931</v>
      </c>
      <c r="C582" t="s">
        <v>201</v>
      </c>
      <c r="D582" t="s">
        <v>21648</v>
      </c>
      <c r="E582"/>
      <c r="F582">
        <v>71805</v>
      </c>
      <c r="G582"/>
      <c r="H582"/>
    </row>
    <row r="583" spans="1:8" x14ac:dyDescent="0.2">
      <c r="A583" t="s">
        <v>202</v>
      </c>
      <c r="B583" t="s">
        <v>21931</v>
      </c>
      <c r="C583" t="s">
        <v>203</v>
      </c>
      <c r="D583" t="s">
        <v>21648</v>
      </c>
      <c r="E583"/>
      <c r="F583">
        <v>71805</v>
      </c>
      <c r="G583"/>
      <c r="H583"/>
    </row>
    <row r="584" spans="1:8" x14ac:dyDescent="0.2">
      <c r="A584" t="s">
        <v>204</v>
      </c>
      <c r="B584" t="s">
        <v>21931</v>
      </c>
      <c r="C584" t="s">
        <v>205</v>
      </c>
      <c r="D584" t="s">
        <v>21648</v>
      </c>
      <c r="E584"/>
      <c r="F584">
        <v>71805</v>
      </c>
      <c r="G584"/>
      <c r="H584"/>
    </row>
    <row r="585" spans="1:8" x14ac:dyDescent="0.2">
      <c r="A585" t="s">
        <v>206</v>
      </c>
      <c r="B585" t="s">
        <v>21931</v>
      </c>
      <c r="C585" t="s">
        <v>207</v>
      </c>
      <c r="D585" t="s">
        <v>21648</v>
      </c>
      <c r="E585"/>
      <c r="F585">
        <v>71805</v>
      </c>
      <c r="G585"/>
      <c r="H585"/>
    </row>
    <row r="586" spans="1:8" x14ac:dyDescent="0.2">
      <c r="A586" t="s">
        <v>16749</v>
      </c>
      <c r="B586" t="s">
        <v>21930</v>
      </c>
      <c r="C586" t="s">
        <v>16750</v>
      </c>
      <c r="D586" t="s">
        <v>21648</v>
      </c>
      <c r="E586"/>
      <c r="F586">
        <v>70545</v>
      </c>
      <c r="G586"/>
      <c r="H586"/>
    </row>
    <row r="587" spans="1:8" x14ac:dyDescent="0.2">
      <c r="A587" t="s">
        <v>208</v>
      </c>
      <c r="B587" t="s">
        <v>21932</v>
      </c>
      <c r="C587" t="s">
        <v>209</v>
      </c>
      <c r="D587" t="s">
        <v>21648</v>
      </c>
      <c r="E587"/>
      <c r="F587">
        <v>71801</v>
      </c>
      <c r="G587"/>
      <c r="H587"/>
    </row>
    <row r="588" spans="1:8" x14ac:dyDescent="0.2">
      <c r="A588" t="s">
        <v>210</v>
      </c>
      <c r="B588" t="s">
        <v>21933</v>
      </c>
      <c r="C588" t="s">
        <v>211</v>
      </c>
      <c r="D588" t="s">
        <v>21648</v>
      </c>
      <c r="E588"/>
      <c r="F588">
        <v>71810</v>
      </c>
      <c r="G588"/>
      <c r="H588"/>
    </row>
    <row r="589" spans="1:8" x14ac:dyDescent="0.2">
      <c r="A589" t="s">
        <v>212</v>
      </c>
      <c r="B589" t="s">
        <v>21931</v>
      </c>
      <c r="C589" t="s">
        <v>213</v>
      </c>
      <c r="D589" t="s">
        <v>21648</v>
      </c>
      <c r="E589"/>
      <c r="F589">
        <v>71805</v>
      </c>
      <c r="G589"/>
      <c r="H589"/>
    </row>
    <row r="590" spans="1:8" x14ac:dyDescent="0.2">
      <c r="A590" t="s">
        <v>214</v>
      </c>
      <c r="B590" t="s">
        <v>21931</v>
      </c>
      <c r="C590" t="s">
        <v>215</v>
      </c>
      <c r="D590" t="s">
        <v>21648</v>
      </c>
      <c r="E590"/>
      <c r="F590">
        <v>71805</v>
      </c>
      <c r="G590"/>
      <c r="H590"/>
    </row>
    <row r="591" spans="1:8" x14ac:dyDescent="0.2">
      <c r="A591" t="s">
        <v>216</v>
      </c>
      <c r="B591" t="s">
        <v>21931</v>
      </c>
      <c r="C591" t="s">
        <v>217</v>
      </c>
      <c r="D591" t="s">
        <v>21648</v>
      </c>
      <c r="E591"/>
      <c r="F591">
        <v>71805</v>
      </c>
      <c r="G591"/>
      <c r="H591"/>
    </row>
    <row r="592" spans="1:8" x14ac:dyDescent="0.2">
      <c r="A592" t="s">
        <v>218</v>
      </c>
      <c r="B592" t="s">
        <v>21931</v>
      </c>
      <c r="C592" t="s">
        <v>219</v>
      </c>
      <c r="D592" t="s">
        <v>21648</v>
      </c>
      <c r="E592"/>
      <c r="F592">
        <v>71805</v>
      </c>
      <c r="G592"/>
      <c r="H592"/>
    </row>
    <row r="593" spans="1:8" x14ac:dyDescent="0.2">
      <c r="A593" t="s">
        <v>16751</v>
      </c>
      <c r="B593" t="s">
        <v>21930</v>
      </c>
      <c r="C593" t="s">
        <v>16752</v>
      </c>
      <c r="D593" t="s">
        <v>21648</v>
      </c>
      <c r="E593"/>
      <c r="F593">
        <v>70545</v>
      </c>
      <c r="G593"/>
      <c r="H593"/>
    </row>
    <row r="594" spans="1:8" x14ac:dyDescent="0.2">
      <c r="A594" t="s">
        <v>220</v>
      </c>
      <c r="B594" t="s">
        <v>21932</v>
      </c>
      <c r="C594" t="s">
        <v>221</v>
      </c>
      <c r="D594" t="s">
        <v>21648</v>
      </c>
      <c r="E594"/>
      <c r="F594">
        <v>71638</v>
      </c>
      <c r="G594"/>
      <c r="H594"/>
    </row>
    <row r="595" spans="1:8" x14ac:dyDescent="0.2">
      <c r="A595" t="s">
        <v>222</v>
      </c>
      <c r="B595" t="s">
        <v>21932</v>
      </c>
      <c r="C595" t="s">
        <v>223</v>
      </c>
      <c r="D595" t="s">
        <v>21648</v>
      </c>
      <c r="E595"/>
      <c r="F595">
        <v>70505</v>
      </c>
      <c r="G595"/>
      <c r="H595"/>
    </row>
    <row r="596" spans="1:8" x14ac:dyDescent="0.2">
      <c r="A596" t="s">
        <v>16753</v>
      </c>
      <c r="B596" t="s">
        <v>21930</v>
      </c>
      <c r="C596" t="s">
        <v>16754</v>
      </c>
      <c r="D596" t="s">
        <v>21648</v>
      </c>
      <c r="E596"/>
      <c r="F596">
        <v>70901</v>
      </c>
      <c r="G596"/>
      <c r="H596"/>
    </row>
    <row r="597" spans="1:8" x14ac:dyDescent="0.2">
      <c r="A597" t="s">
        <v>16755</v>
      </c>
      <c r="B597" t="s">
        <v>21930</v>
      </c>
      <c r="C597" t="s">
        <v>16756</v>
      </c>
      <c r="D597" t="s">
        <v>21648</v>
      </c>
      <c r="E597"/>
      <c r="F597">
        <v>70545</v>
      </c>
      <c r="G597"/>
      <c r="H597"/>
    </row>
    <row r="598" spans="1:8" x14ac:dyDescent="0.2">
      <c r="A598" t="s">
        <v>224</v>
      </c>
      <c r="B598" t="s">
        <v>21930</v>
      </c>
      <c r="C598" t="s">
        <v>225</v>
      </c>
      <c r="D598" t="s">
        <v>21648</v>
      </c>
      <c r="E598"/>
      <c r="F598">
        <v>70545</v>
      </c>
      <c r="G598"/>
      <c r="H598"/>
    </row>
    <row r="599" spans="1:8" x14ac:dyDescent="0.2">
      <c r="A599" t="s">
        <v>226</v>
      </c>
      <c r="B599" t="s">
        <v>21930</v>
      </c>
      <c r="C599" t="s">
        <v>227</v>
      </c>
      <c r="D599" t="s">
        <v>21648</v>
      </c>
      <c r="E599"/>
      <c r="F599">
        <v>70545</v>
      </c>
      <c r="G599"/>
      <c r="H599"/>
    </row>
    <row r="600" spans="1:8" x14ac:dyDescent="0.2">
      <c r="A600" t="s">
        <v>20377</v>
      </c>
      <c r="B600" t="s">
        <v>21930</v>
      </c>
      <c r="C600" t="s">
        <v>20378</v>
      </c>
      <c r="D600" t="s">
        <v>21648</v>
      </c>
      <c r="E600"/>
      <c r="F600">
        <v>70545</v>
      </c>
      <c r="G600"/>
      <c r="H600"/>
    </row>
    <row r="601" spans="1:8" x14ac:dyDescent="0.2">
      <c r="A601" t="s">
        <v>228</v>
      </c>
      <c r="B601" t="s">
        <v>21932</v>
      </c>
      <c r="C601" t="s">
        <v>229</v>
      </c>
      <c r="D601" t="s">
        <v>21648</v>
      </c>
      <c r="E601"/>
      <c r="F601"/>
      <c r="G601"/>
      <c r="H601"/>
    </row>
    <row r="602" spans="1:8" x14ac:dyDescent="0.2">
      <c r="A602" t="s">
        <v>230</v>
      </c>
      <c r="B602" t="s">
        <v>21932</v>
      </c>
      <c r="C602" t="s">
        <v>231</v>
      </c>
      <c r="D602" t="s">
        <v>21648</v>
      </c>
      <c r="E602"/>
      <c r="F602">
        <v>72601</v>
      </c>
      <c r="G602"/>
      <c r="H602"/>
    </row>
    <row r="603" spans="1:8" x14ac:dyDescent="0.2">
      <c r="A603" t="s">
        <v>232</v>
      </c>
      <c r="B603" t="s">
        <v>21932</v>
      </c>
      <c r="C603" t="s">
        <v>233</v>
      </c>
      <c r="D603" t="s">
        <v>21648</v>
      </c>
      <c r="E603"/>
      <c r="F603">
        <v>72601</v>
      </c>
      <c r="G603"/>
      <c r="H603"/>
    </row>
    <row r="604" spans="1:8" x14ac:dyDescent="0.2">
      <c r="A604" t="s">
        <v>234</v>
      </c>
      <c r="B604" t="s">
        <v>21932</v>
      </c>
      <c r="C604" t="s">
        <v>235</v>
      </c>
      <c r="D604" t="s">
        <v>21648</v>
      </c>
      <c r="E604"/>
      <c r="F604">
        <v>70823</v>
      </c>
      <c r="G604"/>
      <c r="H604"/>
    </row>
    <row r="605" spans="1:8" x14ac:dyDescent="0.2">
      <c r="A605" t="s">
        <v>236</v>
      </c>
      <c r="B605" t="s">
        <v>21932</v>
      </c>
      <c r="C605" t="s">
        <v>235</v>
      </c>
      <c r="D605" t="s">
        <v>21648</v>
      </c>
      <c r="E605"/>
      <c r="F605">
        <v>70823</v>
      </c>
      <c r="G605"/>
      <c r="H605"/>
    </row>
    <row r="606" spans="1:8" x14ac:dyDescent="0.2">
      <c r="A606" t="s">
        <v>237</v>
      </c>
      <c r="B606" t="s">
        <v>21932</v>
      </c>
      <c r="C606" t="s">
        <v>238</v>
      </c>
      <c r="D606" t="s">
        <v>21648</v>
      </c>
      <c r="E606"/>
      <c r="F606">
        <v>70310</v>
      </c>
      <c r="G606"/>
      <c r="H606"/>
    </row>
    <row r="607" spans="1:8" x14ac:dyDescent="0.2">
      <c r="A607" t="s">
        <v>239</v>
      </c>
      <c r="B607" t="s">
        <v>21932</v>
      </c>
      <c r="C607" t="s">
        <v>240</v>
      </c>
      <c r="D607" t="s">
        <v>21648</v>
      </c>
      <c r="E607"/>
      <c r="F607">
        <v>70823</v>
      </c>
      <c r="G607"/>
      <c r="H607"/>
    </row>
    <row r="608" spans="1:8" x14ac:dyDescent="0.2">
      <c r="A608" t="s">
        <v>241</v>
      </c>
      <c r="B608" t="s">
        <v>21676</v>
      </c>
      <c r="C608" t="s">
        <v>242</v>
      </c>
      <c r="D608" t="s">
        <v>21677</v>
      </c>
      <c r="E608"/>
      <c r="F608"/>
      <c r="G608"/>
      <c r="H608"/>
    </row>
    <row r="609" spans="1:8" x14ac:dyDescent="0.2">
      <c r="A609" t="s">
        <v>243</v>
      </c>
      <c r="B609" t="s">
        <v>21937</v>
      </c>
      <c r="C609" t="s">
        <v>244</v>
      </c>
      <c r="D609" t="s">
        <v>21648</v>
      </c>
      <c r="E609"/>
      <c r="F609">
        <v>70911</v>
      </c>
      <c r="G609"/>
      <c r="H609"/>
    </row>
    <row r="610" spans="1:8" x14ac:dyDescent="0.2">
      <c r="A610" t="s">
        <v>245</v>
      </c>
      <c r="B610" t="s">
        <v>21937</v>
      </c>
      <c r="C610" t="s">
        <v>246</v>
      </c>
      <c r="D610" t="s">
        <v>21648</v>
      </c>
      <c r="E610"/>
      <c r="F610">
        <v>70911</v>
      </c>
      <c r="G610"/>
      <c r="H610"/>
    </row>
    <row r="611" spans="1:8" x14ac:dyDescent="0.2">
      <c r="A611" t="s">
        <v>247</v>
      </c>
      <c r="B611" t="s">
        <v>21930</v>
      </c>
      <c r="C611" t="s">
        <v>248</v>
      </c>
      <c r="D611" t="s">
        <v>21648</v>
      </c>
      <c r="E611"/>
      <c r="F611">
        <v>70545</v>
      </c>
      <c r="G611"/>
      <c r="H611"/>
    </row>
    <row r="612" spans="1:8" x14ac:dyDescent="0.2">
      <c r="A612" t="s">
        <v>249</v>
      </c>
      <c r="B612" t="s">
        <v>21932</v>
      </c>
      <c r="C612" t="s">
        <v>250</v>
      </c>
      <c r="D612" t="s">
        <v>21648</v>
      </c>
      <c r="E612"/>
      <c r="F612">
        <v>70310</v>
      </c>
      <c r="G612"/>
      <c r="H612"/>
    </row>
    <row r="613" spans="1:8" x14ac:dyDescent="0.2">
      <c r="A613" t="s">
        <v>16757</v>
      </c>
      <c r="B613" t="s">
        <v>21930</v>
      </c>
      <c r="C613" t="s">
        <v>16758</v>
      </c>
      <c r="D613" t="s">
        <v>21648</v>
      </c>
      <c r="E613"/>
      <c r="F613">
        <v>70545</v>
      </c>
      <c r="G613"/>
      <c r="H613"/>
    </row>
    <row r="614" spans="1:8" x14ac:dyDescent="0.2">
      <c r="A614" t="s">
        <v>16759</v>
      </c>
      <c r="B614" t="s">
        <v>21930</v>
      </c>
      <c r="C614" t="s">
        <v>16760</v>
      </c>
      <c r="D614" t="s">
        <v>21648</v>
      </c>
      <c r="E614"/>
      <c r="F614">
        <v>70545</v>
      </c>
      <c r="G614"/>
      <c r="H614"/>
    </row>
    <row r="615" spans="1:8" x14ac:dyDescent="0.2">
      <c r="A615" t="s">
        <v>251</v>
      </c>
      <c r="B615" t="s">
        <v>21932</v>
      </c>
      <c r="C615" t="s">
        <v>252</v>
      </c>
      <c r="D615" t="s">
        <v>21648</v>
      </c>
      <c r="E615"/>
      <c r="F615">
        <v>99999</v>
      </c>
      <c r="G615"/>
      <c r="H615"/>
    </row>
    <row r="616" spans="1:8" x14ac:dyDescent="0.2">
      <c r="A616" t="s">
        <v>253</v>
      </c>
      <c r="B616" t="s">
        <v>21938</v>
      </c>
      <c r="C616" t="s">
        <v>254</v>
      </c>
      <c r="D616" t="s">
        <v>21648</v>
      </c>
      <c r="E616"/>
      <c r="F616">
        <v>70901</v>
      </c>
      <c r="G616"/>
      <c r="H616"/>
    </row>
    <row r="617" spans="1:8" x14ac:dyDescent="0.2">
      <c r="A617" t="s">
        <v>255</v>
      </c>
      <c r="B617" t="s">
        <v>21676</v>
      </c>
      <c r="C617"/>
      <c r="D617" t="s">
        <v>21677</v>
      </c>
      <c r="E617"/>
      <c r="F617"/>
      <c r="G617"/>
      <c r="H617"/>
    </row>
    <row r="618" spans="1:8" x14ac:dyDescent="0.2">
      <c r="A618" t="s">
        <v>256</v>
      </c>
      <c r="B618" t="s">
        <v>21676</v>
      </c>
      <c r="C618"/>
      <c r="D618" t="s">
        <v>21677</v>
      </c>
      <c r="E618"/>
      <c r="F618"/>
      <c r="G618"/>
      <c r="H618"/>
    </row>
    <row r="619" spans="1:8" x14ac:dyDescent="0.2">
      <c r="A619" t="s">
        <v>20379</v>
      </c>
      <c r="B619" t="s">
        <v>21930</v>
      </c>
      <c r="C619" t="s">
        <v>20380</v>
      </c>
      <c r="D619" t="s">
        <v>21648</v>
      </c>
      <c r="E619"/>
      <c r="F619">
        <v>70545</v>
      </c>
      <c r="G619"/>
      <c r="H619"/>
    </row>
    <row r="620" spans="1:8" x14ac:dyDescent="0.2">
      <c r="A620" t="s">
        <v>20381</v>
      </c>
      <c r="B620" t="s">
        <v>21939</v>
      </c>
      <c r="C620" t="s">
        <v>20382</v>
      </c>
      <c r="D620" t="s">
        <v>21648</v>
      </c>
      <c r="E620"/>
      <c r="F620">
        <v>71805</v>
      </c>
      <c r="G620"/>
      <c r="H620"/>
    </row>
    <row r="621" spans="1:8" x14ac:dyDescent="0.2">
      <c r="A621" t="s">
        <v>21940</v>
      </c>
      <c r="B621" t="s">
        <v>21932</v>
      </c>
      <c r="C621" t="s">
        <v>21941</v>
      </c>
      <c r="D621" t="s">
        <v>21648</v>
      </c>
      <c r="E621"/>
      <c r="F621">
        <v>70605</v>
      </c>
      <c r="G621"/>
      <c r="H621"/>
    </row>
    <row r="622" spans="1:8" x14ac:dyDescent="0.2">
      <c r="A622" t="s">
        <v>16761</v>
      </c>
      <c r="B622" t="s">
        <v>21930</v>
      </c>
      <c r="C622" t="s">
        <v>16762</v>
      </c>
      <c r="D622" t="s">
        <v>21648</v>
      </c>
      <c r="E622"/>
      <c r="F622">
        <v>70545</v>
      </c>
      <c r="G622"/>
      <c r="H622"/>
    </row>
    <row r="623" spans="1:8" x14ac:dyDescent="0.2">
      <c r="A623" t="s">
        <v>257</v>
      </c>
      <c r="B623" t="s">
        <v>21938</v>
      </c>
      <c r="C623" t="s">
        <v>258</v>
      </c>
      <c r="D623" t="s">
        <v>21648</v>
      </c>
      <c r="E623"/>
      <c r="F623">
        <v>70901</v>
      </c>
      <c r="G623"/>
      <c r="H623"/>
    </row>
    <row r="624" spans="1:8" x14ac:dyDescent="0.2">
      <c r="A624" t="s">
        <v>16763</v>
      </c>
      <c r="B624" t="s">
        <v>21930</v>
      </c>
      <c r="C624" t="s">
        <v>16764</v>
      </c>
      <c r="D624" t="s">
        <v>21648</v>
      </c>
      <c r="E624"/>
      <c r="F624">
        <v>70545</v>
      </c>
      <c r="G624"/>
      <c r="H624"/>
    </row>
    <row r="625" spans="1:8" x14ac:dyDescent="0.2">
      <c r="A625" t="s">
        <v>16765</v>
      </c>
      <c r="B625" t="s">
        <v>21930</v>
      </c>
      <c r="C625" t="s">
        <v>16766</v>
      </c>
      <c r="D625" t="s">
        <v>21648</v>
      </c>
      <c r="E625"/>
      <c r="F625">
        <v>70545</v>
      </c>
      <c r="G625"/>
      <c r="H625"/>
    </row>
    <row r="626" spans="1:8" x14ac:dyDescent="0.2">
      <c r="A626" t="s">
        <v>16767</v>
      </c>
      <c r="B626" t="s">
        <v>21942</v>
      </c>
      <c r="C626" t="s">
        <v>16768</v>
      </c>
      <c r="D626" t="s">
        <v>21648</v>
      </c>
      <c r="E626"/>
      <c r="F626">
        <v>70545</v>
      </c>
      <c r="G626"/>
      <c r="H626"/>
    </row>
    <row r="627" spans="1:8" x14ac:dyDescent="0.2">
      <c r="A627" t="s">
        <v>259</v>
      </c>
      <c r="B627" t="s">
        <v>21943</v>
      </c>
      <c r="C627" t="s">
        <v>260</v>
      </c>
      <c r="D627" t="s">
        <v>21648</v>
      </c>
      <c r="E627"/>
      <c r="F627">
        <v>71604</v>
      </c>
      <c r="G627"/>
      <c r="H627"/>
    </row>
    <row r="628" spans="1:8" x14ac:dyDescent="0.2">
      <c r="A628" t="s">
        <v>261</v>
      </c>
      <c r="B628" t="s">
        <v>21943</v>
      </c>
      <c r="C628" t="s">
        <v>262</v>
      </c>
      <c r="D628" t="s">
        <v>21648</v>
      </c>
      <c r="E628"/>
      <c r="F628">
        <v>71604</v>
      </c>
      <c r="G628"/>
      <c r="H628"/>
    </row>
    <row r="629" spans="1:8" x14ac:dyDescent="0.2">
      <c r="A629" t="s">
        <v>263</v>
      </c>
      <c r="B629" t="s">
        <v>21943</v>
      </c>
      <c r="C629" t="s">
        <v>264</v>
      </c>
      <c r="D629" t="s">
        <v>21648</v>
      </c>
      <c r="E629"/>
      <c r="F629">
        <v>71604</v>
      </c>
      <c r="G629"/>
      <c r="H629"/>
    </row>
    <row r="630" spans="1:8" x14ac:dyDescent="0.2">
      <c r="A630" t="s">
        <v>265</v>
      </c>
      <c r="B630" t="s">
        <v>21943</v>
      </c>
      <c r="C630" t="s">
        <v>266</v>
      </c>
      <c r="D630" t="s">
        <v>21648</v>
      </c>
      <c r="E630"/>
      <c r="F630">
        <v>71604</v>
      </c>
      <c r="G630"/>
      <c r="H630"/>
    </row>
    <row r="631" spans="1:8" x14ac:dyDescent="0.2">
      <c r="A631" t="s">
        <v>267</v>
      </c>
      <c r="B631" t="s">
        <v>21943</v>
      </c>
      <c r="C631" t="s">
        <v>268</v>
      </c>
      <c r="D631" t="s">
        <v>21648</v>
      </c>
      <c r="E631"/>
      <c r="F631">
        <v>71604</v>
      </c>
      <c r="G631"/>
      <c r="H631"/>
    </row>
    <row r="632" spans="1:8" x14ac:dyDescent="0.2">
      <c r="A632" t="s">
        <v>269</v>
      </c>
      <c r="B632" t="s">
        <v>21943</v>
      </c>
      <c r="C632" t="s">
        <v>270</v>
      </c>
      <c r="D632" t="s">
        <v>21648</v>
      </c>
      <c r="E632"/>
      <c r="F632">
        <v>71604</v>
      </c>
      <c r="G632"/>
      <c r="H632"/>
    </row>
    <row r="633" spans="1:8" x14ac:dyDescent="0.2">
      <c r="A633" t="s">
        <v>271</v>
      </c>
      <c r="B633" t="s">
        <v>21943</v>
      </c>
      <c r="C633" t="s">
        <v>272</v>
      </c>
      <c r="D633" t="s">
        <v>21648</v>
      </c>
      <c r="E633"/>
      <c r="F633">
        <v>71604</v>
      </c>
      <c r="G633"/>
      <c r="H633"/>
    </row>
    <row r="634" spans="1:8" x14ac:dyDescent="0.2">
      <c r="A634" t="s">
        <v>273</v>
      </c>
      <c r="B634" t="s">
        <v>21943</v>
      </c>
      <c r="C634" t="s">
        <v>3324</v>
      </c>
      <c r="D634" t="s">
        <v>21648</v>
      </c>
      <c r="E634"/>
      <c r="F634">
        <v>71604</v>
      </c>
      <c r="G634"/>
      <c r="H634"/>
    </row>
    <row r="635" spans="1:8" x14ac:dyDescent="0.2">
      <c r="A635" t="s">
        <v>3325</v>
      </c>
      <c r="B635" t="s">
        <v>21943</v>
      </c>
      <c r="C635" t="s">
        <v>3326</v>
      </c>
      <c r="D635" t="s">
        <v>21648</v>
      </c>
      <c r="E635"/>
      <c r="F635">
        <v>71604</v>
      </c>
      <c r="G635"/>
      <c r="H635"/>
    </row>
    <row r="636" spans="1:8" x14ac:dyDescent="0.2">
      <c r="A636" t="s">
        <v>3327</v>
      </c>
      <c r="B636" t="s">
        <v>21943</v>
      </c>
      <c r="C636" t="s">
        <v>3328</v>
      </c>
      <c r="D636" t="s">
        <v>21648</v>
      </c>
      <c r="E636"/>
      <c r="F636">
        <v>71604</v>
      </c>
      <c r="G636"/>
      <c r="H636"/>
    </row>
    <row r="637" spans="1:8" x14ac:dyDescent="0.2">
      <c r="A637" t="s">
        <v>3329</v>
      </c>
      <c r="B637" t="s">
        <v>21943</v>
      </c>
      <c r="C637" t="s">
        <v>3330</v>
      </c>
      <c r="D637" t="s">
        <v>21648</v>
      </c>
      <c r="E637"/>
      <c r="F637">
        <v>71604</v>
      </c>
      <c r="G637"/>
      <c r="H637"/>
    </row>
    <row r="638" spans="1:8" x14ac:dyDescent="0.2">
      <c r="A638" t="s">
        <v>3331</v>
      </c>
      <c r="B638" t="s">
        <v>21943</v>
      </c>
      <c r="C638" t="s">
        <v>3332</v>
      </c>
      <c r="D638" t="s">
        <v>21648</v>
      </c>
      <c r="E638"/>
      <c r="F638">
        <v>71604</v>
      </c>
      <c r="G638"/>
      <c r="H638"/>
    </row>
    <row r="639" spans="1:8" x14ac:dyDescent="0.2">
      <c r="A639" t="s">
        <v>3333</v>
      </c>
      <c r="B639" t="s">
        <v>21943</v>
      </c>
      <c r="C639" t="s">
        <v>3334</v>
      </c>
      <c r="D639" t="s">
        <v>21648</v>
      </c>
      <c r="E639"/>
      <c r="F639">
        <v>71604</v>
      </c>
      <c r="G639"/>
      <c r="H639"/>
    </row>
    <row r="640" spans="1:8" x14ac:dyDescent="0.2">
      <c r="A640" t="s">
        <v>3335</v>
      </c>
      <c r="B640" t="s">
        <v>21943</v>
      </c>
      <c r="C640" t="s">
        <v>3336</v>
      </c>
      <c r="D640" t="s">
        <v>21648</v>
      </c>
      <c r="E640"/>
      <c r="F640">
        <v>71604</v>
      </c>
      <c r="G640"/>
      <c r="H640"/>
    </row>
    <row r="641" spans="1:8" x14ac:dyDescent="0.2">
      <c r="A641" t="s">
        <v>3337</v>
      </c>
      <c r="B641" t="s">
        <v>21943</v>
      </c>
      <c r="C641" t="s">
        <v>3338</v>
      </c>
      <c r="D641" t="s">
        <v>21648</v>
      </c>
      <c r="E641"/>
      <c r="F641">
        <v>71604</v>
      </c>
      <c r="G641"/>
      <c r="H641"/>
    </row>
    <row r="642" spans="1:8" x14ac:dyDescent="0.2">
      <c r="A642" t="s">
        <v>3339</v>
      </c>
      <c r="B642" t="s">
        <v>21943</v>
      </c>
      <c r="C642" t="s">
        <v>3340</v>
      </c>
      <c r="D642" t="s">
        <v>21648</v>
      </c>
      <c r="E642">
        <v>0</v>
      </c>
      <c r="F642">
        <v>99999</v>
      </c>
      <c r="G642"/>
      <c r="H642"/>
    </row>
    <row r="643" spans="1:8" x14ac:dyDescent="0.2">
      <c r="A643" t="s">
        <v>3341</v>
      </c>
      <c r="B643" t="s">
        <v>21943</v>
      </c>
      <c r="C643" t="s">
        <v>3342</v>
      </c>
      <c r="D643" t="s">
        <v>21648</v>
      </c>
      <c r="E643"/>
      <c r="F643">
        <v>71604</v>
      </c>
      <c r="G643"/>
      <c r="H643"/>
    </row>
    <row r="644" spans="1:8" x14ac:dyDescent="0.2">
      <c r="A644" t="s">
        <v>3343</v>
      </c>
      <c r="B644" t="s">
        <v>21943</v>
      </c>
      <c r="C644" t="s">
        <v>3338</v>
      </c>
      <c r="D644" t="s">
        <v>21648</v>
      </c>
      <c r="E644">
        <v>0</v>
      </c>
      <c r="F644">
        <v>99999</v>
      </c>
      <c r="G644"/>
      <c r="H644"/>
    </row>
    <row r="645" spans="1:8" x14ac:dyDescent="0.2">
      <c r="A645" t="s">
        <v>3344</v>
      </c>
      <c r="B645" t="s">
        <v>21943</v>
      </c>
      <c r="C645" t="s">
        <v>3342</v>
      </c>
      <c r="D645" t="s">
        <v>21648</v>
      </c>
      <c r="E645"/>
      <c r="F645">
        <v>71604</v>
      </c>
      <c r="G645"/>
      <c r="H645"/>
    </row>
    <row r="646" spans="1:8" x14ac:dyDescent="0.2">
      <c r="A646" t="s">
        <v>3345</v>
      </c>
      <c r="B646" t="s">
        <v>21943</v>
      </c>
      <c r="C646" t="s">
        <v>3346</v>
      </c>
      <c r="D646" t="s">
        <v>21648</v>
      </c>
      <c r="E646"/>
      <c r="F646">
        <v>71628</v>
      </c>
      <c r="G646"/>
      <c r="H646"/>
    </row>
    <row r="647" spans="1:8" x14ac:dyDescent="0.2">
      <c r="A647" t="s">
        <v>3347</v>
      </c>
      <c r="B647" t="s">
        <v>21943</v>
      </c>
      <c r="C647" t="s">
        <v>3348</v>
      </c>
      <c r="D647" t="s">
        <v>21648</v>
      </c>
      <c r="E647"/>
      <c r="F647">
        <v>71628</v>
      </c>
      <c r="G647"/>
      <c r="H647"/>
    </row>
    <row r="648" spans="1:8" x14ac:dyDescent="0.2">
      <c r="A648" t="s">
        <v>3349</v>
      </c>
      <c r="B648" t="s">
        <v>21943</v>
      </c>
      <c r="C648" t="s">
        <v>3350</v>
      </c>
      <c r="D648" t="s">
        <v>21648</v>
      </c>
      <c r="E648"/>
      <c r="F648"/>
      <c r="G648"/>
      <c r="H648"/>
    </row>
    <row r="649" spans="1:8" x14ac:dyDescent="0.2">
      <c r="A649" t="s">
        <v>3351</v>
      </c>
      <c r="B649" t="s">
        <v>21943</v>
      </c>
      <c r="C649" t="s">
        <v>3352</v>
      </c>
      <c r="D649" t="s">
        <v>21648</v>
      </c>
      <c r="E649">
        <v>0</v>
      </c>
      <c r="F649">
        <v>99999</v>
      </c>
      <c r="G649"/>
      <c r="H649"/>
    </row>
    <row r="650" spans="1:8" x14ac:dyDescent="0.2">
      <c r="A650" t="s">
        <v>3353</v>
      </c>
      <c r="B650" t="s">
        <v>21945</v>
      </c>
      <c r="C650" t="s">
        <v>3354</v>
      </c>
      <c r="D650" t="s">
        <v>21648</v>
      </c>
      <c r="E650"/>
      <c r="F650">
        <v>72006</v>
      </c>
      <c r="G650"/>
      <c r="H650"/>
    </row>
    <row r="651" spans="1:8" x14ac:dyDescent="0.2">
      <c r="A651" t="s">
        <v>3355</v>
      </c>
      <c r="B651" t="s">
        <v>21676</v>
      </c>
      <c r="C651" t="s">
        <v>3356</v>
      </c>
      <c r="D651" t="s">
        <v>21677</v>
      </c>
      <c r="E651"/>
      <c r="F651"/>
      <c r="G651"/>
      <c r="H651"/>
    </row>
    <row r="652" spans="1:8" x14ac:dyDescent="0.2">
      <c r="A652" t="s">
        <v>3357</v>
      </c>
      <c r="B652" t="s">
        <v>21676</v>
      </c>
      <c r="C652" t="s">
        <v>3358</v>
      </c>
      <c r="D652" t="s">
        <v>21677</v>
      </c>
      <c r="E652"/>
      <c r="F652"/>
      <c r="G652"/>
      <c r="H652"/>
    </row>
    <row r="653" spans="1:8" x14ac:dyDescent="0.2">
      <c r="A653" t="s">
        <v>3359</v>
      </c>
      <c r="B653" t="s">
        <v>21676</v>
      </c>
      <c r="C653" t="s">
        <v>3360</v>
      </c>
      <c r="D653" t="s">
        <v>21677</v>
      </c>
      <c r="E653"/>
      <c r="F653"/>
      <c r="G653"/>
      <c r="H653"/>
    </row>
    <row r="654" spans="1:8" x14ac:dyDescent="0.2">
      <c r="A654" t="s">
        <v>3361</v>
      </c>
      <c r="B654" t="s">
        <v>21676</v>
      </c>
      <c r="C654" t="s">
        <v>3362</v>
      </c>
      <c r="D654" t="s">
        <v>21677</v>
      </c>
      <c r="E654"/>
      <c r="F654"/>
      <c r="G654"/>
      <c r="H654"/>
    </row>
    <row r="655" spans="1:8" x14ac:dyDescent="0.2">
      <c r="A655" t="s">
        <v>3363</v>
      </c>
      <c r="B655" t="s">
        <v>21676</v>
      </c>
      <c r="C655" t="s">
        <v>2104</v>
      </c>
      <c r="D655" t="s">
        <v>21677</v>
      </c>
      <c r="E655"/>
      <c r="F655"/>
      <c r="G655"/>
      <c r="H655"/>
    </row>
    <row r="656" spans="1:8" x14ac:dyDescent="0.2">
      <c r="A656" t="s">
        <v>3364</v>
      </c>
      <c r="B656" t="s">
        <v>21676</v>
      </c>
      <c r="C656" t="s">
        <v>2104</v>
      </c>
      <c r="D656" t="s">
        <v>21677</v>
      </c>
      <c r="E656"/>
      <c r="F656"/>
      <c r="G656"/>
      <c r="H656"/>
    </row>
    <row r="657" spans="1:8" x14ac:dyDescent="0.2">
      <c r="A657" t="s">
        <v>3365</v>
      </c>
      <c r="B657" t="s">
        <v>21676</v>
      </c>
      <c r="C657" t="s">
        <v>2104</v>
      </c>
      <c r="D657" t="s">
        <v>21677</v>
      </c>
      <c r="E657"/>
      <c r="F657"/>
      <c r="G657"/>
      <c r="H657"/>
    </row>
    <row r="658" spans="1:8" x14ac:dyDescent="0.2">
      <c r="A658" t="s">
        <v>3366</v>
      </c>
      <c r="B658" t="s">
        <v>21676</v>
      </c>
      <c r="C658" t="s">
        <v>3367</v>
      </c>
      <c r="D658" t="s">
        <v>21677</v>
      </c>
      <c r="E658"/>
      <c r="F658"/>
      <c r="G658"/>
      <c r="H658"/>
    </row>
    <row r="659" spans="1:8" x14ac:dyDescent="0.2">
      <c r="A659" t="s">
        <v>16769</v>
      </c>
      <c r="B659" t="s">
        <v>21946</v>
      </c>
      <c r="C659" t="s">
        <v>16770</v>
      </c>
      <c r="D659" t="s">
        <v>21648</v>
      </c>
      <c r="E659"/>
      <c r="F659">
        <v>72006</v>
      </c>
      <c r="G659"/>
      <c r="H659"/>
    </row>
    <row r="660" spans="1:8" x14ac:dyDescent="0.2">
      <c r="A660" t="s">
        <v>16771</v>
      </c>
      <c r="B660" t="s">
        <v>21946</v>
      </c>
      <c r="C660" t="s">
        <v>16772</v>
      </c>
      <c r="D660" t="s">
        <v>21648</v>
      </c>
      <c r="E660"/>
      <c r="F660">
        <v>72006</v>
      </c>
      <c r="G660"/>
      <c r="H660"/>
    </row>
    <row r="661" spans="1:8" x14ac:dyDescent="0.2">
      <c r="A661" t="s">
        <v>3368</v>
      </c>
      <c r="B661" t="s">
        <v>21946</v>
      </c>
      <c r="C661" t="s">
        <v>3369</v>
      </c>
      <c r="D661" t="s">
        <v>21648</v>
      </c>
      <c r="E661"/>
      <c r="F661">
        <v>72006</v>
      </c>
      <c r="G661"/>
      <c r="H661"/>
    </row>
    <row r="662" spans="1:8" x14ac:dyDescent="0.2">
      <c r="A662" t="s">
        <v>16773</v>
      </c>
      <c r="B662" t="s">
        <v>21945</v>
      </c>
      <c r="C662" t="s">
        <v>16774</v>
      </c>
      <c r="D662" t="s">
        <v>21648</v>
      </c>
      <c r="E662"/>
      <c r="F662">
        <v>72006</v>
      </c>
      <c r="G662"/>
      <c r="H662"/>
    </row>
    <row r="663" spans="1:8" x14ac:dyDescent="0.2">
      <c r="A663" t="s">
        <v>16775</v>
      </c>
      <c r="B663" t="s">
        <v>21945</v>
      </c>
      <c r="C663" t="s">
        <v>16776</v>
      </c>
      <c r="D663" t="s">
        <v>21648</v>
      </c>
      <c r="E663"/>
      <c r="F663">
        <v>72006</v>
      </c>
      <c r="G663"/>
      <c r="H663"/>
    </row>
    <row r="664" spans="1:8" x14ac:dyDescent="0.2">
      <c r="A664" t="s">
        <v>16777</v>
      </c>
      <c r="B664" t="s">
        <v>21945</v>
      </c>
      <c r="C664" t="s">
        <v>16778</v>
      </c>
      <c r="D664" t="s">
        <v>21648</v>
      </c>
      <c r="E664"/>
      <c r="F664">
        <v>72006</v>
      </c>
      <c r="G664"/>
      <c r="H664"/>
    </row>
    <row r="665" spans="1:8" x14ac:dyDescent="0.2">
      <c r="A665" t="s">
        <v>3370</v>
      </c>
      <c r="B665" t="s">
        <v>21676</v>
      </c>
      <c r="C665" t="s">
        <v>3371</v>
      </c>
      <c r="D665" t="s">
        <v>21677</v>
      </c>
      <c r="E665"/>
      <c r="F665"/>
      <c r="G665"/>
      <c r="H665"/>
    </row>
    <row r="666" spans="1:8" x14ac:dyDescent="0.2">
      <c r="A666" t="s">
        <v>3372</v>
      </c>
      <c r="B666" t="s">
        <v>21676</v>
      </c>
      <c r="C666" t="s">
        <v>3373</v>
      </c>
      <c r="D666" t="s">
        <v>21677</v>
      </c>
      <c r="E666"/>
      <c r="F666"/>
      <c r="G666"/>
      <c r="H666"/>
    </row>
    <row r="667" spans="1:8" x14ac:dyDescent="0.2">
      <c r="A667" t="s">
        <v>3374</v>
      </c>
      <c r="B667" t="s">
        <v>21676</v>
      </c>
      <c r="C667" t="s">
        <v>3375</v>
      </c>
      <c r="D667" t="s">
        <v>21677</v>
      </c>
      <c r="E667"/>
      <c r="F667"/>
      <c r="G667"/>
      <c r="H667"/>
    </row>
    <row r="668" spans="1:8" x14ac:dyDescent="0.2">
      <c r="A668" t="s">
        <v>3376</v>
      </c>
      <c r="B668" t="s">
        <v>21676</v>
      </c>
      <c r="C668" t="s">
        <v>3377</v>
      </c>
      <c r="D668" t="s">
        <v>21677</v>
      </c>
      <c r="E668"/>
      <c r="F668"/>
      <c r="G668"/>
      <c r="H668"/>
    </row>
    <row r="669" spans="1:8" x14ac:dyDescent="0.2">
      <c r="A669" t="s">
        <v>3378</v>
      </c>
      <c r="B669" t="s">
        <v>21676</v>
      </c>
      <c r="C669" t="s">
        <v>3379</v>
      </c>
      <c r="D669" t="s">
        <v>21677</v>
      </c>
      <c r="E669"/>
      <c r="F669"/>
      <c r="G669"/>
      <c r="H669"/>
    </row>
    <row r="670" spans="1:8" x14ac:dyDescent="0.2">
      <c r="A670" t="s">
        <v>3380</v>
      </c>
      <c r="B670" t="s">
        <v>21676</v>
      </c>
      <c r="C670" t="s">
        <v>3381</v>
      </c>
      <c r="D670" t="s">
        <v>21677</v>
      </c>
      <c r="E670"/>
      <c r="F670"/>
      <c r="G670"/>
      <c r="H670"/>
    </row>
    <row r="671" spans="1:8" x14ac:dyDescent="0.2">
      <c r="A671" t="s">
        <v>3382</v>
      </c>
      <c r="B671" t="s">
        <v>21676</v>
      </c>
      <c r="C671" t="s">
        <v>3383</v>
      </c>
      <c r="D671" t="s">
        <v>21677</v>
      </c>
      <c r="E671"/>
      <c r="F671"/>
      <c r="G671"/>
      <c r="H671"/>
    </row>
    <row r="672" spans="1:8" x14ac:dyDescent="0.2">
      <c r="A672" t="s">
        <v>3384</v>
      </c>
      <c r="B672" t="s">
        <v>21676</v>
      </c>
      <c r="C672" t="s">
        <v>3385</v>
      </c>
      <c r="D672" t="s">
        <v>21677</v>
      </c>
      <c r="E672"/>
      <c r="F672"/>
      <c r="G672"/>
      <c r="H672"/>
    </row>
    <row r="673" spans="1:8" x14ac:dyDescent="0.2">
      <c r="A673" t="s">
        <v>3386</v>
      </c>
      <c r="B673" t="s">
        <v>21676</v>
      </c>
      <c r="C673" t="s">
        <v>3387</v>
      </c>
      <c r="D673" t="s">
        <v>21677</v>
      </c>
      <c r="E673"/>
      <c r="F673"/>
      <c r="G673"/>
      <c r="H673"/>
    </row>
    <row r="674" spans="1:8" x14ac:dyDescent="0.2">
      <c r="A674" t="s">
        <v>3388</v>
      </c>
      <c r="B674" t="s">
        <v>21676</v>
      </c>
      <c r="C674" t="s">
        <v>2104</v>
      </c>
      <c r="D674" t="s">
        <v>21677</v>
      </c>
      <c r="E674"/>
      <c r="F674"/>
      <c r="G674"/>
      <c r="H674"/>
    </row>
    <row r="675" spans="1:8" x14ac:dyDescent="0.2">
      <c r="A675" t="s">
        <v>3389</v>
      </c>
      <c r="B675" t="s">
        <v>21676</v>
      </c>
      <c r="C675" t="s">
        <v>2104</v>
      </c>
      <c r="D675" t="s">
        <v>21677</v>
      </c>
      <c r="E675"/>
      <c r="F675"/>
      <c r="G675"/>
      <c r="H675"/>
    </row>
    <row r="676" spans="1:8" x14ac:dyDescent="0.2">
      <c r="A676" t="s">
        <v>303</v>
      </c>
      <c r="B676" t="s">
        <v>21947</v>
      </c>
      <c r="C676" t="s">
        <v>304</v>
      </c>
      <c r="D676" t="s">
        <v>21648</v>
      </c>
      <c r="E676"/>
      <c r="F676"/>
      <c r="G676"/>
      <c r="H676"/>
    </row>
    <row r="677" spans="1:8" x14ac:dyDescent="0.2">
      <c r="A677" t="s">
        <v>305</v>
      </c>
      <c r="B677" t="s">
        <v>21948</v>
      </c>
      <c r="C677" t="s">
        <v>306</v>
      </c>
      <c r="D677" t="s">
        <v>21648</v>
      </c>
      <c r="E677"/>
      <c r="F677">
        <v>71109</v>
      </c>
      <c r="G677"/>
      <c r="H677"/>
    </row>
    <row r="678" spans="1:8" x14ac:dyDescent="0.2">
      <c r="A678" t="s">
        <v>307</v>
      </c>
      <c r="B678" t="s">
        <v>21676</v>
      </c>
      <c r="C678" t="s">
        <v>308</v>
      </c>
      <c r="D678" t="s">
        <v>21677</v>
      </c>
      <c r="E678"/>
      <c r="F678"/>
      <c r="G678"/>
      <c r="H678"/>
    </row>
    <row r="679" spans="1:8" x14ac:dyDescent="0.2">
      <c r="A679" t="s">
        <v>25495</v>
      </c>
      <c r="B679" t="s">
        <v>21947</v>
      </c>
      <c r="C679" t="s">
        <v>25496</v>
      </c>
      <c r="D679" t="s">
        <v>21648</v>
      </c>
      <c r="E679"/>
      <c r="F679">
        <v>71638</v>
      </c>
      <c r="G679"/>
      <c r="H679"/>
    </row>
    <row r="680" spans="1:8" x14ac:dyDescent="0.2">
      <c r="A680" t="s">
        <v>309</v>
      </c>
      <c r="B680" t="s">
        <v>21947</v>
      </c>
      <c r="C680" t="s">
        <v>310</v>
      </c>
      <c r="D680" t="s">
        <v>21648</v>
      </c>
      <c r="E680"/>
      <c r="F680">
        <v>71638</v>
      </c>
      <c r="G680"/>
      <c r="H680"/>
    </row>
    <row r="681" spans="1:8" x14ac:dyDescent="0.2">
      <c r="A681" t="s">
        <v>311</v>
      </c>
      <c r="B681" t="s">
        <v>21948</v>
      </c>
      <c r="C681" t="s">
        <v>312</v>
      </c>
      <c r="D681" t="s">
        <v>21648</v>
      </c>
      <c r="E681"/>
      <c r="F681">
        <v>72006</v>
      </c>
      <c r="G681"/>
      <c r="H681"/>
    </row>
    <row r="682" spans="1:8" x14ac:dyDescent="0.2">
      <c r="A682" t="s">
        <v>313</v>
      </c>
      <c r="B682" t="s">
        <v>21948</v>
      </c>
      <c r="C682" t="s">
        <v>314</v>
      </c>
      <c r="D682" t="s">
        <v>21648</v>
      </c>
      <c r="E682"/>
      <c r="F682">
        <v>72006</v>
      </c>
      <c r="G682"/>
      <c r="H682"/>
    </row>
    <row r="683" spans="1:8" x14ac:dyDescent="0.2">
      <c r="A683" t="s">
        <v>315</v>
      </c>
      <c r="B683" t="s">
        <v>21947</v>
      </c>
      <c r="C683" t="s">
        <v>316</v>
      </c>
      <c r="D683" t="s">
        <v>21648</v>
      </c>
      <c r="E683"/>
      <c r="F683"/>
      <c r="G683"/>
      <c r="H683"/>
    </row>
    <row r="684" spans="1:8" x14ac:dyDescent="0.2">
      <c r="A684" t="s">
        <v>317</v>
      </c>
      <c r="B684" t="s">
        <v>21949</v>
      </c>
      <c r="C684" t="s">
        <v>318</v>
      </c>
      <c r="D684" t="s">
        <v>21648</v>
      </c>
      <c r="E684"/>
      <c r="F684">
        <v>72006</v>
      </c>
      <c r="G684"/>
      <c r="H684"/>
    </row>
    <row r="685" spans="1:8" x14ac:dyDescent="0.2">
      <c r="A685" t="s">
        <v>319</v>
      </c>
      <c r="B685" t="s">
        <v>21949</v>
      </c>
      <c r="C685" t="s">
        <v>320</v>
      </c>
      <c r="D685" t="s">
        <v>21648</v>
      </c>
      <c r="E685"/>
      <c r="F685">
        <v>72006</v>
      </c>
      <c r="G685"/>
      <c r="H685"/>
    </row>
    <row r="686" spans="1:8" x14ac:dyDescent="0.2">
      <c r="A686" t="s">
        <v>321</v>
      </c>
      <c r="B686" t="s">
        <v>21949</v>
      </c>
      <c r="C686" t="s">
        <v>322</v>
      </c>
      <c r="D686" t="s">
        <v>21648</v>
      </c>
      <c r="E686"/>
      <c r="F686">
        <v>72006</v>
      </c>
      <c r="G686"/>
      <c r="H686"/>
    </row>
    <row r="687" spans="1:8" x14ac:dyDescent="0.2">
      <c r="A687" t="s">
        <v>323</v>
      </c>
      <c r="B687" t="s">
        <v>21949</v>
      </c>
      <c r="C687" t="s">
        <v>324</v>
      </c>
      <c r="D687" t="s">
        <v>21648</v>
      </c>
      <c r="E687"/>
      <c r="F687">
        <v>72006</v>
      </c>
      <c r="G687"/>
      <c r="H687"/>
    </row>
    <row r="688" spans="1:8" x14ac:dyDescent="0.2">
      <c r="A688" t="s">
        <v>325</v>
      </c>
      <c r="B688" t="s">
        <v>21949</v>
      </c>
      <c r="C688" t="s">
        <v>326</v>
      </c>
      <c r="D688" t="s">
        <v>21648</v>
      </c>
      <c r="E688"/>
      <c r="F688">
        <v>72006</v>
      </c>
      <c r="G688"/>
      <c r="H688"/>
    </row>
    <row r="689" spans="1:8" x14ac:dyDescent="0.2">
      <c r="A689" t="s">
        <v>327</v>
      </c>
      <c r="B689" t="s">
        <v>21949</v>
      </c>
      <c r="C689" t="s">
        <v>340</v>
      </c>
      <c r="D689" t="s">
        <v>21648</v>
      </c>
      <c r="E689"/>
      <c r="F689">
        <v>72006</v>
      </c>
      <c r="G689"/>
      <c r="H689"/>
    </row>
    <row r="690" spans="1:8" x14ac:dyDescent="0.2">
      <c r="A690" t="s">
        <v>341</v>
      </c>
      <c r="B690" t="s">
        <v>21949</v>
      </c>
      <c r="C690" t="s">
        <v>342</v>
      </c>
      <c r="D690" t="s">
        <v>21648</v>
      </c>
      <c r="E690"/>
      <c r="F690">
        <v>72006</v>
      </c>
      <c r="G690"/>
      <c r="H690"/>
    </row>
    <row r="691" spans="1:8" x14ac:dyDescent="0.2">
      <c r="A691" t="s">
        <v>343</v>
      </c>
      <c r="B691" t="s">
        <v>21949</v>
      </c>
      <c r="C691" t="s">
        <v>344</v>
      </c>
      <c r="D691" t="s">
        <v>21648</v>
      </c>
      <c r="E691"/>
      <c r="F691">
        <v>72006</v>
      </c>
      <c r="G691"/>
      <c r="H691"/>
    </row>
    <row r="692" spans="1:8" x14ac:dyDescent="0.2">
      <c r="A692" t="s">
        <v>345</v>
      </c>
      <c r="B692" t="s">
        <v>21949</v>
      </c>
      <c r="C692" t="s">
        <v>346</v>
      </c>
      <c r="D692" t="s">
        <v>21648</v>
      </c>
      <c r="E692"/>
      <c r="F692">
        <v>72006</v>
      </c>
      <c r="G692"/>
      <c r="H692"/>
    </row>
    <row r="693" spans="1:8" x14ac:dyDescent="0.2">
      <c r="A693" t="s">
        <v>347</v>
      </c>
      <c r="B693" t="s">
        <v>21949</v>
      </c>
      <c r="C693" t="s">
        <v>348</v>
      </c>
      <c r="D693" t="s">
        <v>21648</v>
      </c>
      <c r="E693"/>
      <c r="F693">
        <v>72006</v>
      </c>
      <c r="G693"/>
      <c r="H693"/>
    </row>
    <row r="694" spans="1:8" x14ac:dyDescent="0.2">
      <c r="A694" t="s">
        <v>349</v>
      </c>
      <c r="B694" t="s">
        <v>21949</v>
      </c>
      <c r="C694" t="s">
        <v>350</v>
      </c>
      <c r="D694" t="s">
        <v>21648</v>
      </c>
      <c r="E694"/>
      <c r="F694">
        <v>72006</v>
      </c>
      <c r="G694"/>
      <c r="H694"/>
    </row>
    <row r="695" spans="1:8" x14ac:dyDescent="0.2">
      <c r="A695" t="s">
        <v>351</v>
      </c>
      <c r="B695" t="s">
        <v>21949</v>
      </c>
      <c r="C695" t="s">
        <v>352</v>
      </c>
      <c r="D695" t="s">
        <v>21648</v>
      </c>
      <c r="E695"/>
      <c r="F695">
        <v>72006</v>
      </c>
      <c r="G695"/>
      <c r="H695"/>
    </row>
    <row r="696" spans="1:8" x14ac:dyDescent="0.2">
      <c r="A696" t="s">
        <v>353</v>
      </c>
      <c r="B696" t="s">
        <v>21949</v>
      </c>
      <c r="C696" t="s">
        <v>354</v>
      </c>
      <c r="D696" t="s">
        <v>21648</v>
      </c>
      <c r="E696"/>
      <c r="F696">
        <v>72006</v>
      </c>
      <c r="G696"/>
      <c r="H696"/>
    </row>
    <row r="697" spans="1:8" x14ac:dyDescent="0.2">
      <c r="A697" t="s">
        <v>355</v>
      </c>
      <c r="B697" t="s">
        <v>21949</v>
      </c>
      <c r="C697" t="s">
        <v>356</v>
      </c>
      <c r="D697" t="s">
        <v>21648</v>
      </c>
      <c r="E697"/>
      <c r="F697">
        <v>72006</v>
      </c>
      <c r="G697"/>
      <c r="H697"/>
    </row>
    <row r="698" spans="1:8" x14ac:dyDescent="0.2">
      <c r="A698" t="s">
        <v>357</v>
      </c>
      <c r="B698" t="s">
        <v>21949</v>
      </c>
      <c r="C698" t="s">
        <v>358</v>
      </c>
      <c r="D698" t="s">
        <v>21648</v>
      </c>
      <c r="E698"/>
      <c r="F698">
        <v>72006</v>
      </c>
      <c r="G698"/>
      <c r="H698"/>
    </row>
    <row r="699" spans="1:8" x14ac:dyDescent="0.2">
      <c r="A699" t="s">
        <v>359</v>
      </c>
      <c r="B699" t="s">
        <v>21949</v>
      </c>
      <c r="C699" t="s">
        <v>360</v>
      </c>
      <c r="D699" t="s">
        <v>21648</v>
      </c>
      <c r="E699"/>
      <c r="F699">
        <v>72006</v>
      </c>
      <c r="G699"/>
      <c r="H699"/>
    </row>
    <row r="700" spans="1:8" x14ac:dyDescent="0.2">
      <c r="A700" t="s">
        <v>361</v>
      </c>
      <c r="B700" t="s">
        <v>21949</v>
      </c>
      <c r="C700" t="s">
        <v>362</v>
      </c>
      <c r="D700" t="s">
        <v>21648</v>
      </c>
      <c r="E700"/>
      <c r="F700">
        <v>72006</v>
      </c>
      <c r="G700"/>
      <c r="H700"/>
    </row>
    <row r="701" spans="1:8" x14ac:dyDescent="0.2">
      <c r="A701" t="s">
        <v>363</v>
      </c>
      <c r="B701" t="s">
        <v>21949</v>
      </c>
      <c r="C701" t="s">
        <v>364</v>
      </c>
      <c r="D701" t="s">
        <v>21648</v>
      </c>
      <c r="E701"/>
      <c r="F701">
        <v>72006</v>
      </c>
      <c r="G701"/>
      <c r="H701"/>
    </row>
    <row r="702" spans="1:8" x14ac:dyDescent="0.2">
      <c r="A702" t="s">
        <v>365</v>
      </c>
      <c r="B702" t="s">
        <v>21949</v>
      </c>
      <c r="C702" t="s">
        <v>366</v>
      </c>
      <c r="D702" t="s">
        <v>21648</v>
      </c>
      <c r="E702"/>
      <c r="F702">
        <v>72006</v>
      </c>
      <c r="G702"/>
      <c r="H702"/>
    </row>
    <row r="703" spans="1:8" x14ac:dyDescent="0.2">
      <c r="A703" t="s">
        <v>367</v>
      </c>
      <c r="B703" t="s">
        <v>21949</v>
      </c>
      <c r="C703" t="s">
        <v>368</v>
      </c>
      <c r="D703" t="s">
        <v>21648</v>
      </c>
      <c r="E703"/>
      <c r="F703">
        <v>72006</v>
      </c>
      <c r="G703"/>
      <c r="H703"/>
    </row>
    <row r="704" spans="1:8" x14ac:dyDescent="0.2">
      <c r="A704" t="s">
        <v>369</v>
      </c>
      <c r="B704" t="s">
        <v>21948</v>
      </c>
      <c r="C704" t="s">
        <v>370</v>
      </c>
      <c r="D704" t="s">
        <v>21648</v>
      </c>
      <c r="E704"/>
      <c r="F704">
        <v>71638</v>
      </c>
      <c r="G704"/>
      <c r="H704"/>
    </row>
    <row r="705" spans="1:8" x14ac:dyDescent="0.2">
      <c r="A705" t="s">
        <v>371</v>
      </c>
      <c r="B705" t="s">
        <v>21950</v>
      </c>
      <c r="C705" t="s">
        <v>372</v>
      </c>
      <c r="D705" t="s">
        <v>21648</v>
      </c>
      <c r="E705"/>
      <c r="F705">
        <v>71638</v>
      </c>
      <c r="G705"/>
      <c r="H705"/>
    </row>
    <row r="706" spans="1:8" x14ac:dyDescent="0.2">
      <c r="A706" t="s">
        <v>20383</v>
      </c>
      <c r="B706" t="s">
        <v>21947</v>
      </c>
      <c r="C706" t="s">
        <v>20384</v>
      </c>
      <c r="D706" t="s">
        <v>21648</v>
      </c>
      <c r="E706"/>
      <c r="F706">
        <v>71638</v>
      </c>
      <c r="G706"/>
      <c r="H706"/>
    </row>
    <row r="707" spans="1:8" x14ac:dyDescent="0.2">
      <c r="A707" t="s">
        <v>373</v>
      </c>
      <c r="B707" t="s">
        <v>21951</v>
      </c>
      <c r="C707" t="s">
        <v>374</v>
      </c>
      <c r="D707" t="s">
        <v>21648</v>
      </c>
      <c r="E707"/>
      <c r="F707"/>
      <c r="G707"/>
      <c r="H707"/>
    </row>
    <row r="708" spans="1:8" x14ac:dyDescent="0.2">
      <c r="A708" t="s">
        <v>375</v>
      </c>
      <c r="B708" t="s">
        <v>21676</v>
      </c>
      <c r="C708" t="s">
        <v>2104</v>
      </c>
      <c r="D708" t="s">
        <v>21677</v>
      </c>
      <c r="E708"/>
      <c r="F708"/>
      <c r="G708"/>
      <c r="H708"/>
    </row>
    <row r="709" spans="1:8" x14ac:dyDescent="0.2">
      <c r="A709" t="s">
        <v>376</v>
      </c>
      <c r="B709" t="s">
        <v>21676</v>
      </c>
      <c r="C709" t="s">
        <v>2104</v>
      </c>
      <c r="D709" t="s">
        <v>21677</v>
      </c>
      <c r="E709"/>
      <c r="F709"/>
      <c r="G709"/>
      <c r="H709"/>
    </row>
    <row r="710" spans="1:8" x14ac:dyDescent="0.2">
      <c r="A710" t="s">
        <v>377</v>
      </c>
      <c r="B710" t="s">
        <v>21952</v>
      </c>
      <c r="C710" t="s">
        <v>378</v>
      </c>
      <c r="D710" t="s">
        <v>21648</v>
      </c>
      <c r="E710"/>
      <c r="F710">
        <v>72006</v>
      </c>
      <c r="G710"/>
      <c r="H710"/>
    </row>
    <row r="711" spans="1:8" x14ac:dyDescent="0.2">
      <c r="A711" t="s">
        <v>379</v>
      </c>
      <c r="B711" t="s">
        <v>21952</v>
      </c>
      <c r="C711" t="s">
        <v>380</v>
      </c>
      <c r="D711" t="s">
        <v>21648</v>
      </c>
      <c r="E711"/>
      <c r="F711">
        <v>72006</v>
      </c>
      <c r="G711"/>
      <c r="H711"/>
    </row>
    <row r="712" spans="1:8" x14ac:dyDescent="0.2">
      <c r="A712" t="s">
        <v>381</v>
      </c>
      <c r="B712" t="s">
        <v>21953</v>
      </c>
      <c r="C712" t="s">
        <v>3535</v>
      </c>
      <c r="D712" t="s">
        <v>21648</v>
      </c>
      <c r="E712"/>
      <c r="F712">
        <v>71811</v>
      </c>
      <c r="G712"/>
      <c r="H712"/>
    </row>
    <row r="713" spans="1:8" x14ac:dyDescent="0.2">
      <c r="A713" t="s">
        <v>21955</v>
      </c>
      <c r="B713" t="s">
        <v>21956</v>
      </c>
      <c r="C713" t="s">
        <v>21957</v>
      </c>
      <c r="D713" t="s">
        <v>21648</v>
      </c>
      <c r="E713"/>
      <c r="F713">
        <v>70523</v>
      </c>
      <c r="G713"/>
      <c r="H713"/>
    </row>
    <row r="714" spans="1:8" x14ac:dyDescent="0.2">
      <c r="A714" t="s">
        <v>21959</v>
      </c>
      <c r="B714" t="s">
        <v>21956</v>
      </c>
      <c r="C714" t="s">
        <v>21960</v>
      </c>
      <c r="D714" t="s">
        <v>21648</v>
      </c>
      <c r="E714"/>
      <c r="F714">
        <v>70523</v>
      </c>
      <c r="G714"/>
      <c r="H714"/>
    </row>
    <row r="715" spans="1:8" x14ac:dyDescent="0.2">
      <c r="A715" t="s">
        <v>21961</v>
      </c>
      <c r="B715" t="s">
        <v>21956</v>
      </c>
      <c r="C715" t="s">
        <v>21962</v>
      </c>
      <c r="D715" t="s">
        <v>21648</v>
      </c>
      <c r="E715"/>
      <c r="F715">
        <v>70523</v>
      </c>
      <c r="G715"/>
      <c r="H715"/>
    </row>
    <row r="716" spans="1:8" x14ac:dyDescent="0.2">
      <c r="A716" t="s">
        <v>21963</v>
      </c>
      <c r="B716" t="s">
        <v>21956</v>
      </c>
      <c r="C716" t="s">
        <v>21964</v>
      </c>
      <c r="D716" t="s">
        <v>21648</v>
      </c>
      <c r="E716"/>
      <c r="F716">
        <v>70523</v>
      </c>
      <c r="G716"/>
      <c r="H716"/>
    </row>
    <row r="717" spans="1:8" x14ac:dyDescent="0.2">
      <c r="A717" t="s">
        <v>21965</v>
      </c>
      <c r="B717" t="s">
        <v>21956</v>
      </c>
      <c r="C717" t="s">
        <v>21966</v>
      </c>
      <c r="D717" t="s">
        <v>21648</v>
      </c>
      <c r="E717"/>
      <c r="F717">
        <v>70523</v>
      </c>
      <c r="G717"/>
      <c r="H717"/>
    </row>
    <row r="718" spans="1:8" x14ac:dyDescent="0.2">
      <c r="A718" t="s">
        <v>21967</v>
      </c>
      <c r="B718" t="s">
        <v>21968</v>
      </c>
      <c r="C718" t="s">
        <v>21969</v>
      </c>
      <c r="D718" t="s">
        <v>21648</v>
      </c>
      <c r="E718"/>
      <c r="F718">
        <v>70523</v>
      </c>
      <c r="G718"/>
      <c r="H718"/>
    </row>
    <row r="719" spans="1:8" x14ac:dyDescent="0.2">
      <c r="A719" t="s">
        <v>3536</v>
      </c>
      <c r="B719" t="s">
        <v>21676</v>
      </c>
      <c r="C719" t="s">
        <v>3537</v>
      </c>
      <c r="D719" t="s">
        <v>21677</v>
      </c>
      <c r="E719"/>
      <c r="F719"/>
      <c r="G719"/>
      <c r="H719"/>
    </row>
    <row r="720" spans="1:8" x14ac:dyDescent="0.2">
      <c r="A720" t="s">
        <v>3538</v>
      </c>
      <c r="B720" t="s">
        <v>21970</v>
      </c>
      <c r="C720" t="s">
        <v>3539</v>
      </c>
      <c r="D720" t="s">
        <v>21648</v>
      </c>
      <c r="E720"/>
      <c r="F720"/>
      <c r="G720"/>
      <c r="H720"/>
    </row>
    <row r="721" spans="1:8" x14ac:dyDescent="0.2">
      <c r="A721" t="s">
        <v>3540</v>
      </c>
      <c r="B721" t="s">
        <v>21971</v>
      </c>
      <c r="C721" t="s">
        <v>3541</v>
      </c>
      <c r="D721" t="s">
        <v>21972</v>
      </c>
      <c r="E721"/>
      <c r="F721">
        <v>71806</v>
      </c>
      <c r="G721"/>
      <c r="H721"/>
    </row>
    <row r="722" spans="1:8" x14ac:dyDescent="0.2">
      <c r="A722" t="s">
        <v>20385</v>
      </c>
      <c r="B722" t="s">
        <v>21974</v>
      </c>
      <c r="C722" t="s">
        <v>20386</v>
      </c>
      <c r="D722" t="s">
        <v>21648</v>
      </c>
      <c r="E722"/>
      <c r="F722">
        <v>72002</v>
      </c>
      <c r="G722"/>
      <c r="H722"/>
    </row>
    <row r="723" spans="1:8" x14ac:dyDescent="0.2">
      <c r="A723" t="s">
        <v>21976</v>
      </c>
      <c r="B723" t="s">
        <v>21956</v>
      </c>
      <c r="C723" t="s">
        <v>21977</v>
      </c>
      <c r="D723" t="s">
        <v>21648</v>
      </c>
      <c r="E723"/>
      <c r="F723">
        <v>70523</v>
      </c>
      <c r="G723"/>
      <c r="H723"/>
    </row>
    <row r="724" spans="1:8" x14ac:dyDescent="0.2">
      <c r="A724" t="s">
        <v>21978</v>
      </c>
      <c r="B724" t="s">
        <v>21956</v>
      </c>
      <c r="C724" t="s">
        <v>21979</v>
      </c>
      <c r="D724" t="s">
        <v>21648</v>
      </c>
      <c r="E724"/>
      <c r="F724">
        <v>70523</v>
      </c>
      <c r="G724"/>
      <c r="H724"/>
    </row>
    <row r="725" spans="1:8" x14ac:dyDescent="0.2">
      <c r="A725" t="s">
        <v>21980</v>
      </c>
      <c r="B725" t="s">
        <v>21956</v>
      </c>
      <c r="C725" t="s">
        <v>21981</v>
      </c>
      <c r="D725" t="s">
        <v>21648</v>
      </c>
      <c r="E725"/>
      <c r="F725">
        <v>70523</v>
      </c>
      <c r="G725"/>
      <c r="H725"/>
    </row>
    <row r="726" spans="1:8" x14ac:dyDescent="0.2">
      <c r="A726" t="s">
        <v>21982</v>
      </c>
      <c r="B726" t="s">
        <v>21956</v>
      </c>
      <c r="C726" t="s">
        <v>21983</v>
      </c>
      <c r="D726" t="s">
        <v>21648</v>
      </c>
      <c r="E726"/>
      <c r="F726">
        <v>70523</v>
      </c>
      <c r="G726"/>
      <c r="H726"/>
    </row>
    <row r="727" spans="1:8" x14ac:dyDescent="0.2">
      <c r="A727" t="s">
        <v>21984</v>
      </c>
      <c r="B727" t="s">
        <v>21956</v>
      </c>
      <c r="C727" t="s">
        <v>21985</v>
      </c>
      <c r="D727" t="s">
        <v>21648</v>
      </c>
      <c r="E727"/>
      <c r="F727">
        <v>70523</v>
      </c>
      <c r="G727"/>
      <c r="H727"/>
    </row>
    <row r="728" spans="1:8" x14ac:dyDescent="0.2">
      <c r="A728" t="s">
        <v>21986</v>
      </c>
      <c r="B728" t="s">
        <v>21956</v>
      </c>
      <c r="C728" t="s">
        <v>21987</v>
      </c>
      <c r="D728" t="s">
        <v>21648</v>
      </c>
      <c r="E728"/>
      <c r="F728">
        <v>70523</v>
      </c>
      <c r="G728"/>
      <c r="H728"/>
    </row>
    <row r="729" spans="1:8" x14ac:dyDescent="0.2">
      <c r="A729" t="s">
        <v>21988</v>
      </c>
      <c r="B729" t="s">
        <v>21989</v>
      </c>
      <c r="C729" t="s">
        <v>21990</v>
      </c>
      <c r="D729" t="s">
        <v>21648</v>
      </c>
      <c r="E729"/>
      <c r="F729">
        <v>70727</v>
      </c>
      <c r="G729"/>
      <c r="H729"/>
    </row>
    <row r="730" spans="1:8" x14ac:dyDescent="0.2">
      <c r="A730" t="s">
        <v>21991</v>
      </c>
      <c r="B730" t="s">
        <v>21989</v>
      </c>
      <c r="C730" t="s">
        <v>21992</v>
      </c>
      <c r="D730" t="s">
        <v>21648</v>
      </c>
      <c r="E730"/>
      <c r="F730">
        <v>70727</v>
      </c>
      <c r="G730"/>
      <c r="H730"/>
    </row>
    <row r="731" spans="1:8" x14ac:dyDescent="0.2">
      <c r="A731" t="s">
        <v>21993</v>
      </c>
      <c r="B731" t="s">
        <v>21989</v>
      </c>
      <c r="C731" t="s">
        <v>21994</v>
      </c>
      <c r="D731" t="s">
        <v>21648</v>
      </c>
      <c r="E731"/>
      <c r="F731">
        <v>70727</v>
      </c>
      <c r="G731"/>
      <c r="H731"/>
    </row>
    <row r="732" spans="1:8" x14ac:dyDescent="0.2">
      <c r="A732" t="s">
        <v>3542</v>
      </c>
      <c r="B732" t="s">
        <v>21995</v>
      </c>
      <c r="C732" t="s">
        <v>3543</v>
      </c>
      <c r="D732" t="s">
        <v>21648</v>
      </c>
      <c r="E732"/>
      <c r="F732">
        <v>71103</v>
      </c>
      <c r="G732"/>
      <c r="H732"/>
    </row>
    <row r="733" spans="1:8" x14ac:dyDescent="0.2">
      <c r="A733" t="s">
        <v>3544</v>
      </c>
      <c r="B733" t="s">
        <v>21995</v>
      </c>
      <c r="C733" t="s">
        <v>3545</v>
      </c>
      <c r="D733" t="s">
        <v>21648</v>
      </c>
      <c r="E733"/>
      <c r="F733">
        <v>71103</v>
      </c>
      <c r="G733"/>
      <c r="H733"/>
    </row>
    <row r="734" spans="1:8" x14ac:dyDescent="0.2">
      <c r="A734" t="s">
        <v>3546</v>
      </c>
      <c r="B734" t="s">
        <v>21995</v>
      </c>
      <c r="C734" t="s">
        <v>3547</v>
      </c>
      <c r="D734" t="s">
        <v>21648</v>
      </c>
      <c r="E734"/>
      <c r="F734">
        <v>71103</v>
      </c>
      <c r="G734"/>
      <c r="H734"/>
    </row>
    <row r="735" spans="1:8" x14ac:dyDescent="0.2">
      <c r="A735" t="s">
        <v>3548</v>
      </c>
      <c r="B735" t="s">
        <v>21995</v>
      </c>
      <c r="C735" t="s">
        <v>3549</v>
      </c>
      <c r="D735" t="s">
        <v>21648</v>
      </c>
      <c r="E735"/>
      <c r="F735">
        <v>71103</v>
      </c>
      <c r="G735"/>
      <c r="H735"/>
    </row>
    <row r="736" spans="1:8" x14ac:dyDescent="0.2">
      <c r="A736" t="s">
        <v>3550</v>
      </c>
      <c r="B736" t="s">
        <v>21995</v>
      </c>
      <c r="C736" t="s">
        <v>3551</v>
      </c>
      <c r="D736" t="s">
        <v>21648</v>
      </c>
      <c r="E736"/>
      <c r="F736">
        <v>71103</v>
      </c>
      <c r="G736"/>
      <c r="H736"/>
    </row>
    <row r="737" spans="1:8" x14ac:dyDescent="0.2">
      <c r="A737" t="s">
        <v>3552</v>
      </c>
      <c r="B737" t="s">
        <v>21995</v>
      </c>
      <c r="C737" t="s">
        <v>3553</v>
      </c>
      <c r="D737" t="s">
        <v>21648</v>
      </c>
      <c r="E737"/>
      <c r="F737">
        <v>71103</v>
      </c>
      <c r="G737"/>
      <c r="H737"/>
    </row>
    <row r="738" spans="1:8" x14ac:dyDescent="0.2">
      <c r="A738" t="s">
        <v>3554</v>
      </c>
      <c r="B738" t="s">
        <v>21995</v>
      </c>
      <c r="C738" t="s">
        <v>3555</v>
      </c>
      <c r="D738" t="s">
        <v>21648</v>
      </c>
      <c r="E738"/>
      <c r="F738">
        <v>71103</v>
      </c>
      <c r="G738"/>
      <c r="H738"/>
    </row>
    <row r="739" spans="1:8" x14ac:dyDescent="0.2">
      <c r="A739" t="s">
        <v>3556</v>
      </c>
      <c r="B739" t="s">
        <v>21995</v>
      </c>
      <c r="C739" t="s">
        <v>3557</v>
      </c>
      <c r="D739" t="s">
        <v>21648</v>
      </c>
      <c r="E739"/>
      <c r="F739">
        <v>71103</v>
      </c>
      <c r="G739"/>
      <c r="H739"/>
    </row>
    <row r="740" spans="1:8" x14ac:dyDescent="0.2">
      <c r="A740" t="s">
        <v>3558</v>
      </c>
      <c r="B740" t="s">
        <v>21995</v>
      </c>
      <c r="C740" t="s">
        <v>3545</v>
      </c>
      <c r="D740" t="s">
        <v>21648</v>
      </c>
      <c r="E740"/>
      <c r="F740">
        <v>71103</v>
      </c>
      <c r="G740"/>
      <c r="H740"/>
    </row>
    <row r="741" spans="1:8" x14ac:dyDescent="0.2">
      <c r="A741" t="s">
        <v>3559</v>
      </c>
      <c r="B741" t="s">
        <v>21995</v>
      </c>
      <c r="C741" t="s">
        <v>3547</v>
      </c>
      <c r="D741" t="s">
        <v>21648</v>
      </c>
      <c r="E741"/>
      <c r="F741">
        <v>71103</v>
      </c>
      <c r="G741"/>
      <c r="H741"/>
    </row>
    <row r="742" spans="1:8" x14ac:dyDescent="0.2">
      <c r="A742" t="s">
        <v>3560</v>
      </c>
      <c r="B742" t="s">
        <v>21995</v>
      </c>
      <c r="C742" t="s">
        <v>3553</v>
      </c>
      <c r="D742" t="s">
        <v>21648</v>
      </c>
      <c r="E742"/>
      <c r="F742">
        <v>71103</v>
      </c>
      <c r="G742"/>
      <c r="H742"/>
    </row>
    <row r="743" spans="1:8" x14ac:dyDescent="0.2">
      <c r="A743" t="s">
        <v>3561</v>
      </c>
      <c r="B743" t="s">
        <v>21995</v>
      </c>
      <c r="C743" t="s">
        <v>3562</v>
      </c>
      <c r="D743" t="s">
        <v>21648</v>
      </c>
      <c r="E743"/>
      <c r="F743">
        <v>71103</v>
      </c>
      <c r="G743"/>
      <c r="H743"/>
    </row>
    <row r="744" spans="1:8" x14ac:dyDescent="0.2">
      <c r="A744" t="s">
        <v>3563</v>
      </c>
      <c r="B744" t="s">
        <v>21995</v>
      </c>
      <c r="C744" t="s">
        <v>3564</v>
      </c>
      <c r="D744" t="s">
        <v>21648</v>
      </c>
      <c r="E744"/>
      <c r="F744">
        <v>71103</v>
      </c>
      <c r="G744"/>
      <c r="H744"/>
    </row>
    <row r="745" spans="1:8" x14ac:dyDescent="0.2">
      <c r="A745" t="s">
        <v>3565</v>
      </c>
      <c r="B745" t="s">
        <v>21995</v>
      </c>
      <c r="C745" t="s">
        <v>3566</v>
      </c>
      <c r="D745" t="s">
        <v>21648</v>
      </c>
      <c r="E745"/>
      <c r="F745">
        <v>71103</v>
      </c>
      <c r="G745"/>
      <c r="H745"/>
    </row>
    <row r="746" spans="1:8" x14ac:dyDescent="0.2">
      <c r="A746" t="s">
        <v>3567</v>
      </c>
      <c r="B746" t="s">
        <v>21995</v>
      </c>
      <c r="C746" t="s">
        <v>3568</v>
      </c>
      <c r="D746" t="s">
        <v>21648</v>
      </c>
      <c r="E746"/>
      <c r="F746">
        <v>71103</v>
      </c>
      <c r="G746"/>
      <c r="H746"/>
    </row>
    <row r="747" spans="1:8" x14ac:dyDescent="0.2">
      <c r="A747" t="s">
        <v>3569</v>
      </c>
      <c r="B747" t="s">
        <v>21995</v>
      </c>
      <c r="C747" t="s">
        <v>79</v>
      </c>
      <c r="D747" t="s">
        <v>21648</v>
      </c>
      <c r="E747"/>
      <c r="F747">
        <v>71103</v>
      </c>
      <c r="G747"/>
      <c r="H747"/>
    </row>
    <row r="748" spans="1:8" x14ac:dyDescent="0.2">
      <c r="A748" t="s">
        <v>80</v>
      </c>
      <c r="B748" t="s">
        <v>21995</v>
      </c>
      <c r="C748" t="s">
        <v>81</v>
      </c>
      <c r="D748" t="s">
        <v>21648</v>
      </c>
      <c r="E748"/>
      <c r="F748">
        <v>71103</v>
      </c>
      <c r="G748"/>
      <c r="H748"/>
    </row>
    <row r="749" spans="1:8" x14ac:dyDescent="0.2">
      <c r="A749" t="s">
        <v>82</v>
      </c>
      <c r="B749" t="s">
        <v>21995</v>
      </c>
      <c r="C749" t="s">
        <v>83</v>
      </c>
      <c r="D749" t="s">
        <v>21648</v>
      </c>
      <c r="E749"/>
      <c r="F749">
        <v>71103</v>
      </c>
      <c r="G749"/>
      <c r="H749"/>
    </row>
    <row r="750" spans="1:8" x14ac:dyDescent="0.2">
      <c r="A750" t="s">
        <v>84</v>
      </c>
      <c r="B750" t="s">
        <v>21995</v>
      </c>
      <c r="C750" t="s">
        <v>85</v>
      </c>
      <c r="D750" t="s">
        <v>21648</v>
      </c>
      <c r="E750"/>
      <c r="F750">
        <v>71103</v>
      </c>
      <c r="G750"/>
      <c r="H750"/>
    </row>
    <row r="751" spans="1:8" x14ac:dyDescent="0.2">
      <c r="A751" t="s">
        <v>86</v>
      </c>
      <c r="B751" t="s">
        <v>21995</v>
      </c>
      <c r="C751" t="s">
        <v>81</v>
      </c>
      <c r="D751" t="s">
        <v>21648</v>
      </c>
      <c r="E751"/>
      <c r="F751">
        <v>71103</v>
      </c>
      <c r="G751"/>
      <c r="H751"/>
    </row>
    <row r="752" spans="1:8" x14ac:dyDescent="0.2">
      <c r="A752" t="s">
        <v>87</v>
      </c>
      <c r="B752" t="s">
        <v>21995</v>
      </c>
      <c r="C752" t="s">
        <v>3564</v>
      </c>
      <c r="D752" t="s">
        <v>21648</v>
      </c>
      <c r="E752"/>
      <c r="F752">
        <v>71103</v>
      </c>
      <c r="G752"/>
      <c r="H752"/>
    </row>
    <row r="753" spans="1:8" x14ac:dyDescent="0.2">
      <c r="A753" t="s">
        <v>88</v>
      </c>
      <c r="B753" t="s">
        <v>21995</v>
      </c>
      <c r="C753" t="s">
        <v>3549</v>
      </c>
      <c r="D753" t="s">
        <v>21648</v>
      </c>
      <c r="E753"/>
      <c r="F753">
        <v>71103</v>
      </c>
      <c r="G753"/>
      <c r="H753"/>
    </row>
    <row r="754" spans="1:8" x14ac:dyDescent="0.2">
      <c r="A754" t="s">
        <v>89</v>
      </c>
      <c r="B754" t="s">
        <v>21995</v>
      </c>
      <c r="C754" t="s">
        <v>90</v>
      </c>
      <c r="D754" t="s">
        <v>21648</v>
      </c>
      <c r="E754"/>
      <c r="F754">
        <v>71103</v>
      </c>
      <c r="G754"/>
      <c r="H754"/>
    </row>
    <row r="755" spans="1:8" x14ac:dyDescent="0.2">
      <c r="A755" t="s">
        <v>91</v>
      </c>
      <c r="B755" t="s">
        <v>21995</v>
      </c>
      <c r="C755" t="s">
        <v>92</v>
      </c>
      <c r="D755" t="s">
        <v>21648</v>
      </c>
      <c r="E755"/>
      <c r="F755">
        <v>71103</v>
      </c>
      <c r="G755"/>
      <c r="H755"/>
    </row>
    <row r="756" spans="1:8" x14ac:dyDescent="0.2">
      <c r="A756" t="s">
        <v>93</v>
      </c>
      <c r="B756" t="s">
        <v>21995</v>
      </c>
      <c r="C756" t="s">
        <v>94</v>
      </c>
      <c r="D756" t="s">
        <v>21648</v>
      </c>
      <c r="E756"/>
      <c r="F756">
        <v>71103</v>
      </c>
      <c r="G756"/>
      <c r="H756"/>
    </row>
    <row r="757" spans="1:8" x14ac:dyDescent="0.2">
      <c r="A757" t="s">
        <v>95</v>
      </c>
      <c r="B757" t="s">
        <v>21995</v>
      </c>
      <c r="C757" t="s">
        <v>96</v>
      </c>
      <c r="D757" t="s">
        <v>21648</v>
      </c>
      <c r="E757"/>
      <c r="F757">
        <v>71103</v>
      </c>
      <c r="G757"/>
      <c r="H757"/>
    </row>
    <row r="758" spans="1:8" x14ac:dyDescent="0.2">
      <c r="A758" t="s">
        <v>97</v>
      </c>
      <c r="B758" t="s">
        <v>21995</v>
      </c>
      <c r="C758" t="s">
        <v>98</v>
      </c>
      <c r="D758" t="s">
        <v>21648</v>
      </c>
      <c r="E758"/>
      <c r="F758"/>
      <c r="G758"/>
      <c r="H758"/>
    </row>
    <row r="759" spans="1:8" x14ac:dyDescent="0.2">
      <c r="A759" t="s">
        <v>99</v>
      </c>
      <c r="B759" t="s">
        <v>21995</v>
      </c>
      <c r="C759" t="s">
        <v>83</v>
      </c>
      <c r="D759" t="s">
        <v>21648</v>
      </c>
      <c r="E759"/>
      <c r="F759">
        <v>71103</v>
      </c>
      <c r="G759"/>
      <c r="H759"/>
    </row>
    <row r="760" spans="1:8" x14ac:dyDescent="0.2">
      <c r="A760" t="s">
        <v>100</v>
      </c>
      <c r="B760" t="s">
        <v>21995</v>
      </c>
      <c r="C760" t="s">
        <v>90</v>
      </c>
      <c r="D760" t="s">
        <v>21648</v>
      </c>
      <c r="E760"/>
      <c r="F760">
        <v>71103</v>
      </c>
      <c r="G760"/>
      <c r="H760"/>
    </row>
    <row r="761" spans="1:8" x14ac:dyDescent="0.2">
      <c r="A761" t="s">
        <v>101</v>
      </c>
      <c r="B761" t="s">
        <v>21995</v>
      </c>
      <c r="C761" t="s">
        <v>3545</v>
      </c>
      <c r="D761" t="s">
        <v>21648</v>
      </c>
      <c r="E761"/>
      <c r="F761"/>
      <c r="G761"/>
      <c r="H761"/>
    </row>
    <row r="762" spans="1:8" x14ac:dyDescent="0.2">
      <c r="A762" t="s">
        <v>102</v>
      </c>
      <c r="B762" t="s">
        <v>21995</v>
      </c>
      <c r="C762" t="s">
        <v>85</v>
      </c>
      <c r="D762" t="s">
        <v>21648</v>
      </c>
      <c r="E762"/>
      <c r="F762">
        <v>71103</v>
      </c>
      <c r="G762"/>
      <c r="H762"/>
    </row>
    <row r="763" spans="1:8" x14ac:dyDescent="0.2">
      <c r="A763" t="s">
        <v>103</v>
      </c>
      <c r="B763" t="s">
        <v>21995</v>
      </c>
      <c r="C763" t="s">
        <v>3549</v>
      </c>
      <c r="D763" t="s">
        <v>21648</v>
      </c>
      <c r="E763"/>
      <c r="F763">
        <v>71103</v>
      </c>
      <c r="G763"/>
      <c r="H763"/>
    </row>
    <row r="764" spans="1:8" x14ac:dyDescent="0.2">
      <c r="A764" t="s">
        <v>104</v>
      </c>
      <c r="B764" t="s">
        <v>21995</v>
      </c>
      <c r="C764" t="s">
        <v>3553</v>
      </c>
      <c r="D764" t="s">
        <v>21648</v>
      </c>
      <c r="E764"/>
      <c r="F764">
        <v>71103</v>
      </c>
      <c r="G764"/>
      <c r="H764"/>
    </row>
    <row r="765" spans="1:8" x14ac:dyDescent="0.2">
      <c r="A765" t="s">
        <v>105</v>
      </c>
      <c r="B765" t="s">
        <v>21995</v>
      </c>
      <c r="C765" t="s">
        <v>79</v>
      </c>
      <c r="D765" t="s">
        <v>21648</v>
      </c>
      <c r="E765"/>
      <c r="F765">
        <v>71103</v>
      </c>
      <c r="G765"/>
      <c r="H765"/>
    </row>
    <row r="766" spans="1:8" x14ac:dyDescent="0.2">
      <c r="A766" t="s">
        <v>106</v>
      </c>
      <c r="B766" t="s">
        <v>21995</v>
      </c>
      <c r="C766" t="s">
        <v>92</v>
      </c>
      <c r="D766" t="s">
        <v>21648</v>
      </c>
      <c r="E766"/>
      <c r="F766">
        <v>71103</v>
      </c>
      <c r="G766"/>
      <c r="H766"/>
    </row>
    <row r="767" spans="1:8" x14ac:dyDescent="0.2">
      <c r="A767" t="s">
        <v>107</v>
      </c>
      <c r="B767" t="s">
        <v>21995</v>
      </c>
      <c r="C767" t="s">
        <v>94</v>
      </c>
      <c r="D767" t="s">
        <v>21648</v>
      </c>
      <c r="E767"/>
      <c r="F767">
        <v>71103</v>
      </c>
      <c r="G767"/>
      <c r="H767"/>
    </row>
    <row r="768" spans="1:8" x14ac:dyDescent="0.2">
      <c r="A768" t="s">
        <v>108</v>
      </c>
      <c r="B768" t="s">
        <v>21995</v>
      </c>
      <c r="C768" t="s">
        <v>3568</v>
      </c>
      <c r="D768" t="s">
        <v>21648</v>
      </c>
      <c r="E768"/>
      <c r="F768">
        <v>71103</v>
      </c>
      <c r="G768"/>
      <c r="H768"/>
    </row>
    <row r="769" spans="1:8" x14ac:dyDescent="0.2">
      <c r="A769" t="s">
        <v>109</v>
      </c>
      <c r="B769" t="s">
        <v>21995</v>
      </c>
      <c r="C769" t="s">
        <v>96</v>
      </c>
      <c r="D769" t="s">
        <v>21648</v>
      </c>
      <c r="E769"/>
      <c r="F769">
        <v>71103</v>
      </c>
      <c r="G769"/>
      <c r="H769"/>
    </row>
    <row r="770" spans="1:8" x14ac:dyDescent="0.2">
      <c r="A770" t="s">
        <v>110</v>
      </c>
      <c r="B770" t="s">
        <v>21995</v>
      </c>
      <c r="C770" t="s">
        <v>111</v>
      </c>
      <c r="D770" t="s">
        <v>21648</v>
      </c>
      <c r="E770"/>
      <c r="F770">
        <v>70417</v>
      </c>
      <c r="G770"/>
      <c r="H770"/>
    </row>
    <row r="771" spans="1:8" x14ac:dyDescent="0.2">
      <c r="A771" t="s">
        <v>112</v>
      </c>
      <c r="B771" t="s">
        <v>21995</v>
      </c>
      <c r="C771" t="s">
        <v>113</v>
      </c>
      <c r="D771" t="s">
        <v>21648</v>
      </c>
      <c r="E771"/>
      <c r="F771">
        <v>70417</v>
      </c>
      <c r="G771"/>
      <c r="H771"/>
    </row>
    <row r="772" spans="1:8" x14ac:dyDescent="0.2">
      <c r="A772" t="s">
        <v>114</v>
      </c>
      <c r="B772" t="s">
        <v>21995</v>
      </c>
      <c r="C772" t="s">
        <v>115</v>
      </c>
      <c r="D772" t="s">
        <v>21648</v>
      </c>
      <c r="E772"/>
      <c r="F772">
        <v>70417</v>
      </c>
      <c r="G772"/>
      <c r="H772"/>
    </row>
    <row r="773" spans="1:8" x14ac:dyDescent="0.2">
      <c r="A773" t="s">
        <v>116</v>
      </c>
      <c r="B773" t="s">
        <v>21995</v>
      </c>
      <c r="C773" t="s">
        <v>117</v>
      </c>
      <c r="D773" t="s">
        <v>21648</v>
      </c>
      <c r="E773"/>
      <c r="F773">
        <v>70417</v>
      </c>
      <c r="G773"/>
      <c r="H773"/>
    </row>
    <row r="774" spans="1:8" x14ac:dyDescent="0.2">
      <c r="A774" t="s">
        <v>118</v>
      </c>
      <c r="B774" t="s">
        <v>21995</v>
      </c>
      <c r="C774" t="s">
        <v>119</v>
      </c>
      <c r="D774" t="s">
        <v>21648</v>
      </c>
      <c r="E774"/>
      <c r="F774">
        <v>0</v>
      </c>
      <c r="G774"/>
      <c r="H774"/>
    </row>
    <row r="775" spans="1:8" x14ac:dyDescent="0.2">
      <c r="A775" t="s">
        <v>120</v>
      </c>
      <c r="B775" t="s">
        <v>21995</v>
      </c>
      <c r="C775" t="s">
        <v>121</v>
      </c>
      <c r="D775" t="s">
        <v>21648</v>
      </c>
      <c r="E775"/>
      <c r="F775">
        <v>70417</v>
      </c>
      <c r="G775"/>
      <c r="H775"/>
    </row>
    <row r="776" spans="1:8" x14ac:dyDescent="0.2">
      <c r="A776" t="s">
        <v>122</v>
      </c>
      <c r="B776" t="s">
        <v>21995</v>
      </c>
      <c r="C776" t="s">
        <v>123</v>
      </c>
      <c r="D776" t="s">
        <v>21648</v>
      </c>
      <c r="E776"/>
      <c r="F776">
        <v>70417</v>
      </c>
      <c r="G776"/>
      <c r="H776"/>
    </row>
    <row r="777" spans="1:8" x14ac:dyDescent="0.2">
      <c r="A777" t="s">
        <v>124</v>
      </c>
      <c r="B777" t="s">
        <v>21995</v>
      </c>
      <c r="C777" t="s">
        <v>125</v>
      </c>
      <c r="D777" t="s">
        <v>21648</v>
      </c>
      <c r="E777"/>
      <c r="F777">
        <v>70417</v>
      </c>
      <c r="G777"/>
      <c r="H777"/>
    </row>
    <row r="778" spans="1:8" x14ac:dyDescent="0.2">
      <c r="A778" t="s">
        <v>126</v>
      </c>
      <c r="B778" t="s">
        <v>21995</v>
      </c>
      <c r="C778" t="s">
        <v>127</v>
      </c>
      <c r="D778" t="s">
        <v>21648</v>
      </c>
      <c r="E778"/>
      <c r="F778">
        <v>70417</v>
      </c>
      <c r="G778"/>
      <c r="H778"/>
    </row>
    <row r="779" spans="1:8" x14ac:dyDescent="0.2">
      <c r="A779" t="s">
        <v>128</v>
      </c>
      <c r="B779" t="s">
        <v>21995</v>
      </c>
      <c r="C779" t="s">
        <v>129</v>
      </c>
      <c r="D779" t="s">
        <v>21648</v>
      </c>
      <c r="E779"/>
      <c r="F779">
        <v>70417</v>
      </c>
      <c r="G779"/>
      <c r="H779"/>
    </row>
    <row r="780" spans="1:8" x14ac:dyDescent="0.2">
      <c r="A780" t="s">
        <v>130</v>
      </c>
      <c r="B780" t="s">
        <v>21995</v>
      </c>
      <c r="C780" t="s">
        <v>131</v>
      </c>
      <c r="D780" t="s">
        <v>21648</v>
      </c>
      <c r="E780"/>
      <c r="F780">
        <v>70417</v>
      </c>
      <c r="G780"/>
      <c r="H780"/>
    </row>
    <row r="781" spans="1:8" x14ac:dyDescent="0.2">
      <c r="A781" t="s">
        <v>132</v>
      </c>
      <c r="B781" t="s">
        <v>21995</v>
      </c>
      <c r="C781" t="s">
        <v>133</v>
      </c>
      <c r="D781" t="s">
        <v>21648</v>
      </c>
      <c r="E781"/>
      <c r="F781">
        <v>70417</v>
      </c>
      <c r="G781"/>
      <c r="H781"/>
    </row>
    <row r="782" spans="1:8" x14ac:dyDescent="0.2">
      <c r="A782" t="s">
        <v>134</v>
      </c>
      <c r="B782" t="s">
        <v>21995</v>
      </c>
      <c r="C782" t="s">
        <v>135</v>
      </c>
      <c r="D782" t="s">
        <v>21648</v>
      </c>
      <c r="E782"/>
      <c r="F782">
        <v>70417</v>
      </c>
      <c r="G782"/>
      <c r="H782"/>
    </row>
    <row r="783" spans="1:8" x14ac:dyDescent="0.2">
      <c r="A783" t="s">
        <v>136</v>
      </c>
      <c r="B783" t="s">
        <v>21995</v>
      </c>
      <c r="C783" t="s">
        <v>137</v>
      </c>
      <c r="D783" t="s">
        <v>21648</v>
      </c>
      <c r="E783"/>
      <c r="F783">
        <v>70417</v>
      </c>
      <c r="G783"/>
      <c r="H783"/>
    </row>
    <row r="784" spans="1:8" x14ac:dyDescent="0.2">
      <c r="A784" t="s">
        <v>138</v>
      </c>
      <c r="B784" t="s">
        <v>21995</v>
      </c>
      <c r="C784" t="s">
        <v>139</v>
      </c>
      <c r="D784" t="s">
        <v>21648</v>
      </c>
      <c r="E784"/>
      <c r="F784">
        <v>70417</v>
      </c>
      <c r="G784"/>
      <c r="H784"/>
    </row>
    <row r="785" spans="1:8" x14ac:dyDescent="0.2">
      <c r="A785" t="s">
        <v>140</v>
      </c>
      <c r="B785" t="s">
        <v>21995</v>
      </c>
      <c r="C785" t="s">
        <v>141</v>
      </c>
      <c r="D785" t="s">
        <v>21648</v>
      </c>
      <c r="E785"/>
      <c r="F785">
        <v>70417</v>
      </c>
      <c r="G785"/>
      <c r="H785"/>
    </row>
    <row r="786" spans="1:8" x14ac:dyDescent="0.2">
      <c r="A786" t="s">
        <v>3194</v>
      </c>
      <c r="B786" t="s">
        <v>21995</v>
      </c>
      <c r="C786" t="s">
        <v>3195</v>
      </c>
      <c r="D786" t="s">
        <v>21648</v>
      </c>
      <c r="E786"/>
      <c r="F786">
        <v>70417</v>
      </c>
      <c r="G786"/>
      <c r="H786"/>
    </row>
    <row r="787" spans="1:8" x14ac:dyDescent="0.2">
      <c r="A787" t="s">
        <v>3196</v>
      </c>
      <c r="B787" t="s">
        <v>21995</v>
      </c>
      <c r="C787" t="s">
        <v>3197</v>
      </c>
      <c r="D787" t="s">
        <v>21648</v>
      </c>
      <c r="E787"/>
      <c r="F787">
        <v>70417</v>
      </c>
      <c r="G787"/>
      <c r="H787"/>
    </row>
    <row r="788" spans="1:8" x14ac:dyDescent="0.2">
      <c r="A788" t="s">
        <v>3198</v>
      </c>
      <c r="B788" t="s">
        <v>21995</v>
      </c>
      <c r="C788" t="s">
        <v>3199</v>
      </c>
      <c r="D788" t="s">
        <v>21648</v>
      </c>
      <c r="E788"/>
      <c r="F788">
        <v>71103</v>
      </c>
      <c r="G788"/>
      <c r="H788"/>
    </row>
    <row r="789" spans="1:8" x14ac:dyDescent="0.2">
      <c r="A789" t="s">
        <v>3200</v>
      </c>
      <c r="B789" t="s">
        <v>21995</v>
      </c>
      <c r="C789" t="s">
        <v>3201</v>
      </c>
      <c r="D789" t="s">
        <v>21648</v>
      </c>
      <c r="E789"/>
      <c r="F789">
        <v>71103</v>
      </c>
      <c r="G789"/>
      <c r="H789"/>
    </row>
    <row r="790" spans="1:8" x14ac:dyDescent="0.2">
      <c r="A790" t="s">
        <v>3202</v>
      </c>
      <c r="B790" t="s">
        <v>21995</v>
      </c>
      <c r="C790" t="s">
        <v>3657</v>
      </c>
      <c r="D790" t="s">
        <v>21648</v>
      </c>
      <c r="E790"/>
      <c r="F790">
        <v>71103</v>
      </c>
      <c r="G790"/>
      <c r="H790"/>
    </row>
    <row r="791" spans="1:8" x14ac:dyDescent="0.2">
      <c r="A791" t="s">
        <v>3658</v>
      </c>
      <c r="B791" t="s">
        <v>21995</v>
      </c>
      <c r="C791" t="s">
        <v>3659</v>
      </c>
      <c r="D791" t="s">
        <v>21648</v>
      </c>
      <c r="E791"/>
      <c r="F791">
        <v>71103</v>
      </c>
      <c r="G791"/>
      <c r="H791"/>
    </row>
    <row r="792" spans="1:8" x14ac:dyDescent="0.2">
      <c r="A792" t="s">
        <v>3660</v>
      </c>
      <c r="B792" t="s">
        <v>21995</v>
      </c>
      <c r="C792" t="s">
        <v>3661</v>
      </c>
      <c r="D792" t="s">
        <v>21648</v>
      </c>
      <c r="E792"/>
      <c r="F792">
        <v>71103</v>
      </c>
      <c r="G792"/>
      <c r="H792"/>
    </row>
    <row r="793" spans="1:8" x14ac:dyDescent="0.2">
      <c r="A793" t="s">
        <v>3662</v>
      </c>
      <c r="B793" t="s">
        <v>21995</v>
      </c>
      <c r="C793" t="s">
        <v>3663</v>
      </c>
      <c r="D793" t="s">
        <v>21648</v>
      </c>
      <c r="E793"/>
      <c r="F793">
        <v>71103</v>
      </c>
      <c r="G793"/>
      <c r="H793"/>
    </row>
    <row r="794" spans="1:8" x14ac:dyDescent="0.2">
      <c r="A794" t="s">
        <v>3664</v>
      </c>
      <c r="B794" t="s">
        <v>21998</v>
      </c>
      <c r="C794" t="s">
        <v>3665</v>
      </c>
      <c r="D794" t="s">
        <v>21648</v>
      </c>
      <c r="E794"/>
      <c r="F794">
        <v>72002</v>
      </c>
      <c r="G794"/>
      <c r="H794"/>
    </row>
    <row r="795" spans="1:8" x14ac:dyDescent="0.2">
      <c r="A795" t="s">
        <v>3666</v>
      </c>
      <c r="B795" t="s">
        <v>21999</v>
      </c>
      <c r="C795" t="s">
        <v>3667</v>
      </c>
      <c r="D795" t="s">
        <v>21648</v>
      </c>
      <c r="E795"/>
      <c r="F795">
        <v>72017</v>
      </c>
      <c r="G795"/>
      <c r="H795"/>
    </row>
    <row r="796" spans="1:8" x14ac:dyDescent="0.2">
      <c r="A796" t="s">
        <v>3668</v>
      </c>
      <c r="B796" t="s">
        <v>22001</v>
      </c>
      <c r="C796" t="s">
        <v>3669</v>
      </c>
      <c r="D796" t="s">
        <v>21648</v>
      </c>
      <c r="E796"/>
      <c r="F796">
        <v>72018</v>
      </c>
      <c r="G796"/>
      <c r="H796"/>
    </row>
    <row r="797" spans="1:8" x14ac:dyDescent="0.2">
      <c r="A797" t="s">
        <v>3670</v>
      </c>
      <c r="B797" t="s">
        <v>21995</v>
      </c>
      <c r="C797" t="s">
        <v>3671</v>
      </c>
      <c r="D797" t="s">
        <v>21648</v>
      </c>
      <c r="E797"/>
      <c r="F797">
        <v>70417</v>
      </c>
      <c r="G797"/>
      <c r="H797"/>
    </row>
    <row r="798" spans="1:8" x14ac:dyDescent="0.2">
      <c r="A798" t="s">
        <v>3672</v>
      </c>
      <c r="B798" t="s">
        <v>21995</v>
      </c>
      <c r="C798" t="s">
        <v>3673</v>
      </c>
      <c r="D798" t="s">
        <v>21648</v>
      </c>
      <c r="E798"/>
      <c r="F798">
        <v>70417</v>
      </c>
      <c r="G798"/>
      <c r="H798"/>
    </row>
    <row r="799" spans="1:8" x14ac:dyDescent="0.2">
      <c r="A799" t="s">
        <v>3674</v>
      </c>
      <c r="B799" t="s">
        <v>21995</v>
      </c>
      <c r="C799" t="s">
        <v>3675</v>
      </c>
      <c r="D799" t="s">
        <v>21648</v>
      </c>
      <c r="E799"/>
      <c r="F799">
        <v>70417</v>
      </c>
      <c r="G799"/>
      <c r="H799"/>
    </row>
    <row r="800" spans="1:8" x14ac:dyDescent="0.2">
      <c r="A800" t="s">
        <v>3676</v>
      </c>
      <c r="B800" t="s">
        <v>21995</v>
      </c>
      <c r="C800" t="s">
        <v>3677</v>
      </c>
      <c r="D800" t="s">
        <v>21648</v>
      </c>
      <c r="E800"/>
      <c r="F800">
        <v>70417</v>
      </c>
      <c r="G800"/>
      <c r="H800"/>
    </row>
    <row r="801" spans="1:8" x14ac:dyDescent="0.2">
      <c r="A801" t="s">
        <v>3678</v>
      </c>
      <c r="B801" t="s">
        <v>21995</v>
      </c>
      <c r="C801" t="s">
        <v>3679</v>
      </c>
      <c r="D801" t="s">
        <v>21648</v>
      </c>
      <c r="E801"/>
      <c r="F801">
        <v>70417</v>
      </c>
      <c r="G801"/>
      <c r="H801"/>
    </row>
    <row r="802" spans="1:8" x14ac:dyDescent="0.2">
      <c r="A802" t="s">
        <v>3680</v>
      </c>
      <c r="B802" t="s">
        <v>21995</v>
      </c>
      <c r="C802" t="s">
        <v>3681</v>
      </c>
      <c r="D802" t="s">
        <v>21648</v>
      </c>
      <c r="E802"/>
      <c r="F802">
        <v>70417</v>
      </c>
      <c r="G802"/>
      <c r="H802"/>
    </row>
    <row r="803" spans="1:8" x14ac:dyDescent="0.2">
      <c r="A803" t="s">
        <v>3682</v>
      </c>
      <c r="B803" t="s">
        <v>21995</v>
      </c>
      <c r="C803" t="s">
        <v>3683</v>
      </c>
      <c r="D803" t="s">
        <v>21648</v>
      </c>
      <c r="E803"/>
      <c r="F803">
        <v>70417</v>
      </c>
      <c r="G803"/>
      <c r="H803"/>
    </row>
    <row r="804" spans="1:8" x14ac:dyDescent="0.2">
      <c r="A804" t="s">
        <v>3684</v>
      </c>
      <c r="B804" t="s">
        <v>21995</v>
      </c>
      <c r="C804" t="s">
        <v>3685</v>
      </c>
      <c r="D804" t="s">
        <v>21648</v>
      </c>
      <c r="E804"/>
      <c r="F804">
        <v>70417</v>
      </c>
      <c r="G804"/>
      <c r="H804"/>
    </row>
    <row r="805" spans="1:8" x14ac:dyDescent="0.2">
      <c r="A805" t="s">
        <v>3686</v>
      </c>
      <c r="B805" t="s">
        <v>21995</v>
      </c>
      <c r="C805" t="s">
        <v>3687</v>
      </c>
      <c r="D805" t="s">
        <v>21648</v>
      </c>
      <c r="E805"/>
      <c r="F805">
        <v>70417</v>
      </c>
      <c r="G805"/>
      <c r="H805"/>
    </row>
    <row r="806" spans="1:8" x14ac:dyDescent="0.2">
      <c r="A806" t="s">
        <v>3688</v>
      </c>
      <c r="B806" t="s">
        <v>21995</v>
      </c>
      <c r="C806" t="s">
        <v>3689</v>
      </c>
      <c r="D806" t="s">
        <v>21648</v>
      </c>
      <c r="E806"/>
      <c r="F806">
        <v>70417</v>
      </c>
      <c r="G806"/>
      <c r="H806"/>
    </row>
    <row r="807" spans="1:8" x14ac:dyDescent="0.2">
      <c r="A807" t="s">
        <v>3690</v>
      </c>
      <c r="B807" t="s">
        <v>21995</v>
      </c>
      <c r="C807" t="s">
        <v>3691</v>
      </c>
      <c r="D807" t="s">
        <v>21648</v>
      </c>
      <c r="E807"/>
      <c r="F807">
        <v>70417</v>
      </c>
      <c r="G807"/>
      <c r="H807"/>
    </row>
    <row r="808" spans="1:8" x14ac:dyDescent="0.2">
      <c r="A808" t="s">
        <v>3692</v>
      </c>
      <c r="B808" t="s">
        <v>21995</v>
      </c>
      <c r="C808" t="s">
        <v>3693</v>
      </c>
      <c r="D808" t="s">
        <v>21648</v>
      </c>
      <c r="E808"/>
      <c r="F808"/>
      <c r="G808"/>
      <c r="H808"/>
    </row>
    <row r="809" spans="1:8" x14ac:dyDescent="0.2">
      <c r="A809" t="s">
        <v>3694</v>
      </c>
      <c r="B809" t="s">
        <v>21995</v>
      </c>
      <c r="C809" t="s">
        <v>3695</v>
      </c>
      <c r="D809" t="s">
        <v>21648</v>
      </c>
      <c r="E809"/>
      <c r="F809">
        <v>70417</v>
      </c>
      <c r="G809"/>
      <c r="H809"/>
    </row>
    <row r="810" spans="1:8" x14ac:dyDescent="0.2">
      <c r="A810" t="s">
        <v>3696</v>
      </c>
      <c r="B810" t="s">
        <v>21995</v>
      </c>
      <c r="C810" t="s">
        <v>3697</v>
      </c>
      <c r="D810" t="s">
        <v>21648</v>
      </c>
      <c r="E810"/>
      <c r="F810"/>
      <c r="G810"/>
      <c r="H810"/>
    </row>
    <row r="811" spans="1:8" x14ac:dyDescent="0.2">
      <c r="A811" t="s">
        <v>3698</v>
      </c>
      <c r="B811" t="s">
        <v>21995</v>
      </c>
      <c r="C811" t="s">
        <v>3699</v>
      </c>
      <c r="D811" t="s">
        <v>21648</v>
      </c>
      <c r="E811"/>
      <c r="F811">
        <v>70417</v>
      </c>
      <c r="G811"/>
      <c r="H811"/>
    </row>
    <row r="812" spans="1:8" x14ac:dyDescent="0.2">
      <c r="A812" t="s">
        <v>3700</v>
      </c>
      <c r="B812" t="s">
        <v>21995</v>
      </c>
      <c r="C812" t="s">
        <v>6886</v>
      </c>
      <c r="D812" t="s">
        <v>21648</v>
      </c>
      <c r="E812"/>
      <c r="F812">
        <v>70417</v>
      </c>
      <c r="G812"/>
      <c r="H812"/>
    </row>
    <row r="813" spans="1:8" x14ac:dyDescent="0.2">
      <c r="A813" t="s">
        <v>6887</v>
      </c>
      <c r="B813" t="s">
        <v>21995</v>
      </c>
      <c r="C813" t="s">
        <v>6888</v>
      </c>
      <c r="D813" t="s">
        <v>21648</v>
      </c>
      <c r="E813"/>
      <c r="F813">
        <v>70417</v>
      </c>
      <c r="G813"/>
      <c r="H813"/>
    </row>
    <row r="814" spans="1:8" x14ac:dyDescent="0.2">
      <c r="A814" t="s">
        <v>6889</v>
      </c>
      <c r="B814" t="s">
        <v>21995</v>
      </c>
      <c r="C814" t="s">
        <v>6890</v>
      </c>
      <c r="D814" t="s">
        <v>21648</v>
      </c>
      <c r="E814"/>
      <c r="F814">
        <v>70417</v>
      </c>
      <c r="G814"/>
      <c r="H814"/>
    </row>
    <row r="815" spans="1:8" x14ac:dyDescent="0.2">
      <c r="A815" t="s">
        <v>6891</v>
      </c>
      <c r="B815" t="s">
        <v>21995</v>
      </c>
      <c r="C815" t="s">
        <v>6892</v>
      </c>
      <c r="D815" t="s">
        <v>21648</v>
      </c>
      <c r="E815"/>
      <c r="F815">
        <v>70417</v>
      </c>
      <c r="G815"/>
      <c r="H815"/>
    </row>
    <row r="816" spans="1:8" x14ac:dyDescent="0.2">
      <c r="A816" t="s">
        <v>6893</v>
      </c>
      <c r="B816" t="s">
        <v>21999</v>
      </c>
      <c r="C816" t="s">
        <v>6894</v>
      </c>
      <c r="D816" t="s">
        <v>21648</v>
      </c>
      <c r="E816"/>
      <c r="F816">
        <v>70822</v>
      </c>
      <c r="G816"/>
      <c r="H816"/>
    </row>
    <row r="817" spans="1:8" x14ac:dyDescent="0.2">
      <c r="A817" t="s">
        <v>6895</v>
      </c>
      <c r="B817" t="s">
        <v>21995</v>
      </c>
      <c r="C817" t="s">
        <v>6896</v>
      </c>
      <c r="D817" t="s">
        <v>21648</v>
      </c>
      <c r="E817"/>
      <c r="F817">
        <v>70313</v>
      </c>
      <c r="G817"/>
      <c r="H817"/>
    </row>
    <row r="818" spans="1:8" x14ac:dyDescent="0.2">
      <c r="A818" t="s">
        <v>6897</v>
      </c>
      <c r="B818" t="s">
        <v>21995</v>
      </c>
      <c r="C818" t="s">
        <v>6898</v>
      </c>
      <c r="D818" t="s">
        <v>21648</v>
      </c>
      <c r="E818"/>
      <c r="F818">
        <v>70313</v>
      </c>
      <c r="G818"/>
      <c r="H818"/>
    </row>
    <row r="819" spans="1:8" x14ac:dyDescent="0.2">
      <c r="A819" t="s">
        <v>6899</v>
      </c>
      <c r="B819" t="s">
        <v>21995</v>
      </c>
      <c r="C819" t="s">
        <v>6900</v>
      </c>
      <c r="D819" t="s">
        <v>21648</v>
      </c>
      <c r="E819"/>
      <c r="F819">
        <v>70417</v>
      </c>
      <c r="G819"/>
      <c r="H819"/>
    </row>
    <row r="820" spans="1:8" x14ac:dyDescent="0.2">
      <c r="A820" t="s">
        <v>6901</v>
      </c>
      <c r="B820" t="s">
        <v>21995</v>
      </c>
      <c r="C820" t="s">
        <v>6902</v>
      </c>
      <c r="D820" t="s">
        <v>21648</v>
      </c>
      <c r="E820"/>
      <c r="F820">
        <v>71103</v>
      </c>
      <c r="G820"/>
      <c r="H820"/>
    </row>
    <row r="821" spans="1:8" x14ac:dyDescent="0.2">
      <c r="A821" t="s">
        <v>20387</v>
      </c>
      <c r="B821" t="s">
        <v>21998</v>
      </c>
      <c r="C821" t="s">
        <v>20388</v>
      </c>
      <c r="D821" t="s">
        <v>21648</v>
      </c>
      <c r="E821"/>
      <c r="F821">
        <v>72002</v>
      </c>
      <c r="G821"/>
      <c r="H821"/>
    </row>
    <row r="822" spans="1:8" x14ac:dyDescent="0.2">
      <c r="A822" t="s">
        <v>22005</v>
      </c>
      <c r="B822" t="s">
        <v>22006</v>
      </c>
      <c r="C822" t="s">
        <v>22007</v>
      </c>
      <c r="D822" t="s">
        <v>21648</v>
      </c>
      <c r="E822"/>
      <c r="F822">
        <v>70605</v>
      </c>
      <c r="G822"/>
      <c r="H822"/>
    </row>
    <row r="823" spans="1:8" x14ac:dyDescent="0.2">
      <c r="A823" t="s">
        <v>6903</v>
      </c>
      <c r="B823" t="s">
        <v>21995</v>
      </c>
      <c r="C823" t="s">
        <v>6904</v>
      </c>
      <c r="D823" t="s">
        <v>21648</v>
      </c>
      <c r="E823"/>
      <c r="F823">
        <v>70543</v>
      </c>
      <c r="G823"/>
      <c r="H823"/>
    </row>
    <row r="824" spans="1:8" x14ac:dyDescent="0.2">
      <c r="A824" t="s">
        <v>16779</v>
      </c>
      <c r="B824" t="s">
        <v>21995</v>
      </c>
      <c r="C824" t="s">
        <v>16780</v>
      </c>
      <c r="D824" t="s">
        <v>21648</v>
      </c>
      <c r="E824"/>
      <c r="F824">
        <v>71009</v>
      </c>
      <c r="G824"/>
      <c r="H824"/>
    </row>
    <row r="825" spans="1:8" x14ac:dyDescent="0.2">
      <c r="A825" t="s">
        <v>6905</v>
      </c>
      <c r="B825" t="s">
        <v>21727</v>
      </c>
      <c r="C825" t="s">
        <v>6906</v>
      </c>
      <c r="D825" t="s">
        <v>21648</v>
      </c>
      <c r="E825"/>
      <c r="F825">
        <v>71638</v>
      </c>
      <c r="G825"/>
      <c r="H825"/>
    </row>
    <row r="826" spans="1:8" x14ac:dyDescent="0.2">
      <c r="A826" t="s">
        <v>6907</v>
      </c>
      <c r="B826" t="s">
        <v>21727</v>
      </c>
      <c r="C826" t="s">
        <v>6908</v>
      </c>
      <c r="D826" t="s">
        <v>21648</v>
      </c>
      <c r="E826"/>
      <c r="F826">
        <v>71638</v>
      </c>
      <c r="G826"/>
      <c r="H826"/>
    </row>
    <row r="827" spans="1:8" x14ac:dyDescent="0.2">
      <c r="A827" t="s">
        <v>6909</v>
      </c>
      <c r="B827" t="s">
        <v>21727</v>
      </c>
      <c r="C827" t="s">
        <v>6910</v>
      </c>
      <c r="D827" t="s">
        <v>21648</v>
      </c>
      <c r="E827"/>
      <c r="F827">
        <v>71638</v>
      </c>
      <c r="G827"/>
      <c r="H827"/>
    </row>
    <row r="828" spans="1:8" x14ac:dyDescent="0.2">
      <c r="A828" t="s">
        <v>6911</v>
      </c>
      <c r="B828" t="s">
        <v>21727</v>
      </c>
      <c r="C828" t="s">
        <v>3714</v>
      </c>
      <c r="D828" t="s">
        <v>21648</v>
      </c>
      <c r="E828"/>
      <c r="F828">
        <v>71638</v>
      </c>
      <c r="G828"/>
      <c r="H828"/>
    </row>
    <row r="829" spans="1:8" x14ac:dyDescent="0.2">
      <c r="A829" t="s">
        <v>3715</v>
      </c>
      <c r="B829" t="s">
        <v>21727</v>
      </c>
      <c r="C829" t="s">
        <v>3716</v>
      </c>
      <c r="D829" t="s">
        <v>21648</v>
      </c>
      <c r="E829"/>
      <c r="F829">
        <v>71638</v>
      </c>
      <c r="G829"/>
      <c r="H829"/>
    </row>
    <row r="830" spans="1:8" x14ac:dyDescent="0.2">
      <c r="A830" t="s">
        <v>3717</v>
      </c>
      <c r="B830" t="s">
        <v>21727</v>
      </c>
      <c r="C830" t="s">
        <v>3718</v>
      </c>
      <c r="D830" t="s">
        <v>21648</v>
      </c>
      <c r="E830"/>
      <c r="F830">
        <v>71638</v>
      </c>
      <c r="G830"/>
      <c r="H830"/>
    </row>
    <row r="831" spans="1:8" x14ac:dyDescent="0.2">
      <c r="A831" t="s">
        <v>3719</v>
      </c>
      <c r="B831" t="s">
        <v>21727</v>
      </c>
      <c r="C831" t="s">
        <v>3720</v>
      </c>
      <c r="D831" t="s">
        <v>21648</v>
      </c>
      <c r="E831"/>
      <c r="F831">
        <v>71638</v>
      </c>
      <c r="G831"/>
      <c r="H831"/>
    </row>
    <row r="832" spans="1:8" x14ac:dyDescent="0.2">
      <c r="A832" t="s">
        <v>3721</v>
      </c>
      <c r="B832" t="s">
        <v>21727</v>
      </c>
      <c r="C832" t="s">
        <v>3722</v>
      </c>
      <c r="D832" t="s">
        <v>21648</v>
      </c>
      <c r="E832"/>
      <c r="F832">
        <v>71638</v>
      </c>
      <c r="G832"/>
      <c r="H832"/>
    </row>
    <row r="833" spans="1:8" x14ac:dyDescent="0.2">
      <c r="A833" t="s">
        <v>3723</v>
      </c>
      <c r="B833" t="s">
        <v>21727</v>
      </c>
      <c r="C833" t="s">
        <v>3724</v>
      </c>
      <c r="D833" t="s">
        <v>21648</v>
      </c>
      <c r="E833"/>
      <c r="F833">
        <v>71638</v>
      </c>
      <c r="G833"/>
      <c r="H833"/>
    </row>
    <row r="834" spans="1:8" x14ac:dyDescent="0.2">
      <c r="A834" t="s">
        <v>3725</v>
      </c>
      <c r="B834" t="s">
        <v>21676</v>
      </c>
      <c r="C834" t="s">
        <v>6914</v>
      </c>
      <c r="D834" t="s">
        <v>21648</v>
      </c>
      <c r="E834"/>
      <c r="F834"/>
      <c r="G834"/>
      <c r="H834"/>
    </row>
    <row r="835" spans="1:8" x14ac:dyDescent="0.2">
      <c r="A835" t="s">
        <v>6915</v>
      </c>
      <c r="B835" t="s">
        <v>21727</v>
      </c>
      <c r="C835" t="s">
        <v>6916</v>
      </c>
      <c r="D835" t="s">
        <v>21648</v>
      </c>
      <c r="E835"/>
      <c r="F835">
        <v>71638</v>
      </c>
      <c r="G835"/>
      <c r="H835"/>
    </row>
    <row r="836" spans="1:8" x14ac:dyDescent="0.2">
      <c r="A836" t="s">
        <v>6917</v>
      </c>
      <c r="B836" t="s">
        <v>21727</v>
      </c>
      <c r="C836" t="s">
        <v>6918</v>
      </c>
      <c r="D836" t="s">
        <v>21648</v>
      </c>
      <c r="E836"/>
      <c r="F836">
        <v>71638</v>
      </c>
      <c r="G836"/>
      <c r="H836"/>
    </row>
    <row r="837" spans="1:8" x14ac:dyDescent="0.2">
      <c r="A837" t="s">
        <v>6919</v>
      </c>
      <c r="B837" t="s">
        <v>21727</v>
      </c>
      <c r="C837" t="s">
        <v>6920</v>
      </c>
      <c r="D837" t="s">
        <v>21648</v>
      </c>
      <c r="E837"/>
      <c r="F837">
        <v>71638</v>
      </c>
      <c r="G837"/>
      <c r="H837"/>
    </row>
    <row r="838" spans="1:8" x14ac:dyDescent="0.2">
      <c r="A838" t="s">
        <v>6921</v>
      </c>
      <c r="B838" t="s">
        <v>21727</v>
      </c>
      <c r="C838" t="s">
        <v>6922</v>
      </c>
      <c r="D838" t="s">
        <v>21648</v>
      </c>
      <c r="E838"/>
      <c r="F838">
        <v>71638</v>
      </c>
      <c r="G838"/>
      <c r="H838"/>
    </row>
    <row r="839" spans="1:8" x14ac:dyDescent="0.2">
      <c r="A839" t="s">
        <v>6923</v>
      </c>
      <c r="B839" t="s">
        <v>21727</v>
      </c>
      <c r="C839" t="s">
        <v>6924</v>
      </c>
      <c r="D839" t="s">
        <v>21648</v>
      </c>
      <c r="E839"/>
      <c r="F839">
        <v>71638</v>
      </c>
      <c r="G839"/>
      <c r="H839"/>
    </row>
    <row r="840" spans="1:8" x14ac:dyDescent="0.2">
      <c r="A840" t="s">
        <v>6925</v>
      </c>
      <c r="B840" t="s">
        <v>21727</v>
      </c>
      <c r="C840" t="s">
        <v>6926</v>
      </c>
      <c r="D840" t="s">
        <v>21648</v>
      </c>
      <c r="E840"/>
      <c r="F840">
        <v>71638</v>
      </c>
      <c r="G840"/>
      <c r="H840"/>
    </row>
    <row r="841" spans="1:8" x14ac:dyDescent="0.2">
      <c r="A841" t="s">
        <v>6927</v>
      </c>
      <c r="B841" t="s">
        <v>21727</v>
      </c>
      <c r="C841" t="s">
        <v>6928</v>
      </c>
      <c r="D841" t="s">
        <v>21648</v>
      </c>
      <c r="E841"/>
      <c r="F841">
        <v>71638</v>
      </c>
      <c r="G841"/>
      <c r="H841"/>
    </row>
    <row r="842" spans="1:8" x14ac:dyDescent="0.2">
      <c r="A842" t="s">
        <v>6929</v>
      </c>
      <c r="B842" t="s">
        <v>21727</v>
      </c>
      <c r="C842" t="s">
        <v>6930</v>
      </c>
      <c r="D842" t="s">
        <v>21648</v>
      </c>
      <c r="E842"/>
      <c r="F842">
        <v>71638</v>
      </c>
      <c r="G842"/>
      <c r="H842"/>
    </row>
    <row r="843" spans="1:8" x14ac:dyDescent="0.2">
      <c r="A843" t="s">
        <v>6931</v>
      </c>
      <c r="B843" t="s">
        <v>21727</v>
      </c>
      <c r="C843" t="s">
        <v>6932</v>
      </c>
      <c r="D843" t="s">
        <v>21648</v>
      </c>
      <c r="E843"/>
      <c r="F843">
        <v>71638</v>
      </c>
      <c r="G843"/>
      <c r="H843"/>
    </row>
    <row r="844" spans="1:8" x14ac:dyDescent="0.2">
      <c r="A844" t="s">
        <v>6933</v>
      </c>
      <c r="B844" t="s">
        <v>21727</v>
      </c>
      <c r="C844" t="s">
        <v>6934</v>
      </c>
      <c r="D844" t="s">
        <v>21648</v>
      </c>
      <c r="E844"/>
      <c r="F844">
        <v>71638</v>
      </c>
      <c r="G844"/>
      <c r="H844"/>
    </row>
    <row r="845" spans="1:8" x14ac:dyDescent="0.2">
      <c r="A845" t="s">
        <v>6935</v>
      </c>
      <c r="B845" t="s">
        <v>21727</v>
      </c>
      <c r="C845" t="s">
        <v>6936</v>
      </c>
      <c r="D845" t="s">
        <v>21648</v>
      </c>
      <c r="E845"/>
      <c r="F845">
        <v>71638</v>
      </c>
      <c r="G845"/>
      <c r="H845"/>
    </row>
    <row r="846" spans="1:8" x14ac:dyDescent="0.2">
      <c r="A846" t="s">
        <v>6937</v>
      </c>
      <c r="B846" t="s">
        <v>21727</v>
      </c>
      <c r="C846" t="s">
        <v>6938</v>
      </c>
      <c r="D846" t="s">
        <v>21648</v>
      </c>
      <c r="E846"/>
      <c r="F846">
        <v>71638</v>
      </c>
      <c r="G846"/>
      <c r="H846"/>
    </row>
    <row r="847" spans="1:8" x14ac:dyDescent="0.2">
      <c r="A847" t="s">
        <v>6939</v>
      </c>
      <c r="B847" t="s">
        <v>21727</v>
      </c>
      <c r="C847" t="s">
        <v>6940</v>
      </c>
      <c r="D847" t="s">
        <v>21648</v>
      </c>
      <c r="E847"/>
      <c r="F847">
        <v>71638</v>
      </c>
      <c r="G847"/>
      <c r="H847"/>
    </row>
    <row r="848" spans="1:8" x14ac:dyDescent="0.2">
      <c r="A848" t="s">
        <v>16781</v>
      </c>
      <c r="B848" t="s">
        <v>21727</v>
      </c>
      <c r="C848" t="s">
        <v>16782</v>
      </c>
      <c r="D848" t="s">
        <v>21648</v>
      </c>
      <c r="E848"/>
      <c r="F848">
        <v>70545</v>
      </c>
      <c r="G848"/>
      <c r="H848"/>
    </row>
    <row r="849" spans="1:8" x14ac:dyDescent="0.2">
      <c r="A849" t="s">
        <v>6941</v>
      </c>
      <c r="B849" t="s">
        <v>21727</v>
      </c>
      <c r="C849" t="s">
        <v>6942</v>
      </c>
      <c r="D849" t="s">
        <v>21648</v>
      </c>
      <c r="E849"/>
      <c r="F849">
        <v>71638</v>
      </c>
      <c r="G849"/>
      <c r="H849"/>
    </row>
    <row r="850" spans="1:8" x14ac:dyDescent="0.2">
      <c r="A850" t="s">
        <v>6943</v>
      </c>
      <c r="B850" t="s">
        <v>21727</v>
      </c>
      <c r="C850" t="s">
        <v>6944</v>
      </c>
      <c r="D850" t="s">
        <v>21648</v>
      </c>
      <c r="E850"/>
      <c r="F850">
        <v>71638</v>
      </c>
      <c r="G850"/>
      <c r="H850"/>
    </row>
    <row r="851" spans="1:8" x14ac:dyDescent="0.2">
      <c r="A851" t="s">
        <v>6945</v>
      </c>
      <c r="B851" t="s">
        <v>21727</v>
      </c>
      <c r="C851" t="s">
        <v>6946</v>
      </c>
      <c r="D851" t="s">
        <v>21648</v>
      </c>
      <c r="E851"/>
      <c r="F851">
        <v>71638</v>
      </c>
      <c r="G851"/>
      <c r="H851"/>
    </row>
    <row r="852" spans="1:8" x14ac:dyDescent="0.2">
      <c r="A852" t="s">
        <v>6947</v>
      </c>
      <c r="B852" t="s">
        <v>21727</v>
      </c>
      <c r="C852" t="s">
        <v>6948</v>
      </c>
      <c r="D852" t="s">
        <v>21648</v>
      </c>
      <c r="E852"/>
      <c r="F852">
        <v>71638</v>
      </c>
      <c r="G852"/>
      <c r="H852"/>
    </row>
    <row r="853" spans="1:8" x14ac:dyDescent="0.2">
      <c r="A853" t="s">
        <v>6949</v>
      </c>
      <c r="B853" t="s">
        <v>21676</v>
      </c>
      <c r="C853" t="s">
        <v>2104</v>
      </c>
      <c r="D853" t="s">
        <v>21677</v>
      </c>
      <c r="E853"/>
      <c r="F853"/>
      <c r="G853"/>
      <c r="H853"/>
    </row>
    <row r="854" spans="1:8" x14ac:dyDescent="0.2">
      <c r="A854" t="s">
        <v>6950</v>
      </c>
      <c r="B854" t="s">
        <v>21676</v>
      </c>
      <c r="C854" t="s">
        <v>2104</v>
      </c>
      <c r="D854" t="s">
        <v>21677</v>
      </c>
      <c r="E854"/>
      <c r="F854"/>
      <c r="G854"/>
      <c r="H854"/>
    </row>
    <row r="855" spans="1:8" x14ac:dyDescent="0.2">
      <c r="A855" t="s">
        <v>6951</v>
      </c>
      <c r="B855" t="s">
        <v>22010</v>
      </c>
      <c r="C855" t="s">
        <v>6952</v>
      </c>
      <c r="D855" t="s">
        <v>21648</v>
      </c>
      <c r="E855"/>
      <c r="F855">
        <v>72207</v>
      </c>
      <c r="G855"/>
      <c r="H855"/>
    </row>
    <row r="856" spans="1:8" x14ac:dyDescent="0.2">
      <c r="A856" t="s">
        <v>6953</v>
      </c>
      <c r="B856" t="s">
        <v>22012</v>
      </c>
      <c r="C856" t="s">
        <v>6954</v>
      </c>
      <c r="D856" t="s">
        <v>21648</v>
      </c>
      <c r="E856"/>
      <c r="F856">
        <v>70912</v>
      </c>
      <c r="G856"/>
      <c r="H856"/>
    </row>
    <row r="857" spans="1:8" x14ac:dyDescent="0.2">
      <c r="A857" t="s">
        <v>6955</v>
      </c>
      <c r="B857" t="s">
        <v>22013</v>
      </c>
      <c r="C857" t="s">
        <v>6956</v>
      </c>
      <c r="D857" t="s">
        <v>21648</v>
      </c>
      <c r="E857"/>
      <c r="F857">
        <v>72006</v>
      </c>
      <c r="G857"/>
      <c r="H857"/>
    </row>
    <row r="858" spans="1:8" x14ac:dyDescent="0.2">
      <c r="A858" t="s">
        <v>6957</v>
      </c>
      <c r="B858" t="s">
        <v>22014</v>
      </c>
      <c r="C858" t="s">
        <v>6958</v>
      </c>
      <c r="D858" t="s">
        <v>21648</v>
      </c>
      <c r="E858"/>
      <c r="F858">
        <v>72006</v>
      </c>
      <c r="G858"/>
      <c r="H858"/>
    </row>
    <row r="859" spans="1:8" x14ac:dyDescent="0.2">
      <c r="A859" t="s">
        <v>6959</v>
      </c>
      <c r="B859" t="s">
        <v>22015</v>
      </c>
      <c r="C859" t="s">
        <v>6960</v>
      </c>
      <c r="D859" t="s">
        <v>21648</v>
      </c>
      <c r="E859"/>
      <c r="F859">
        <v>70420</v>
      </c>
      <c r="G859"/>
      <c r="H859"/>
    </row>
    <row r="860" spans="1:8" x14ac:dyDescent="0.2">
      <c r="A860" t="s">
        <v>6961</v>
      </c>
      <c r="B860" t="s">
        <v>22015</v>
      </c>
      <c r="C860" t="s">
        <v>6962</v>
      </c>
      <c r="D860" t="s">
        <v>21648</v>
      </c>
      <c r="E860"/>
      <c r="F860">
        <v>70420</v>
      </c>
      <c r="G860"/>
      <c r="H860"/>
    </row>
    <row r="861" spans="1:8" x14ac:dyDescent="0.2">
      <c r="A861" t="s">
        <v>6963</v>
      </c>
      <c r="B861" t="s">
        <v>22017</v>
      </c>
      <c r="C861" t="s">
        <v>6964</v>
      </c>
      <c r="D861" t="s">
        <v>21648</v>
      </c>
      <c r="E861"/>
      <c r="F861">
        <v>72207</v>
      </c>
      <c r="G861"/>
      <c r="H861"/>
    </row>
    <row r="862" spans="1:8" x14ac:dyDescent="0.2">
      <c r="A862" t="s">
        <v>6965</v>
      </c>
      <c r="B862" t="s">
        <v>22018</v>
      </c>
      <c r="C862" t="s">
        <v>6966</v>
      </c>
      <c r="D862" t="s">
        <v>21648</v>
      </c>
      <c r="E862"/>
      <c r="F862">
        <v>71604</v>
      </c>
      <c r="G862"/>
      <c r="H862"/>
    </row>
    <row r="863" spans="1:8" x14ac:dyDescent="0.2">
      <c r="A863" t="s">
        <v>6967</v>
      </c>
      <c r="B863" t="s">
        <v>22018</v>
      </c>
      <c r="C863" t="s">
        <v>6968</v>
      </c>
      <c r="D863" t="s">
        <v>21648</v>
      </c>
      <c r="E863"/>
      <c r="F863">
        <v>71604</v>
      </c>
      <c r="G863"/>
      <c r="H863"/>
    </row>
    <row r="864" spans="1:8" x14ac:dyDescent="0.2">
      <c r="A864" t="s">
        <v>6969</v>
      </c>
      <c r="B864" t="s">
        <v>22018</v>
      </c>
      <c r="C864" t="s">
        <v>6970</v>
      </c>
      <c r="D864" t="s">
        <v>21648</v>
      </c>
      <c r="E864"/>
      <c r="F864">
        <v>71604</v>
      </c>
      <c r="G864"/>
      <c r="H864"/>
    </row>
    <row r="865" spans="1:8" x14ac:dyDescent="0.2">
      <c r="A865" t="s">
        <v>6971</v>
      </c>
      <c r="B865" t="s">
        <v>22019</v>
      </c>
      <c r="C865" t="s">
        <v>6972</v>
      </c>
      <c r="D865" t="s">
        <v>21648</v>
      </c>
      <c r="E865"/>
      <c r="F865">
        <v>70208</v>
      </c>
      <c r="G865"/>
      <c r="H865"/>
    </row>
    <row r="866" spans="1:8" x14ac:dyDescent="0.2">
      <c r="A866" t="s">
        <v>6973</v>
      </c>
      <c r="B866" t="s">
        <v>21922</v>
      </c>
      <c r="C866" t="s">
        <v>6974</v>
      </c>
      <c r="D866" t="s">
        <v>21648</v>
      </c>
      <c r="E866"/>
      <c r="F866">
        <v>71801</v>
      </c>
      <c r="G866"/>
      <c r="H866"/>
    </row>
    <row r="867" spans="1:8" x14ac:dyDescent="0.2">
      <c r="A867" t="s">
        <v>6975</v>
      </c>
      <c r="B867" t="s">
        <v>21676</v>
      </c>
      <c r="C867" t="s">
        <v>6976</v>
      </c>
      <c r="D867" t="s">
        <v>21677</v>
      </c>
      <c r="E867"/>
      <c r="F867"/>
      <c r="G867"/>
      <c r="H867"/>
    </row>
    <row r="868" spans="1:8" x14ac:dyDescent="0.2">
      <c r="A868" t="s">
        <v>6977</v>
      </c>
      <c r="B868" t="s">
        <v>21676</v>
      </c>
      <c r="C868" t="s">
        <v>6978</v>
      </c>
      <c r="D868" t="s">
        <v>21677</v>
      </c>
      <c r="E868"/>
      <c r="F868"/>
      <c r="G868"/>
      <c r="H868"/>
    </row>
    <row r="869" spans="1:8" x14ac:dyDescent="0.2">
      <c r="A869" t="s">
        <v>6979</v>
      </c>
      <c r="B869" t="s">
        <v>22021</v>
      </c>
      <c r="C869" t="s">
        <v>20389</v>
      </c>
      <c r="D869" t="s">
        <v>21648</v>
      </c>
      <c r="E869"/>
      <c r="F869">
        <v>72207</v>
      </c>
      <c r="G869"/>
      <c r="H869"/>
    </row>
    <row r="870" spans="1:8" x14ac:dyDescent="0.2">
      <c r="A870" t="s">
        <v>6980</v>
      </c>
      <c r="B870" t="s">
        <v>22022</v>
      </c>
      <c r="C870" t="s">
        <v>6981</v>
      </c>
      <c r="D870" t="s">
        <v>21648</v>
      </c>
      <c r="E870"/>
      <c r="F870">
        <v>72207</v>
      </c>
      <c r="G870"/>
      <c r="H870"/>
    </row>
    <row r="871" spans="1:8" x14ac:dyDescent="0.2">
      <c r="A871" t="s">
        <v>6982</v>
      </c>
      <c r="B871" t="s">
        <v>22023</v>
      </c>
      <c r="C871" t="s">
        <v>6983</v>
      </c>
      <c r="D871" t="s">
        <v>21648</v>
      </c>
      <c r="E871"/>
      <c r="F871">
        <v>70112</v>
      </c>
      <c r="G871"/>
      <c r="H871"/>
    </row>
    <row r="872" spans="1:8" x14ac:dyDescent="0.2">
      <c r="A872" t="s">
        <v>6984</v>
      </c>
      <c r="B872" t="s">
        <v>22024</v>
      </c>
      <c r="C872" t="s">
        <v>3780</v>
      </c>
      <c r="D872" t="s">
        <v>21648</v>
      </c>
      <c r="E872"/>
      <c r="F872">
        <v>71638</v>
      </c>
      <c r="G872"/>
      <c r="H872"/>
    </row>
    <row r="873" spans="1:8" x14ac:dyDescent="0.2">
      <c r="A873" t="s">
        <v>3781</v>
      </c>
      <c r="B873" t="s">
        <v>22025</v>
      </c>
      <c r="C873" t="s">
        <v>3782</v>
      </c>
      <c r="D873" t="s">
        <v>21648</v>
      </c>
      <c r="E873"/>
      <c r="F873">
        <v>70606</v>
      </c>
      <c r="G873"/>
      <c r="H873"/>
    </row>
    <row r="874" spans="1:8" x14ac:dyDescent="0.2">
      <c r="A874" t="s">
        <v>3783</v>
      </c>
      <c r="B874" t="s">
        <v>22025</v>
      </c>
      <c r="C874" t="s">
        <v>3784</v>
      </c>
      <c r="D874" t="s">
        <v>21648</v>
      </c>
      <c r="E874"/>
      <c r="F874">
        <v>70606</v>
      </c>
      <c r="G874"/>
      <c r="H874"/>
    </row>
    <row r="875" spans="1:8" x14ac:dyDescent="0.2">
      <c r="A875" t="s">
        <v>16783</v>
      </c>
      <c r="B875" t="s">
        <v>22025</v>
      </c>
      <c r="C875" t="s">
        <v>16784</v>
      </c>
      <c r="D875" t="s">
        <v>21648</v>
      </c>
      <c r="E875"/>
      <c r="F875">
        <v>70606</v>
      </c>
      <c r="G875"/>
      <c r="H875"/>
    </row>
    <row r="876" spans="1:8" x14ac:dyDescent="0.2">
      <c r="A876" t="s">
        <v>3785</v>
      </c>
      <c r="B876" t="s">
        <v>21676</v>
      </c>
      <c r="C876" t="s">
        <v>745</v>
      </c>
      <c r="D876" t="s">
        <v>21677</v>
      </c>
      <c r="E876"/>
      <c r="F876"/>
      <c r="G876"/>
      <c r="H876"/>
    </row>
    <row r="877" spans="1:8" x14ac:dyDescent="0.2">
      <c r="A877" t="s">
        <v>746</v>
      </c>
      <c r="B877" t="s">
        <v>22021</v>
      </c>
      <c r="C877" t="s">
        <v>20390</v>
      </c>
      <c r="D877" t="s">
        <v>21648</v>
      </c>
      <c r="E877"/>
      <c r="F877">
        <v>72207</v>
      </c>
      <c r="G877"/>
      <c r="H877"/>
    </row>
    <row r="878" spans="1:8" x14ac:dyDescent="0.2">
      <c r="A878" t="s">
        <v>747</v>
      </c>
      <c r="B878" t="s">
        <v>22021</v>
      </c>
      <c r="C878" t="s">
        <v>20391</v>
      </c>
      <c r="D878" t="s">
        <v>21648</v>
      </c>
      <c r="E878"/>
      <c r="F878">
        <v>72207</v>
      </c>
      <c r="G878"/>
      <c r="H878"/>
    </row>
    <row r="879" spans="1:8" x14ac:dyDescent="0.2">
      <c r="A879" t="s">
        <v>748</v>
      </c>
      <c r="B879" t="s">
        <v>22021</v>
      </c>
      <c r="C879" t="s">
        <v>20392</v>
      </c>
      <c r="D879" t="s">
        <v>21648</v>
      </c>
      <c r="E879"/>
      <c r="F879">
        <v>72207</v>
      </c>
      <c r="G879"/>
      <c r="H879"/>
    </row>
    <row r="880" spans="1:8" x14ac:dyDescent="0.2">
      <c r="A880" t="s">
        <v>749</v>
      </c>
      <c r="B880" t="s">
        <v>22021</v>
      </c>
      <c r="C880" t="s">
        <v>20393</v>
      </c>
      <c r="D880" t="s">
        <v>21648</v>
      </c>
      <c r="E880"/>
      <c r="F880">
        <v>72207</v>
      </c>
      <c r="G880"/>
      <c r="H880"/>
    </row>
    <row r="881" spans="1:8" x14ac:dyDescent="0.2">
      <c r="A881" t="s">
        <v>750</v>
      </c>
      <c r="B881" t="s">
        <v>21743</v>
      </c>
      <c r="C881" t="s">
        <v>751</v>
      </c>
      <c r="D881" t="s">
        <v>21648</v>
      </c>
      <c r="E881"/>
      <c r="F881">
        <v>70901</v>
      </c>
      <c r="G881"/>
      <c r="H881"/>
    </row>
    <row r="882" spans="1:8" x14ac:dyDescent="0.2">
      <c r="A882" t="s">
        <v>752</v>
      </c>
      <c r="B882" t="s">
        <v>22027</v>
      </c>
      <c r="C882" t="s">
        <v>753</v>
      </c>
      <c r="D882" t="s">
        <v>21648</v>
      </c>
      <c r="E882"/>
      <c r="F882">
        <v>72006</v>
      </c>
      <c r="G882"/>
      <c r="H882"/>
    </row>
    <row r="883" spans="1:8" x14ac:dyDescent="0.2">
      <c r="A883" t="s">
        <v>754</v>
      </c>
      <c r="B883" t="s">
        <v>22027</v>
      </c>
      <c r="C883" t="s">
        <v>755</v>
      </c>
      <c r="D883" t="s">
        <v>21648</v>
      </c>
      <c r="E883"/>
      <c r="F883">
        <v>72006</v>
      </c>
      <c r="G883"/>
      <c r="H883"/>
    </row>
    <row r="884" spans="1:8" x14ac:dyDescent="0.2">
      <c r="A884" t="s">
        <v>756</v>
      </c>
      <c r="B884" t="s">
        <v>22028</v>
      </c>
      <c r="C884" t="s">
        <v>757</v>
      </c>
      <c r="D884" t="s">
        <v>21648</v>
      </c>
      <c r="E884"/>
      <c r="F884">
        <v>71638</v>
      </c>
      <c r="G884"/>
      <c r="H884"/>
    </row>
    <row r="885" spans="1:8" x14ac:dyDescent="0.2">
      <c r="A885" t="s">
        <v>758</v>
      </c>
      <c r="B885" t="s">
        <v>22029</v>
      </c>
      <c r="C885" t="s">
        <v>759</v>
      </c>
      <c r="D885" t="s">
        <v>21648</v>
      </c>
      <c r="E885"/>
      <c r="F885">
        <v>71638</v>
      </c>
      <c r="G885"/>
      <c r="H885"/>
    </row>
    <row r="886" spans="1:8" x14ac:dyDescent="0.2">
      <c r="A886" t="s">
        <v>760</v>
      </c>
      <c r="B886" t="s">
        <v>22030</v>
      </c>
      <c r="C886" t="s">
        <v>761</v>
      </c>
      <c r="D886" t="s">
        <v>21648</v>
      </c>
      <c r="E886"/>
      <c r="F886">
        <v>72207</v>
      </c>
      <c r="G886"/>
      <c r="H886"/>
    </row>
    <row r="887" spans="1:8" x14ac:dyDescent="0.2">
      <c r="A887" t="s">
        <v>762</v>
      </c>
      <c r="B887" t="s">
        <v>22031</v>
      </c>
      <c r="C887" t="s">
        <v>20394</v>
      </c>
      <c r="D887" t="s">
        <v>21648</v>
      </c>
      <c r="E887"/>
      <c r="F887">
        <v>72207</v>
      </c>
      <c r="G887"/>
      <c r="H887"/>
    </row>
    <row r="888" spans="1:8" x14ac:dyDescent="0.2">
      <c r="A888" t="s">
        <v>763</v>
      </c>
      <c r="B888" t="s">
        <v>22032</v>
      </c>
      <c r="C888" t="s">
        <v>764</v>
      </c>
      <c r="D888" t="s">
        <v>21648</v>
      </c>
      <c r="E888"/>
      <c r="F888">
        <v>71638</v>
      </c>
      <c r="G888"/>
      <c r="H888"/>
    </row>
    <row r="889" spans="1:8" x14ac:dyDescent="0.2">
      <c r="A889" t="s">
        <v>765</v>
      </c>
      <c r="B889" t="s">
        <v>22025</v>
      </c>
      <c r="C889" t="s">
        <v>766</v>
      </c>
      <c r="D889" t="s">
        <v>21648</v>
      </c>
      <c r="E889"/>
      <c r="F889">
        <v>70606</v>
      </c>
      <c r="G889"/>
      <c r="H889"/>
    </row>
    <row r="890" spans="1:8" x14ac:dyDescent="0.2">
      <c r="A890" t="s">
        <v>767</v>
      </c>
      <c r="B890" t="s">
        <v>22033</v>
      </c>
      <c r="C890" t="s">
        <v>768</v>
      </c>
      <c r="D890" t="s">
        <v>21648</v>
      </c>
      <c r="E890"/>
      <c r="F890">
        <v>71801</v>
      </c>
      <c r="G890"/>
      <c r="H890"/>
    </row>
    <row r="891" spans="1:8" x14ac:dyDescent="0.2">
      <c r="A891" t="s">
        <v>769</v>
      </c>
      <c r="B891" t="s">
        <v>22029</v>
      </c>
      <c r="C891" t="s">
        <v>770</v>
      </c>
      <c r="D891" t="s">
        <v>21648</v>
      </c>
      <c r="E891"/>
      <c r="F891">
        <v>71638</v>
      </c>
      <c r="G891"/>
      <c r="H891"/>
    </row>
    <row r="892" spans="1:8" x14ac:dyDescent="0.2">
      <c r="A892" t="s">
        <v>771</v>
      </c>
      <c r="B892" t="s">
        <v>22029</v>
      </c>
      <c r="C892" t="s">
        <v>772</v>
      </c>
      <c r="D892" t="s">
        <v>21648</v>
      </c>
      <c r="E892"/>
      <c r="F892">
        <v>71638</v>
      </c>
      <c r="G892"/>
      <c r="H892"/>
    </row>
    <row r="893" spans="1:8" x14ac:dyDescent="0.2">
      <c r="A893" t="s">
        <v>773</v>
      </c>
      <c r="B893" t="s">
        <v>22029</v>
      </c>
      <c r="C893" t="s">
        <v>774</v>
      </c>
      <c r="D893" t="s">
        <v>21648</v>
      </c>
      <c r="E893"/>
      <c r="F893">
        <v>71638</v>
      </c>
      <c r="G893"/>
      <c r="H893"/>
    </row>
    <row r="894" spans="1:8" x14ac:dyDescent="0.2">
      <c r="A894" t="s">
        <v>16785</v>
      </c>
      <c r="B894" t="s">
        <v>22021</v>
      </c>
      <c r="C894" t="s">
        <v>20395</v>
      </c>
      <c r="D894" t="s">
        <v>21648</v>
      </c>
      <c r="E894"/>
      <c r="F894">
        <v>72207</v>
      </c>
      <c r="G894"/>
      <c r="H894"/>
    </row>
    <row r="895" spans="1:8" x14ac:dyDescent="0.2">
      <c r="A895" t="s">
        <v>775</v>
      </c>
      <c r="B895" t="s">
        <v>22021</v>
      </c>
      <c r="C895" t="s">
        <v>20396</v>
      </c>
      <c r="D895" t="s">
        <v>21648</v>
      </c>
      <c r="E895"/>
      <c r="F895">
        <v>72207</v>
      </c>
      <c r="G895"/>
      <c r="H895"/>
    </row>
    <row r="896" spans="1:8" x14ac:dyDescent="0.2">
      <c r="A896" t="s">
        <v>776</v>
      </c>
      <c r="B896" t="s">
        <v>22021</v>
      </c>
      <c r="C896" t="s">
        <v>20397</v>
      </c>
      <c r="D896" t="s">
        <v>21648</v>
      </c>
      <c r="E896"/>
      <c r="F896">
        <v>72207</v>
      </c>
      <c r="G896"/>
      <c r="H896"/>
    </row>
    <row r="897" spans="1:8" x14ac:dyDescent="0.2">
      <c r="A897" t="s">
        <v>777</v>
      </c>
      <c r="B897" t="s">
        <v>22034</v>
      </c>
      <c r="C897" t="s">
        <v>778</v>
      </c>
      <c r="D897" t="s">
        <v>21648</v>
      </c>
      <c r="E897"/>
      <c r="F897">
        <v>72204</v>
      </c>
      <c r="G897"/>
      <c r="H897"/>
    </row>
    <row r="898" spans="1:8" x14ac:dyDescent="0.2">
      <c r="A898" t="s">
        <v>779</v>
      </c>
      <c r="B898" t="s">
        <v>22035</v>
      </c>
      <c r="C898" t="s">
        <v>780</v>
      </c>
      <c r="D898" t="s">
        <v>21648</v>
      </c>
      <c r="E898"/>
      <c r="F898">
        <v>71109</v>
      </c>
      <c r="G898"/>
      <c r="H898"/>
    </row>
    <row r="899" spans="1:8" x14ac:dyDescent="0.2">
      <c r="A899" t="s">
        <v>781</v>
      </c>
      <c r="B899" t="s">
        <v>22021</v>
      </c>
      <c r="C899" t="s">
        <v>20398</v>
      </c>
      <c r="D899" t="s">
        <v>21648</v>
      </c>
      <c r="E899"/>
      <c r="F899">
        <v>72207</v>
      </c>
      <c r="G899"/>
      <c r="H899"/>
    </row>
    <row r="900" spans="1:8" x14ac:dyDescent="0.2">
      <c r="A900" t="s">
        <v>782</v>
      </c>
      <c r="B900" t="s">
        <v>22021</v>
      </c>
      <c r="C900" t="s">
        <v>20399</v>
      </c>
      <c r="D900" t="s">
        <v>21648</v>
      </c>
      <c r="E900"/>
      <c r="F900">
        <v>72207</v>
      </c>
      <c r="G900"/>
      <c r="H900"/>
    </row>
    <row r="901" spans="1:8" x14ac:dyDescent="0.2">
      <c r="A901" t="s">
        <v>783</v>
      </c>
      <c r="B901" t="s">
        <v>22021</v>
      </c>
      <c r="C901" t="s">
        <v>20400</v>
      </c>
      <c r="D901" t="s">
        <v>21648</v>
      </c>
      <c r="E901"/>
      <c r="F901">
        <v>72207</v>
      </c>
      <c r="G901"/>
      <c r="H901"/>
    </row>
    <row r="902" spans="1:8" x14ac:dyDescent="0.2">
      <c r="A902" t="s">
        <v>784</v>
      </c>
      <c r="B902" t="s">
        <v>22035</v>
      </c>
      <c r="C902" t="s">
        <v>785</v>
      </c>
      <c r="D902" t="s">
        <v>21648</v>
      </c>
      <c r="E902"/>
      <c r="F902">
        <v>71109</v>
      </c>
      <c r="G902"/>
      <c r="H902"/>
    </row>
    <row r="903" spans="1:8" x14ac:dyDescent="0.2">
      <c r="A903" t="s">
        <v>22036</v>
      </c>
      <c r="B903" t="s">
        <v>22037</v>
      </c>
      <c r="C903" t="s">
        <v>22038</v>
      </c>
      <c r="D903" t="s">
        <v>21648</v>
      </c>
      <c r="E903"/>
      <c r="F903">
        <v>70100</v>
      </c>
      <c r="G903"/>
      <c r="H903"/>
    </row>
    <row r="904" spans="1:8" x14ac:dyDescent="0.2">
      <c r="A904" t="s">
        <v>786</v>
      </c>
      <c r="B904" t="s">
        <v>22027</v>
      </c>
      <c r="C904" t="s">
        <v>787</v>
      </c>
      <c r="D904" t="s">
        <v>21648</v>
      </c>
      <c r="E904"/>
      <c r="F904">
        <v>72006</v>
      </c>
      <c r="G904"/>
      <c r="H904"/>
    </row>
    <row r="905" spans="1:8" x14ac:dyDescent="0.2">
      <c r="A905" t="s">
        <v>20401</v>
      </c>
      <c r="B905" t="s">
        <v>22021</v>
      </c>
      <c r="C905" t="s">
        <v>20402</v>
      </c>
      <c r="D905" t="s">
        <v>21648</v>
      </c>
      <c r="E905"/>
      <c r="F905">
        <v>72207</v>
      </c>
      <c r="G905"/>
      <c r="H905"/>
    </row>
    <row r="906" spans="1:8" x14ac:dyDescent="0.2">
      <c r="A906" t="s">
        <v>788</v>
      </c>
      <c r="B906" t="s">
        <v>22029</v>
      </c>
      <c r="C906" t="s">
        <v>789</v>
      </c>
      <c r="D906" t="s">
        <v>21648</v>
      </c>
      <c r="E906"/>
      <c r="F906">
        <v>71638</v>
      </c>
      <c r="G906"/>
      <c r="H906"/>
    </row>
    <row r="907" spans="1:8" x14ac:dyDescent="0.2">
      <c r="A907" t="s">
        <v>790</v>
      </c>
      <c r="B907" t="s">
        <v>22027</v>
      </c>
      <c r="C907" t="s">
        <v>791</v>
      </c>
      <c r="D907" t="s">
        <v>21648</v>
      </c>
      <c r="E907"/>
      <c r="F907">
        <v>71331</v>
      </c>
      <c r="G907"/>
      <c r="H907"/>
    </row>
    <row r="908" spans="1:8" x14ac:dyDescent="0.2">
      <c r="A908" t="s">
        <v>792</v>
      </c>
      <c r="B908" t="s">
        <v>22041</v>
      </c>
      <c r="C908" t="s">
        <v>793</v>
      </c>
      <c r="D908" t="s">
        <v>21648</v>
      </c>
      <c r="E908"/>
      <c r="F908">
        <v>70503</v>
      </c>
      <c r="G908"/>
      <c r="H908"/>
    </row>
    <row r="909" spans="1:8" x14ac:dyDescent="0.2">
      <c r="A909" t="s">
        <v>794</v>
      </c>
      <c r="B909" t="s">
        <v>22021</v>
      </c>
      <c r="C909" t="s">
        <v>20403</v>
      </c>
      <c r="D909" t="s">
        <v>21648</v>
      </c>
      <c r="E909"/>
      <c r="F909">
        <v>72207</v>
      </c>
      <c r="G909"/>
      <c r="H909"/>
    </row>
    <row r="910" spans="1:8" x14ac:dyDescent="0.2">
      <c r="A910" t="s">
        <v>795</v>
      </c>
      <c r="B910" t="s">
        <v>22021</v>
      </c>
      <c r="C910" t="s">
        <v>20404</v>
      </c>
      <c r="D910" t="s">
        <v>21648</v>
      </c>
      <c r="E910"/>
      <c r="F910">
        <v>72207</v>
      </c>
      <c r="G910"/>
      <c r="H910"/>
    </row>
    <row r="911" spans="1:8" x14ac:dyDescent="0.2">
      <c r="A911" t="s">
        <v>796</v>
      </c>
      <c r="B911" t="s">
        <v>21676</v>
      </c>
      <c r="C911" t="s">
        <v>797</v>
      </c>
      <c r="D911" t="s">
        <v>21648</v>
      </c>
      <c r="E911"/>
      <c r="F911"/>
      <c r="G911"/>
      <c r="H911"/>
    </row>
    <row r="912" spans="1:8" x14ac:dyDescent="0.2">
      <c r="A912" t="s">
        <v>798</v>
      </c>
      <c r="B912" t="s">
        <v>22021</v>
      </c>
      <c r="C912" t="s">
        <v>20405</v>
      </c>
      <c r="D912" t="s">
        <v>21648</v>
      </c>
      <c r="E912"/>
      <c r="F912">
        <v>72207</v>
      </c>
      <c r="G912"/>
      <c r="H912"/>
    </row>
    <row r="913" spans="1:8" x14ac:dyDescent="0.2">
      <c r="A913" t="s">
        <v>25497</v>
      </c>
      <c r="B913" t="s">
        <v>22029</v>
      </c>
      <c r="C913" t="s">
        <v>25498</v>
      </c>
      <c r="D913" t="s">
        <v>21648</v>
      </c>
      <c r="E913"/>
      <c r="F913">
        <v>70545</v>
      </c>
      <c r="G913"/>
      <c r="H913"/>
    </row>
    <row r="914" spans="1:8" x14ac:dyDescent="0.2">
      <c r="A914" t="s">
        <v>799</v>
      </c>
      <c r="B914" t="s">
        <v>22021</v>
      </c>
      <c r="C914" t="s">
        <v>20406</v>
      </c>
      <c r="D914" t="s">
        <v>21648</v>
      </c>
      <c r="E914"/>
      <c r="F914">
        <v>72207</v>
      </c>
      <c r="G914"/>
      <c r="H914"/>
    </row>
    <row r="915" spans="1:8" x14ac:dyDescent="0.2">
      <c r="A915" t="s">
        <v>800</v>
      </c>
      <c r="B915" t="s">
        <v>22021</v>
      </c>
      <c r="C915" t="s">
        <v>20407</v>
      </c>
      <c r="D915" t="s">
        <v>21648</v>
      </c>
      <c r="E915"/>
      <c r="F915">
        <v>72207</v>
      </c>
      <c r="G915"/>
      <c r="H915"/>
    </row>
    <row r="916" spans="1:8" x14ac:dyDescent="0.2">
      <c r="A916" t="s">
        <v>20408</v>
      </c>
      <c r="B916" t="s">
        <v>22043</v>
      </c>
      <c r="C916" t="s">
        <v>20409</v>
      </c>
      <c r="D916" t="s">
        <v>21648</v>
      </c>
      <c r="E916"/>
      <c r="F916">
        <v>72207</v>
      </c>
      <c r="G916"/>
      <c r="H916"/>
    </row>
    <row r="917" spans="1:8" x14ac:dyDescent="0.2">
      <c r="A917" t="s">
        <v>20410</v>
      </c>
      <c r="B917" t="s">
        <v>22044</v>
      </c>
      <c r="C917" t="s">
        <v>20411</v>
      </c>
      <c r="D917" t="s">
        <v>21648</v>
      </c>
      <c r="E917"/>
      <c r="F917">
        <v>70901</v>
      </c>
      <c r="G917"/>
      <c r="H917"/>
    </row>
    <row r="918" spans="1:8" x14ac:dyDescent="0.2">
      <c r="A918" t="s">
        <v>22045</v>
      </c>
      <c r="B918" t="s">
        <v>22046</v>
      </c>
      <c r="C918" t="s">
        <v>22047</v>
      </c>
      <c r="D918" t="s">
        <v>21648</v>
      </c>
      <c r="E918"/>
      <c r="F918">
        <v>70901</v>
      </c>
      <c r="G918"/>
      <c r="H918"/>
    </row>
    <row r="919" spans="1:8" x14ac:dyDescent="0.2">
      <c r="A919" t="s">
        <v>801</v>
      </c>
      <c r="B919" t="s">
        <v>22021</v>
      </c>
      <c r="C919" t="s">
        <v>20412</v>
      </c>
      <c r="D919" t="s">
        <v>21648</v>
      </c>
      <c r="E919"/>
      <c r="F919">
        <v>72207</v>
      </c>
      <c r="G919"/>
      <c r="H919"/>
    </row>
    <row r="920" spans="1:8" x14ac:dyDescent="0.2">
      <c r="A920" t="s">
        <v>16786</v>
      </c>
      <c r="B920" t="s">
        <v>25499</v>
      </c>
      <c r="C920" t="s">
        <v>16787</v>
      </c>
      <c r="D920" t="s">
        <v>21648</v>
      </c>
      <c r="E920"/>
      <c r="F920">
        <v>70503</v>
      </c>
      <c r="G920"/>
      <c r="H920"/>
    </row>
    <row r="921" spans="1:8" x14ac:dyDescent="0.2">
      <c r="A921" t="s">
        <v>802</v>
      </c>
      <c r="B921" t="s">
        <v>22048</v>
      </c>
      <c r="C921" t="s">
        <v>803</v>
      </c>
      <c r="D921" t="s">
        <v>21648</v>
      </c>
      <c r="E921"/>
      <c r="F921">
        <v>71801</v>
      </c>
      <c r="G921"/>
      <c r="H921"/>
    </row>
    <row r="922" spans="1:8" x14ac:dyDescent="0.2">
      <c r="A922" t="s">
        <v>804</v>
      </c>
      <c r="B922" t="s">
        <v>22049</v>
      </c>
      <c r="C922" t="s">
        <v>805</v>
      </c>
      <c r="D922" t="s">
        <v>21648</v>
      </c>
      <c r="E922"/>
      <c r="F922">
        <v>71801</v>
      </c>
      <c r="G922"/>
      <c r="H922"/>
    </row>
    <row r="923" spans="1:8" x14ac:dyDescent="0.2">
      <c r="A923" t="s">
        <v>1679</v>
      </c>
      <c r="B923" t="s">
        <v>22050</v>
      </c>
      <c r="C923" t="s">
        <v>2126</v>
      </c>
      <c r="D923" t="s">
        <v>21648</v>
      </c>
      <c r="E923"/>
      <c r="F923">
        <v>70901</v>
      </c>
      <c r="G923"/>
      <c r="H923"/>
    </row>
    <row r="924" spans="1:8" x14ac:dyDescent="0.2">
      <c r="A924" t="s">
        <v>2127</v>
      </c>
      <c r="B924" t="s">
        <v>22021</v>
      </c>
      <c r="C924" t="s">
        <v>20413</v>
      </c>
      <c r="D924" t="s">
        <v>21648</v>
      </c>
      <c r="E924"/>
      <c r="F924">
        <v>72207</v>
      </c>
      <c r="G924"/>
      <c r="H924"/>
    </row>
    <row r="925" spans="1:8" x14ac:dyDescent="0.2">
      <c r="A925" t="s">
        <v>2128</v>
      </c>
      <c r="B925" t="s">
        <v>22021</v>
      </c>
      <c r="C925" t="s">
        <v>20414</v>
      </c>
      <c r="D925" t="s">
        <v>21648</v>
      </c>
      <c r="E925"/>
      <c r="F925">
        <v>72207</v>
      </c>
      <c r="G925"/>
      <c r="H925"/>
    </row>
    <row r="926" spans="1:8" x14ac:dyDescent="0.2">
      <c r="A926" t="s">
        <v>16788</v>
      </c>
      <c r="B926" t="s">
        <v>22021</v>
      </c>
      <c r="C926" t="s">
        <v>16789</v>
      </c>
      <c r="D926" t="s">
        <v>21648</v>
      </c>
      <c r="E926"/>
      <c r="F926">
        <v>72207</v>
      </c>
      <c r="G926"/>
      <c r="H926"/>
    </row>
    <row r="927" spans="1:8" x14ac:dyDescent="0.2">
      <c r="A927" t="s">
        <v>16790</v>
      </c>
      <c r="B927" t="s">
        <v>22029</v>
      </c>
      <c r="C927" t="s">
        <v>16791</v>
      </c>
      <c r="D927" t="s">
        <v>21648</v>
      </c>
      <c r="E927"/>
      <c r="F927">
        <v>70545</v>
      </c>
      <c r="G927"/>
      <c r="H927"/>
    </row>
    <row r="928" spans="1:8" x14ac:dyDescent="0.2">
      <c r="A928" t="s">
        <v>16792</v>
      </c>
      <c r="B928" t="s">
        <v>22051</v>
      </c>
      <c r="C928" t="s">
        <v>16793</v>
      </c>
      <c r="D928" t="s">
        <v>21648</v>
      </c>
      <c r="E928"/>
      <c r="F928">
        <v>70545</v>
      </c>
      <c r="G928"/>
      <c r="H928"/>
    </row>
    <row r="929" spans="1:8" x14ac:dyDescent="0.2">
      <c r="A929" t="s">
        <v>16794</v>
      </c>
      <c r="B929" t="s">
        <v>22032</v>
      </c>
      <c r="C929" t="s">
        <v>16795</v>
      </c>
      <c r="D929" t="s">
        <v>21648</v>
      </c>
      <c r="E929"/>
      <c r="F929">
        <v>70545</v>
      </c>
      <c r="G929"/>
      <c r="H929"/>
    </row>
    <row r="930" spans="1:8" x14ac:dyDescent="0.2">
      <c r="A930" t="s">
        <v>20415</v>
      </c>
      <c r="B930" t="s">
        <v>22052</v>
      </c>
      <c r="C930" t="s">
        <v>20416</v>
      </c>
      <c r="D930" t="s">
        <v>21648</v>
      </c>
      <c r="E930"/>
      <c r="F930">
        <v>70545</v>
      </c>
      <c r="G930"/>
      <c r="H930"/>
    </row>
    <row r="931" spans="1:8" x14ac:dyDescent="0.2">
      <c r="A931" t="s">
        <v>25500</v>
      </c>
      <c r="B931" t="s">
        <v>22021</v>
      </c>
      <c r="C931" t="s">
        <v>25501</v>
      </c>
      <c r="D931" t="s">
        <v>21648</v>
      </c>
      <c r="E931"/>
      <c r="F931">
        <v>72207</v>
      </c>
      <c r="G931"/>
      <c r="H931"/>
    </row>
    <row r="932" spans="1:8" x14ac:dyDescent="0.2">
      <c r="A932" t="s">
        <v>16796</v>
      </c>
      <c r="B932" t="s">
        <v>22021</v>
      </c>
      <c r="C932" t="s">
        <v>20417</v>
      </c>
      <c r="D932" t="s">
        <v>21648</v>
      </c>
      <c r="E932"/>
      <c r="F932">
        <v>72207</v>
      </c>
      <c r="G932"/>
      <c r="H932"/>
    </row>
    <row r="933" spans="1:8" x14ac:dyDescent="0.2">
      <c r="A933" t="s">
        <v>16797</v>
      </c>
      <c r="B933" t="s">
        <v>22021</v>
      </c>
      <c r="C933" t="s">
        <v>20418</v>
      </c>
      <c r="D933" t="s">
        <v>21648</v>
      </c>
      <c r="E933"/>
      <c r="F933">
        <v>72207</v>
      </c>
      <c r="G933"/>
      <c r="H933"/>
    </row>
    <row r="934" spans="1:8" x14ac:dyDescent="0.2">
      <c r="A934" t="s">
        <v>25502</v>
      </c>
      <c r="B934" t="s">
        <v>22021</v>
      </c>
      <c r="C934" t="s">
        <v>25503</v>
      </c>
      <c r="D934" t="s">
        <v>21648</v>
      </c>
      <c r="E934"/>
      <c r="F934">
        <v>72207</v>
      </c>
      <c r="G934"/>
      <c r="H934"/>
    </row>
    <row r="935" spans="1:8" x14ac:dyDescent="0.2">
      <c r="A935" t="s">
        <v>2129</v>
      </c>
      <c r="B935" t="s">
        <v>22053</v>
      </c>
      <c r="C935" t="s">
        <v>2130</v>
      </c>
      <c r="D935" t="s">
        <v>21648</v>
      </c>
      <c r="E935"/>
      <c r="F935">
        <v>71403</v>
      </c>
      <c r="G935"/>
      <c r="H935"/>
    </row>
    <row r="936" spans="1:8" x14ac:dyDescent="0.2">
      <c r="A936" t="s">
        <v>2131</v>
      </c>
      <c r="B936" t="s">
        <v>22053</v>
      </c>
      <c r="C936" t="s">
        <v>2132</v>
      </c>
      <c r="D936" t="s">
        <v>21648</v>
      </c>
      <c r="E936"/>
      <c r="F936">
        <v>70432</v>
      </c>
      <c r="G936"/>
      <c r="H936"/>
    </row>
    <row r="937" spans="1:8" x14ac:dyDescent="0.2">
      <c r="A937" t="s">
        <v>25504</v>
      </c>
      <c r="B937" t="s">
        <v>25505</v>
      </c>
      <c r="C937" t="s">
        <v>25506</v>
      </c>
      <c r="D937" t="s">
        <v>21648</v>
      </c>
      <c r="E937"/>
      <c r="F937">
        <v>70516</v>
      </c>
      <c r="G937"/>
      <c r="H937"/>
    </row>
    <row r="938" spans="1:8" x14ac:dyDescent="0.2">
      <c r="A938" t="s">
        <v>2133</v>
      </c>
      <c r="B938" t="s">
        <v>22056</v>
      </c>
      <c r="C938" t="s">
        <v>2134</v>
      </c>
      <c r="D938" t="s">
        <v>21648</v>
      </c>
      <c r="E938"/>
      <c r="F938">
        <v>70545</v>
      </c>
      <c r="G938"/>
      <c r="H938"/>
    </row>
    <row r="939" spans="1:8" x14ac:dyDescent="0.2">
      <c r="A939" t="s">
        <v>2135</v>
      </c>
      <c r="B939" t="s">
        <v>22057</v>
      </c>
      <c r="C939" t="s">
        <v>2136</v>
      </c>
      <c r="D939" t="s">
        <v>21648</v>
      </c>
      <c r="E939"/>
      <c r="F939">
        <v>72006</v>
      </c>
      <c r="G939"/>
      <c r="H939"/>
    </row>
    <row r="940" spans="1:8" x14ac:dyDescent="0.2">
      <c r="A940" t="s">
        <v>2137</v>
      </c>
      <c r="B940" t="s">
        <v>22057</v>
      </c>
      <c r="C940" t="s">
        <v>2138</v>
      </c>
      <c r="D940" t="s">
        <v>21648</v>
      </c>
      <c r="E940"/>
      <c r="F940">
        <v>72006</v>
      </c>
      <c r="G940"/>
      <c r="H940"/>
    </row>
    <row r="941" spans="1:8" x14ac:dyDescent="0.2">
      <c r="A941" t="s">
        <v>2139</v>
      </c>
      <c r="B941" t="s">
        <v>22057</v>
      </c>
      <c r="C941" t="s">
        <v>2140</v>
      </c>
      <c r="D941" t="s">
        <v>21648</v>
      </c>
      <c r="E941"/>
      <c r="F941">
        <v>72006</v>
      </c>
      <c r="G941"/>
      <c r="H941"/>
    </row>
    <row r="942" spans="1:8" x14ac:dyDescent="0.2">
      <c r="A942" t="s">
        <v>2141</v>
      </c>
      <c r="B942" t="s">
        <v>22057</v>
      </c>
      <c r="C942" t="s">
        <v>2142</v>
      </c>
      <c r="D942" t="s">
        <v>21648</v>
      </c>
      <c r="E942"/>
      <c r="F942">
        <v>72006</v>
      </c>
      <c r="G942"/>
      <c r="H942"/>
    </row>
    <row r="943" spans="1:8" x14ac:dyDescent="0.2">
      <c r="A943" t="s">
        <v>2143</v>
      </c>
      <c r="B943" t="s">
        <v>22057</v>
      </c>
      <c r="C943" t="s">
        <v>2144</v>
      </c>
      <c r="D943" t="s">
        <v>21648</v>
      </c>
      <c r="E943"/>
      <c r="F943">
        <v>72006</v>
      </c>
      <c r="G943"/>
      <c r="H943"/>
    </row>
    <row r="944" spans="1:8" x14ac:dyDescent="0.2">
      <c r="A944" t="s">
        <v>2145</v>
      </c>
      <c r="B944" t="s">
        <v>22057</v>
      </c>
      <c r="C944" t="s">
        <v>2146</v>
      </c>
      <c r="D944" t="s">
        <v>21648</v>
      </c>
      <c r="E944"/>
      <c r="F944">
        <v>72006</v>
      </c>
      <c r="G944"/>
      <c r="H944"/>
    </row>
    <row r="945" spans="1:8" x14ac:dyDescent="0.2">
      <c r="A945" t="s">
        <v>16798</v>
      </c>
      <c r="B945" t="s">
        <v>21679</v>
      </c>
      <c r="C945" t="s">
        <v>16799</v>
      </c>
      <c r="D945" t="s">
        <v>21648</v>
      </c>
      <c r="E945"/>
      <c r="F945">
        <v>70808</v>
      </c>
      <c r="G945"/>
      <c r="H945"/>
    </row>
    <row r="946" spans="1:8" x14ac:dyDescent="0.2">
      <c r="A946" t="s">
        <v>16800</v>
      </c>
      <c r="B946" t="s">
        <v>21679</v>
      </c>
      <c r="C946" t="s">
        <v>16801</v>
      </c>
      <c r="D946" t="s">
        <v>21648</v>
      </c>
      <c r="E946"/>
      <c r="F946">
        <v>71373</v>
      </c>
      <c r="G946"/>
      <c r="H946"/>
    </row>
    <row r="947" spans="1:8" x14ac:dyDescent="0.2">
      <c r="A947" t="s">
        <v>16802</v>
      </c>
      <c r="B947" t="s">
        <v>21679</v>
      </c>
      <c r="C947" t="s">
        <v>16803</v>
      </c>
      <c r="D947" t="s">
        <v>21648</v>
      </c>
      <c r="E947"/>
      <c r="F947">
        <v>70808</v>
      </c>
      <c r="G947"/>
      <c r="H947"/>
    </row>
    <row r="948" spans="1:8" x14ac:dyDescent="0.2">
      <c r="A948" t="s">
        <v>16804</v>
      </c>
      <c r="B948" t="s">
        <v>21679</v>
      </c>
      <c r="C948" t="s">
        <v>16805</v>
      </c>
      <c r="D948" t="s">
        <v>21648</v>
      </c>
      <c r="E948"/>
      <c r="F948">
        <v>70808</v>
      </c>
      <c r="G948"/>
      <c r="H948"/>
    </row>
    <row r="949" spans="1:8" x14ac:dyDescent="0.2">
      <c r="A949" t="s">
        <v>16806</v>
      </c>
      <c r="B949" t="s">
        <v>21679</v>
      </c>
      <c r="C949" t="s">
        <v>16807</v>
      </c>
      <c r="D949" t="s">
        <v>21648</v>
      </c>
      <c r="E949"/>
      <c r="F949">
        <v>70808</v>
      </c>
      <c r="G949"/>
      <c r="H949"/>
    </row>
    <row r="950" spans="1:8" x14ac:dyDescent="0.2">
      <c r="A950" t="s">
        <v>16808</v>
      </c>
      <c r="B950" t="s">
        <v>21679</v>
      </c>
      <c r="C950" t="s">
        <v>16809</v>
      </c>
      <c r="D950" t="s">
        <v>21648</v>
      </c>
      <c r="E950"/>
      <c r="F950">
        <v>70808</v>
      </c>
      <c r="G950"/>
      <c r="H950"/>
    </row>
    <row r="951" spans="1:8" x14ac:dyDescent="0.2">
      <c r="A951" t="s">
        <v>16810</v>
      </c>
      <c r="B951" t="s">
        <v>21679</v>
      </c>
      <c r="C951" t="s">
        <v>16811</v>
      </c>
      <c r="D951" t="s">
        <v>21648</v>
      </c>
      <c r="E951"/>
      <c r="F951">
        <v>70808</v>
      </c>
      <c r="G951"/>
      <c r="H951"/>
    </row>
    <row r="952" spans="1:8" x14ac:dyDescent="0.2">
      <c r="A952" t="s">
        <v>16812</v>
      </c>
      <c r="B952" t="s">
        <v>21679</v>
      </c>
      <c r="C952" t="s">
        <v>16813</v>
      </c>
      <c r="D952" t="s">
        <v>21648</v>
      </c>
      <c r="E952"/>
      <c r="F952">
        <v>70808</v>
      </c>
      <c r="G952"/>
      <c r="H952"/>
    </row>
    <row r="953" spans="1:8" x14ac:dyDescent="0.2">
      <c r="A953" t="s">
        <v>16814</v>
      </c>
      <c r="B953" t="s">
        <v>21679</v>
      </c>
      <c r="C953" t="s">
        <v>16815</v>
      </c>
      <c r="D953" t="s">
        <v>21648</v>
      </c>
      <c r="E953"/>
      <c r="F953">
        <v>70808</v>
      </c>
      <c r="G953"/>
      <c r="H953"/>
    </row>
    <row r="954" spans="1:8" x14ac:dyDescent="0.2">
      <c r="A954" t="s">
        <v>16816</v>
      </c>
      <c r="B954" t="s">
        <v>21679</v>
      </c>
      <c r="C954" t="s">
        <v>16817</v>
      </c>
      <c r="D954" t="s">
        <v>21648</v>
      </c>
      <c r="E954"/>
      <c r="F954">
        <v>70808</v>
      </c>
      <c r="G954"/>
      <c r="H954"/>
    </row>
    <row r="955" spans="1:8" x14ac:dyDescent="0.2">
      <c r="A955" t="s">
        <v>16818</v>
      </c>
      <c r="B955" t="s">
        <v>21679</v>
      </c>
      <c r="C955" t="s">
        <v>16819</v>
      </c>
      <c r="D955" t="s">
        <v>21648</v>
      </c>
      <c r="E955"/>
      <c r="F955">
        <v>70808</v>
      </c>
      <c r="G955"/>
      <c r="H955"/>
    </row>
    <row r="956" spans="1:8" x14ac:dyDescent="0.2">
      <c r="A956" t="s">
        <v>16820</v>
      </c>
      <c r="B956" t="s">
        <v>21679</v>
      </c>
      <c r="C956" t="s">
        <v>16821</v>
      </c>
      <c r="D956" t="s">
        <v>21648</v>
      </c>
      <c r="E956"/>
      <c r="F956">
        <v>71373</v>
      </c>
      <c r="G956"/>
      <c r="H956"/>
    </row>
    <row r="957" spans="1:8" x14ac:dyDescent="0.2">
      <c r="A957" t="s">
        <v>16822</v>
      </c>
      <c r="B957" t="s">
        <v>21679</v>
      </c>
      <c r="C957" t="s">
        <v>16823</v>
      </c>
      <c r="D957" t="s">
        <v>21648</v>
      </c>
      <c r="E957"/>
      <c r="F957">
        <v>70808</v>
      </c>
      <c r="G957"/>
      <c r="H957"/>
    </row>
    <row r="958" spans="1:8" x14ac:dyDescent="0.2">
      <c r="A958" t="s">
        <v>16824</v>
      </c>
      <c r="B958" t="s">
        <v>21679</v>
      </c>
      <c r="C958" t="s">
        <v>16825</v>
      </c>
      <c r="D958" t="s">
        <v>21648</v>
      </c>
      <c r="E958"/>
      <c r="F958">
        <v>70808</v>
      </c>
      <c r="G958"/>
      <c r="H958"/>
    </row>
    <row r="959" spans="1:8" x14ac:dyDescent="0.2">
      <c r="A959" t="s">
        <v>16826</v>
      </c>
      <c r="B959" t="s">
        <v>21679</v>
      </c>
      <c r="C959" t="s">
        <v>16827</v>
      </c>
      <c r="D959" t="s">
        <v>21648</v>
      </c>
      <c r="E959"/>
      <c r="F959">
        <v>70808</v>
      </c>
      <c r="G959"/>
      <c r="H959"/>
    </row>
    <row r="960" spans="1:8" x14ac:dyDescent="0.2">
      <c r="A960" t="s">
        <v>2147</v>
      </c>
      <c r="B960" t="s">
        <v>21679</v>
      </c>
      <c r="C960" t="s">
        <v>2148</v>
      </c>
      <c r="D960" t="s">
        <v>21648</v>
      </c>
      <c r="E960"/>
      <c r="F960">
        <v>70808</v>
      </c>
      <c r="G960"/>
      <c r="H960"/>
    </row>
    <row r="961" spans="1:8" x14ac:dyDescent="0.2">
      <c r="A961" t="s">
        <v>2149</v>
      </c>
      <c r="B961" t="s">
        <v>21679</v>
      </c>
      <c r="C961" t="s">
        <v>2150</v>
      </c>
      <c r="D961" t="s">
        <v>21648</v>
      </c>
      <c r="E961"/>
      <c r="F961">
        <v>70808</v>
      </c>
      <c r="G961"/>
      <c r="H961"/>
    </row>
    <row r="962" spans="1:8" x14ac:dyDescent="0.2">
      <c r="A962" t="s">
        <v>2151</v>
      </c>
      <c r="B962" t="s">
        <v>21679</v>
      </c>
      <c r="C962" t="s">
        <v>2152</v>
      </c>
      <c r="D962" t="s">
        <v>21648</v>
      </c>
      <c r="E962"/>
      <c r="F962">
        <v>70808</v>
      </c>
      <c r="G962"/>
      <c r="H962"/>
    </row>
    <row r="963" spans="1:8" x14ac:dyDescent="0.2">
      <c r="A963" t="s">
        <v>2153</v>
      </c>
      <c r="B963" t="s">
        <v>21679</v>
      </c>
      <c r="C963" t="s">
        <v>2154</v>
      </c>
      <c r="D963" t="s">
        <v>21648</v>
      </c>
      <c r="E963"/>
      <c r="F963">
        <v>70808</v>
      </c>
      <c r="G963"/>
      <c r="H963"/>
    </row>
    <row r="964" spans="1:8" x14ac:dyDescent="0.2">
      <c r="A964" t="s">
        <v>2155</v>
      </c>
      <c r="B964" t="s">
        <v>21679</v>
      </c>
      <c r="C964" t="s">
        <v>2156</v>
      </c>
      <c r="D964" t="s">
        <v>21648</v>
      </c>
      <c r="E964"/>
      <c r="F964">
        <v>70808</v>
      </c>
      <c r="G964"/>
      <c r="H964"/>
    </row>
    <row r="965" spans="1:8" x14ac:dyDescent="0.2">
      <c r="A965" t="s">
        <v>2157</v>
      </c>
      <c r="B965" t="s">
        <v>21679</v>
      </c>
      <c r="C965" t="s">
        <v>2158</v>
      </c>
      <c r="D965" t="s">
        <v>21648</v>
      </c>
      <c r="E965"/>
      <c r="F965">
        <v>70808</v>
      </c>
      <c r="G965"/>
      <c r="H965"/>
    </row>
    <row r="966" spans="1:8" x14ac:dyDescent="0.2">
      <c r="A966" t="s">
        <v>16828</v>
      </c>
      <c r="B966" t="s">
        <v>21679</v>
      </c>
      <c r="C966" t="s">
        <v>16829</v>
      </c>
      <c r="D966" t="s">
        <v>21648</v>
      </c>
      <c r="E966"/>
      <c r="F966">
        <v>70808</v>
      </c>
      <c r="G966"/>
      <c r="H966"/>
    </row>
    <row r="967" spans="1:8" x14ac:dyDescent="0.2">
      <c r="A967" t="s">
        <v>16830</v>
      </c>
      <c r="B967" t="s">
        <v>21679</v>
      </c>
      <c r="C967" t="s">
        <v>16831</v>
      </c>
      <c r="D967" t="s">
        <v>21648</v>
      </c>
      <c r="E967"/>
      <c r="F967">
        <v>71946</v>
      </c>
      <c r="G967"/>
      <c r="H967"/>
    </row>
    <row r="968" spans="1:8" x14ac:dyDescent="0.2">
      <c r="A968" t="s">
        <v>16832</v>
      </c>
      <c r="B968" t="s">
        <v>21679</v>
      </c>
      <c r="C968" t="s">
        <v>16833</v>
      </c>
      <c r="D968" t="s">
        <v>21648</v>
      </c>
      <c r="E968"/>
      <c r="F968">
        <v>70808</v>
      </c>
      <c r="G968"/>
      <c r="H968"/>
    </row>
    <row r="969" spans="1:8" x14ac:dyDescent="0.2">
      <c r="A969" t="s">
        <v>16834</v>
      </c>
      <c r="B969" t="s">
        <v>21679</v>
      </c>
      <c r="C969" t="s">
        <v>16835</v>
      </c>
      <c r="D969" t="s">
        <v>21648</v>
      </c>
      <c r="E969"/>
      <c r="F969">
        <v>70808</v>
      </c>
      <c r="G969"/>
      <c r="H969"/>
    </row>
    <row r="970" spans="1:8" x14ac:dyDescent="0.2">
      <c r="A970" t="s">
        <v>16836</v>
      </c>
      <c r="B970" t="s">
        <v>21679</v>
      </c>
      <c r="C970" t="s">
        <v>16837</v>
      </c>
      <c r="D970" t="s">
        <v>21648</v>
      </c>
      <c r="E970"/>
      <c r="F970">
        <v>70808</v>
      </c>
      <c r="G970"/>
      <c r="H970"/>
    </row>
    <row r="971" spans="1:8" x14ac:dyDescent="0.2">
      <c r="A971" t="s">
        <v>16838</v>
      </c>
      <c r="B971" t="s">
        <v>21679</v>
      </c>
      <c r="C971" t="s">
        <v>16839</v>
      </c>
      <c r="D971" t="s">
        <v>21648</v>
      </c>
      <c r="E971"/>
      <c r="F971">
        <v>70808</v>
      </c>
      <c r="G971"/>
      <c r="H971"/>
    </row>
    <row r="972" spans="1:8" x14ac:dyDescent="0.2">
      <c r="A972" t="s">
        <v>16840</v>
      </c>
      <c r="B972" t="s">
        <v>21679</v>
      </c>
      <c r="C972" t="s">
        <v>16841</v>
      </c>
      <c r="D972" t="s">
        <v>21648</v>
      </c>
      <c r="E972"/>
      <c r="F972">
        <v>70808</v>
      </c>
      <c r="G972"/>
      <c r="H972"/>
    </row>
    <row r="973" spans="1:8" x14ac:dyDescent="0.2">
      <c r="A973" t="s">
        <v>16842</v>
      </c>
      <c r="B973" t="s">
        <v>21679</v>
      </c>
      <c r="C973" t="s">
        <v>16843</v>
      </c>
      <c r="D973" t="s">
        <v>21648</v>
      </c>
      <c r="E973"/>
      <c r="F973">
        <v>70808</v>
      </c>
      <c r="G973"/>
      <c r="H973"/>
    </row>
    <row r="974" spans="1:8" x14ac:dyDescent="0.2">
      <c r="A974" t="s">
        <v>16844</v>
      </c>
      <c r="B974" t="s">
        <v>21679</v>
      </c>
      <c r="C974" t="s">
        <v>16845</v>
      </c>
      <c r="D974" t="s">
        <v>21648</v>
      </c>
      <c r="E974"/>
      <c r="F974">
        <v>70808</v>
      </c>
      <c r="G974"/>
      <c r="H974"/>
    </row>
    <row r="975" spans="1:8" x14ac:dyDescent="0.2">
      <c r="A975" t="s">
        <v>16846</v>
      </c>
      <c r="B975" t="s">
        <v>21679</v>
      </c>
      <c r="C975" t="s">
        <v>16847</v>
      </c>
      <c r="D975" t="s">
        <v>21648</v>
      </c>
      <c r="E975"/>
      <c r="F975">
        <v>70808</v>
      </c>
      <c r="G975"/>
      <c r="H975"/>
    </row>
    <row r="976" spans="1:8" x14ac:dyDescent="0.2">
      <c r="A976" t="s">
        <v>16848</v>
      </c>
      <c r="B976" t="s">
        <v>21679</v>
      </c>
      <c r="C976" t="s">
        <v>16849</v>
      </c>
      <c r="D976" t="s">
        <v>21648</v>
      </c>
      <c r="E976"/>
      <c r="F976">
        <v>70808</v>
      </c>
      <c r="G976"/>
      <c r="H976"/>
    </row>
    <row r="977" spans="1:8" x14ac:dyDescent="0.2">
      <c r="A977" t="s">
        <v>16850</v>
      </c>
      <c r="B977" t="s">
        <v>21679</v>
      </c>
      <c r="C977" t="s">
        <v>16851</v>
      </c>
      <c r="D977" t="s">
        <v>21648</v>
      </c>
      <c r="E977"/>
      <c r="F977">
        <v>70808</v>
      </c>
      <c r="G977"/>
      <c r="H977"/>
    </row>
    <row r="978" spans="1:8" x14ac:dyDescent="0.2">
      <c r="A978" t="s">
        <v>16852</v>
      </c>
      <c r="B978" t="s">
        <v>21679</v>
      </c>
      <c r="C978" t="s">
        <v>16853</v>
      </c>
      <c r="D978" t="s">
        <v>21648</v>
      </c>
      <c r="E978"/>
      <c r="F978">
        <v>70808</v>
      </c>
      <c r="G978"/>
      <c r="H978"/>
    </row>
    <row r="979" spans="1:8" x14ac:dyDescent="0.2">
      <c r="A979" t="s">
        <v>16854</v>
      </c>
      <c r="B979" t="s">
        <v>21679</v>
      </c>
      <c r="C979" t="s">
        <v>16855</v>
      </c>
      <c r="D979" t="s">
        <v>21648</v>
      </c>
      <c r="E979"/>
      <c r="F979">
        <v>70808</v>
      </c>
      <c r="G979"/>
      <c r="H979"/>
    </row>
    <row r="980" spans="1:8" x14ac:dyDescent="0.2">
      <c r="A980" t="s">
        <v>16856</v>
      </c>
      <c r="B980" t="s">
        <v>21679</v>
      </c>
      <c r="C980" t="s">
        <v>16857</v>
      </c>
      <c r="D980" t="s">
        <v>21648</v>
      </c>
      <c r="E980"/>
      <c r="F980">
        <v>70808</v>
      </c>
      <c r="G980"/>
      <c r="H980"/>
    </row>
    <row r="981" spans="1:8" x14ac:dyDescent="0.2">
      <c r="A981" t="s">
        <v>16858</v>
      </c>
      <c r="B981" t="s">
        <v>21679</v>
      </c>
      <c r="C981" t="s">
        <v>16859</v>
      </c>
      <c r="D981" t="s">
        <v>21648</v>
      </c>
      <c r="E981"/>
      <c r="F981">
        <v>70808</v>
      </c>
      <c r="G981"/>
      <c r="H981"/>
    </row>
    <row r="982" spans="1:8" x14ac:dyDescent="0.2">
      <c r="A982" t="s">
        <v>16860</v>
      </c>
      <c r="B982" t="s">
        <v>21679</v>
      </c>
      <c r="C982" t="s">
        <v>16861</v>
      </c>
      <c r="D982" t="s">
        <v>21648</v>
      </c>
      <c r="E982"/>
      <c r="F982">
        <v>70808</v>
      </c>
      <c r="G982"/>
      <c r="H982"/>
    </row>
    <row r="983" spans="1:8" x14ac:dyDescent="0.2">
      <c r="A983" t="s">
        <v>16862</v>
      </c>
      <c r="B983" t="s">
        <v>21679</v>
      </c>
      <c r="C983" t="s">
        <v>16863</v>
      </c>
      <c r="D983" t="s">
        <v>21648</v>
      </c>
      <c r="E983"/>
      <c r="F983">
        <v>70808</v>
      </c>
      <c r="G983"/>
      <c r="H983"/>
    </row>
    <row r="984" spans="1:8" x14ac:dyDescent="0.2">
      <c r="A984" t="s">
        <v>16864</v>
      </c>
      <c r="B984" t="s">
        <v>21679</v>
      </c>
      <c r="C984" t="s">
        <v>16865</v>
      </c>
      <c r="D984" t="s">
        <v>21648</v>
      </c>
      <c r="E984"/>
      <c r="F984">
        <v>70808</v>
      </c>
      <c r="G984"/>
      <c r="H984"/>
    </row>
    <row r="985" spans="1:8" x14ac:dyDescent="0.2">
      <c r="A985" t="s">
        <v>16866</v>
      </c>
      <c r="B985" t="s">
        <v>21679</v>
      </c>
      <c r="C985" t="s">
        <v>16867</v>
      </c>
      <c r="D985" t="s">
        <v>21648</v>
      </c>
      <c r="E985"/>
      <c r="F985">
        <v>70808</v>
      </c>
      <c r="G985"/>
      <c r="H985"/>
    </row>
    <row r="986" spans="1:8" x14ac:dyDescent="0.2">
      <c r="A986" t="s">
        <v>16868</v>
      </c>
      <c r="B986" t="s">
        <v>21679</v>
      </c>
      <c r="C986" t="s">
        <v>16869</v>
      </c>
      <c r="D986" t="s">
        <v>21648</v>
      </c>
      <c r="E986"/>
      <c r="F986">
        <v>70808</v>
      </c>
      <c r="G986"/>
      <c r="H986"/>
    </row>
    <row r="987" spans="1:8" x14ac:dyDescent="0.2">
      <c r="A987" t="s">
        <v>16870</v>
      </c>
      <c r="B987" t="s">
        <v>21679</v>
      </c>
      <c r="C987" t="s">
        <v>16871</v>
      </c>
      <c r="D987" t="s">
        <v>21648</v>
      </c>
      <c r="E987"/>
      <c r="F987">
        <v>70808</v>
      </c>
      <c r="G987"/>
      <c r="H987"/>
    </row>
    <row r="988" spans="1:8" x14ac:dyDescent="0.2">
      <c r="A988" t="s">
        <v>16872</v>
      </c>
      <c r="B988" t="s">
        <v>21679</v>
      </c>
      <c r="C988" t="s">
        <v>16873</v>
      </c>
      <c r="D988" t="s">
        <v>21648</v>
      </c>
      <c r="E988"/>
      <c r="F988">
        <v>70808</v>
      </c>
      <c r="G988"/>
      <c r="H988"/>
    </row>
    <row r="989" spans="1:8" x14ac:dyDescent="0.2">
      <c r="A989" t="s">
        <v>16874</v>
      </c>
      <c r="B989" t="s">
        <v>21679</v>
      </c>
      <c r="C989" t="s">
        <v>16875</v>
      </c>
      <c r="D989" t="s">
        <v>21648</v>
      </c>
      <c r="E989"/>
      <c r="F989">
        <v>70808</v>
      </c>
      <c r="G989"/>
      <c r="H989"/>
    </row>
    <row r="990" spans="1:8" x14ac:dyDescent="0.2">
      <c r="A990" t="s">
        <v>16876</v>
      </c>
      <c r="B990" t="s">
        <v>21679</v>
      </c>
      <c r="C990" t="s">
        <v>16877</v>
      </c>
      <c r="D990" t="s">
        <v>21648</v>
      </c>
      <c r="E990"/>
      <c r="F990">
        <v>70808</v>
      </c>
      <c r="G990"/>
      <c r="H990"/>
    </row>
    <row r="991" spans="1:8" x14ac:dyDescent="0.2">
      <c r="A991" t="s">
        <v>16878</v>
      </c>
      <c r="B991" t="s">
        <v>21679</v>
      </c>
      <c r="C991" t="s">
        <v>16879</v>
      </c>
      <c r="D991" t="s">
        <v>21648</v>
      </c>
      <c r="E991"/>
      <c r="F991">
        <v>70808</v>
      </c>
      <c r="G991"/>
      <c r="H991"/>
    </row>
    <row r="992" spans="1:8" x14ac:dyDescent="0.2">
      <c r="A992" t="s">
        <v>16880</v>
      </c>
      <c r="B992" t="s">
        <v>21679</v>
      </c>
      <c r="C992" t="s">
        <v>16881</v>
      </c>
      <c r="D992" t="s">
        <v>21648</v>
      </c>
      <c r="E992"/>
      <c r="F992">
        <v>70808</v>
      </c>
      <c r="G992"/>
      <c r="H992"/>
    </row>
    <row r="993" spans="1:8" x14ac:dyDescent="0.2">
      <c r="A993" t="s">
        <v>16882</v>
      </c>
      <c r="B993" t="s">
        <v>21679</v>
      </c>
      <c r="C993" t="s">
        <v>16883</v>
      </c>
      <c r="D993" t="s">
        <v>21648</v>
      </c>
      <c r="E993"/>
      <c r="F993">
        <v>70808</v>
      </c>
      <c r="G993"/>
      <c r="H993"/>
    </row>
    <row r="994" spans="1:8" x14ac:dyDescent="0.2">
      <c r="A994" t="s">
        <v>16884</v>
      </c>
      <c r="B994" t="s">
        <v>21679</v>
      </c>
      <c r="C994" t="s">
        <v>16885</v>
      </c>
      <c r="D994" t="s">
        <v>21648</v>
      </c>
      <c r="E994"/>
      <c r="F994">
        <v>70808</v>
      </c>
      <c r="G994"/>
      <c r="H994"/>
    </row>
    <row r="995" spans="1:8" x14ac:dyDescent="0.2">
      <c r="A995" t="s">
        <v>16886</v>
      </c>
      <c r="B995" t="s">
        <v>21679</v>
      </c>
      <c r="C995" t="s">
        <v>16887</v>
      </c>
      <c r="D995" t="s">
        <v>21648</v>
      </c>
      <c r="E995"/>
      <c r="F995">
        <v>70808</v>
      </c>
      <c r="G995"/>
      <c r="H995"/>
    </row>
    <row r="996" spans="1:8" x14ac:dyDescent="0.2">
      <c r="A996" t="s">
        <v>16888</v>
      </c>
      <c r="B996" t="s">
        <v>21679</v>
      </c>
      <c r="C996" t="s">
        <v>16889</v>
      </c>
      <c r="D996" t="s">
        <v>21648</v>
      </c>
      <c r="E996"/>
      <c r="F996">
        <v>71373</v>
      </c>
      <c r="G996"/>
      <c r="H996"/>
    </row>
    <row r="997" spans="1:8" x14ac:dyDescent="0.2">
      <c r="A997" t="s">
        <v>16890</v>
      </c>
      <c r="B997" t="s">
        <v>21679</v>
      </c>
      <c r="C997" t="s">
        <v>16891</v>
      </c>
      <c r="D997" t="s">
        <v>21648</v>
      </c>
      <c r="E997"/>
      <c r="F997">
        <v>70808</v>
      </c>
      <c r="G997"/>
      <c r="H997"/>
    </row>
    <row r="998" spans="1:8" x14ac:dyDescent="0.2">
      <c r="A998" t="s">
        <v>16892</v>
      </c>
      <c r="B998" t="s">
        <v>21679</v>
      </c>
      <c r="C998" t="s">
        <v>16893</v>
      </c>
      <c r="D998" t="s">
        <v>21648</v>
      </c>
      <c r="E998"/>
      <c r="F998">
        <v>70808</v>
      </c>
      <c r="G998"/>
      <c r="H998"/>
    </row>
    <row r="999" spans="1:8" x14ac:dyDescent="0.2">
      <c r="A999" t="s">
        <v>16894</v>
      </c>
      <c r="B999" t="s">
        <v>21679</v>
      </c>
      <c r="C999" t="s">
        <v>16895</v>
      </c>
      <c r="D999" t="s">
        <v>21648</v>
      </c>
      <c r="E999"/>
      <c r="F999">
        <v>70808</v>
      </c>
      <c r="G999"/>
      <c r="H999"/>
    </row>
    <row r="1000" spans="1:8" x14ac:dyDescent="0.2">
      <c r="A1000" t="s">
        <v>16896</v>
      </c>
      <c r="B1000" t="s">
        <v>21679</v>
      </c>
      <c r="C1000" t="s">
        <v>16897</v>
      </c>
      <c r="D1000" t="s">
        <v>21648</v>
      </c>
      <c r="E1000"/>
      <c r="F1000">
        <v>70808</v>
      </c>
      <c r="G1000"/>
      <c r="H1000"/>
    </row>
    <row r="1001" spans="1:8" x14ac:dyDescent="0.2">
      <c r="A1001" t="s">
        <v>16898</v>
      </c>
      <c r="B1001" t="s">
        <v>21679</v>
      </c>
      <c r="C1001" t="s">
        <v>16899</v>
      </c>
      <c r="D1001" t="s">
        <v>21648</v>
      </c>
      <c r="E1001"/>
      <c r="F1001">
        <v>70808</v>
      </c>
      <c r="G1001"/>
      <c r="H1001"/>
    </row>
    <row r="1002" spans="1:8" x14ac:dyDescent="0.2">
      <c r="A1002" t="s">
        <v>16900</v>
      </c>
      <c r="B1002" t="s">
        <v>21679</v>
      </c>
      <c r="C1002" t="s">
        <v>16901</v>
      </c>
      <c r="D1002" t="s">
        <v>21648</v>
      </c>
      <c r="E1002"/>
      <c r="F1002">
        <v>71946</v>
      </c>
      <c r="G1002"/>
      <c r="H1002"/>
    </row>
    <row r="1003" spans="1:8" x14ac:dyDescent="0.2">
      <c r="A1003" t="s">
        <v>16902</v>
      </c>
      <c r="B1003" t="s">
        <v>21679</v>
      </c>
      <c r="C1003" t="s">
        <v>16903</v>
      </c>
      <c r="D1003" t="s">
        <v>21648</v>
      </c>
      <c r="E1003"/>
      <c r="F1003">
        <v>70808</v>
      </c>
      <c r="G1003"/>
      <c r="H1003"/>
    </row>
    <row r="1004" spans="1:8" x14ac:dyDescent="0.2">
      <c r="A1004" t="s">
        <v>16904</v>
      </c>
      <c r="B1004" t="s">
        <v>21679</v>
      </c>
      <c r="C1004" t="s">
        <v>2160</v>
      </c>
      <c r="D1004" t="s">
        <v>21648</v>
      </c>
      <c r="E1004"/>
      <c r="F1004">
        <v>70808</v>
      </c>
      <c r="G1004"/>
      <c r="H1004"/>
    </row>
    <row r="1005" spans="1:8" x14ac:dyDescent="0.2">
      <c r="A1005" t="s">
        <v>2159</v>
      </c>
      <c r="B1005" t="s">
        <v>21679</v>
      </c>
      <c r="C1005" t="s">
        <v>2160</v>
      </c>
      <c r="D1005" t="s">
        <v>21648</v>
      </c>
      <c r="E1005"/>
      <c r="F1005">
        <v>70808</v>
      </c>
      <c r="G1005"/>
      <c r="H1005"/>
    </row>
    <row r="1006" spans="1:8" x14ac:dyDescent="0.2">
      <c r="A1006" t="s">
        <v>16905</v>
      </c>
      <c r="B1006" t="s">
        <v>22059</v>
      </c>
      <c r="C1006" t="s">
        <v>16906</v>
      </c>
      <c r="D1006" t="s">
        <v>21648</v>
      </c>
      <c r="E1006"/>
      <c r="F1006">
        <v>70808</v>
      </c>
      <c r="G1006"/>
      <c r="H1006"/>
    </row>
    <row r="1007" spans="1:8" x14ac:dyDescent="0.2">
      <c r="A1007" t="s">
        <v>16907</v>
      </c>
      <c r="B1007" t="s">
        <v>22059</v>
      </c>
      <c r="C1007" t="s">
        <v>16908</v>
      </c>
      <c r="D1007" t="s">
        <v>21648</v>
      </c>
      <c r="E1007"/>
      <c r="F1007">
        <v>70808</v>
      </c>
      <c r="G1007"/>
      <c r="H1007"/>
    </row>
    <row r="1008" spans="1:8" x14ac:dyDescent="0.2">
      <c r="A1008" t="s">
        <v>16909</v>
      </c>
      <c r="B1008" t="s">
        <v>22059</v>
      </c>
      <c r="C1008" t="s">
        <v>16910</v>
      </c>
      <c r="D1008" t="s">
        <v>21648</v>
      </c>
      <c r="E1008"/>
      <c r="F1008">
        <v>70808</v>
      </c>
      <c r="G1008"/>
      <c r="H1008"/>
    </row>
    <row r="1009" spans="1:8" x14ac:dyDescent="0.2">
      <c r="A1009" t="s">
        <v>16911</v>
      </c>
      <c r="B1009" t="s">
        <v>22059</v>
      </c>
      <c r="C1009" t="s">
        <v>16912</v>
      </c>
      <c r="D1009" t="s">
        <v>21648</v>
      </c>
      <c r="E1009"/>
      <c r="F1009">
        <v>70808</v>
      </c>
      <c r="G1009"/>
      <c r="H1009"/>
    </row>
    <row r="1010" spans="1:8" x14ac:dyDescent="0.2">
      <c r="A1010" t="s">
        <v>16913</v>
      </c>
      <c r="B1010" t="s">
        <v>22059</v>
      </c>
      <c r="C1010" t="s">
        <v>16914</v>
      </c>
      <c r="D1010" t="s">
        <v>21648</v>
      </c>
      <c r="E1010"/>
      <c r="F1010">
        <v>70808</v>
      </c>
      <c r="G1010"/>
      <c r="H1010"/>
    </row>
    <row r="1011" spans="1:8" x14ac:dyDescent="0.2">
      <c r="A1011" t="s">
        <v>16915</v>
      </c>
      <c r="B1011" t="s">
        <v>22059</v>
      </c>
      <c r="C1011" t="s">
        <v>16916</v>
      </c>
      <c r="D1011" t="s">
        <v>21648</v>
      </c>
      <c r="E1011"/>
      <c r="F1011">
        <v>70727</v>
      </c>
      <c r="G1011"/>
      <c r="H1011"/>
    </row>
    <row r="1012" spans="1:8" x14ac:dyDescent="0.2">
      <c r="A1012" t="s">
        <v>16917</v>
      </c>
      <c r="B1012" t="s">
        <v>22059</v>
      </c>
      <c r="C1012" t="s">
        <v>16918</v>
      </c>
      <c r="D1012" t="s">
        <v>21648</v>
      </c>
      <c r="E1012"/>
      <c r="F1012">
        <v>70808</v>
      </c>
      <c r="G1012"/>
      <c r="H1012"/>
    </row>
    <row r="1013" spans="1:8" x14ac:dyDescent="0.2">
      <c r="A1013" t="s">
        <v>16919</v>
      </c>
      <c r="B1013" t="s">
        <v>22059</v>
      </c>
      <c r="C1013" t="s">
        <v>16920</v>
      </c>
      <c r="D1013" t="s">
        <v>21648</v>
      </c>
      <c r="E1013"/>
      <c r="F1013">
        <v>70808</v>
      </c>
      <c r="G1013"/>
      <c r="H1013"/>
    </row>
    <row r="1014" spans="1:8" x14ac:dyDescent="0.2">
      <c r="A1014" t="s">
        <v>16921</v>
      </c>
      <c r="B1014" t="s">
        <v>22059</v>
      </c>
      <c r="C1014" t="s">
        <v>16922</v>
      </c>
      <c r="D1014" t="s">
        <v>21648</v>
      </c>
      <c r="E1014"/>
      <c r="F1014">
        <v>70808</v>
      </c>
      <c r="G1014"/>
      <c r="H1014"/>
    </row>
    <row r="1015" spans="1:8" x14ac:dyDescent="0.2">
      <c r="A1015" t="s">
        <v>2161</v>
      </c>
      <c r="B1015" t="s">
        <v>22060</v>
      </c>
      <c r="C1015" t="s">
        <v>2162</v>
      </c>
      <c r="D1015" t="s">
        <v>21648</v>
      </c>
      <c r="E1015"/>
      <c r="F1015">
        <v>72006</v>
      </c>
      <c r="G1015"/>
      <c r="H1015"/>
    </row>
    <row r="1016" spans="1:8" x14ac:dyDescent="0.2">
      <c r="A1016" t="s">
        <v>2163</v>
      </c>
      <c r="B1016" t="s">
        <v>22060</v>
      </c>
      <c r="C1016" t="s">
        <v>2164</v>
      </c>
      <c r="D1016" t="s">
        <v>21648</v>
      </c>
      <c r="E1016"/>
      <c r="F1016">
        <v>72006</v>
      </c>
      <c r="G1016"/>
      <c r="H1016"/>
    </row>
    <row r="1017" spans="1:8" x14ac:dyDescent="0.2">
      <c r="A1017" t="s">
        <v>2165</v>
      </c>
      <c r="B1017" t="s">
        <v>22060</v>
      </c>
      <c r="C1017" t="s">
        <v>2166</v>
      </c>
      <c r="D1017" t="s">
        <v>21648</v>
      </c>
      <c r="E1017"/>
      <c r="F1017">
        <v>72006</v>
      </c>
      <c r="G1017"/>
      <c r="H1017"/>
    </row>
    <row r="1018" spans="1:8" x14ac:dyDescent="0.2">
      <c r="A1018" t="s">
        <v>2167</v>
      </c>
      <c r="B1018" t="s">
        <v>22060</v>
      </c>
      <c r="C1018" t="s">
        <v>2168</v>
      </c>
      <c r="D1018" t="s">
        <v>21648</v>
      </c>
      <c r="E1018"/>
      <c r="F1018">
        <v>72006</v>
      </c>
      <c r="G1018"/>
      <c r="H1018"/>
    </row>
    <row r="1019" spans="1:8" x14ac:dyDescent="0.2">
      <c r="A1019" t="s">
        <v>2169</v>
      </c>
      <c r="B1019" t="s">
        <v>22060</v>
      </c>
      <c r="C1019" t="s">
        <v>2170</v>
      </c>
      <c r="D1019" t="s">
        <v>21648</v>
      </c>
      <c r="E1019"/>
      <c r="F1019">
        <v>72006</v>
      </c>
      <c r="G1019"/>
      <c r="H1019"/>
    </row>
    <row r="1020" spans="1:8" x14ac:dyDescent="0.2">
      <c r="A1020" t="s">
        <v>2171</v>
      </c>
      <c r="B1020" t="s">
        <v>22060</v>
      </c>
      <c r="C1020" t="s">
        <v>2172</v>
      </c>
      <c r="D1020" t="s">
        <v>21648</v>
      </c>
      <c r="E1020"/>
      <c r="F1020">
        <v>72006</v>
      </c>
      <c r="G1020"/>
      <c r="H1020"/>
    </row>
    <row r="1021" spans="1:8" x14ac:dyDescent="0.2">
      <c r="A1021" t="s">
        <v>2173</v>
      </c>
      <c r="B1021" t="s">
        <v>22060</v>
      </c>
      <c r="C1021" t="s">
        <v>2174</v>
      </c>
      <c r="D1021" t="s">
        <v>21648</v>
      </c>
      <c r="E1021"/>
      <c r="F1021">
        <v>72006</v>
      </c>
      <c r="G1021"/>
      <c r="H1021"/>
    </row>
    <row r="1022" spans="1:8" x14ac:dyDescent="0.2">
      <c r="A1022" t="s">
        <v>2175</v>
      </c>
      <c r="B1022" t="s">
        <v>22060</v>
      </c>
      <c r="C1022" t="s">
        <v>2176</v>
      </c>
      <c r="D1022" t="s">
        <v>21648</v>
      </c>
      <c r="E1022"/>
      <c r="F1022">
        <v>72006</v>
      </c>
      <c r="G1022"/>
      <c r="H1022"/>
    </row>
    <row r="1023" spans="1:8" x14ac:dyDescent="0.2">
      <c r="A1023" t="s">
        <v>2177</v>
      </c>
      <c r="B1023" t="s">
        <v>22060</v>
      </c>
      <c r="C1023" t="s">
        <v>2178</v>
      </c>
      <c r="D1023" t="s">
        <v>21648</v>
      </c>
      <c r="E1023"/>
      <c r="F1023">
        <v>72006</v>
      </c>
      <c r="G1023"/>
      <c r="H1023"/>
    </row>
    <row r="1024" spans="1:8" x14ac:dyDescent="0.2">
      <c r="A1024" t="s">
        <v>2179</v>
      </c>
      <c r="B1024" t="s">
        <v>22060</v>
      </c>
      <c r="C1024" t="s">
        <v>876</v>
      </c>
      <c r="D1024" t="s">
        <v>21648</v>
      </c>
      <c r="E1024"/>
      <c r="F1024">
        <v>72006</v>
      </c>
      <c r="G1024"/>
      <c r="H1024"/>
    </row>
    <row r="1025" spans="1:8" x14ac:dyDescent="0.2">
      <c r="A1025" t="s">
        <v>877</v>
      </c>
      <c r="B1025" t="s">
        <v>22060</v>
      </c>
      <c r="C1025" t="s">
        <v>878</v>
      </c>
      <c r="D1025" t="s">
        <v>21648</v>
      </c>
      <c r="E1025"/>
      <c r="F1025">
        <v>72006</v>
      </c>
      <c r="G1025"/>
      <c r="H1025"/>
    </row>
    <row r="1026" spans="1:8" x14ac:dyDescent="0.2">
      <c r="A1026" t="s">
        <v>879</v>
      </c>
      <c r="B1026" t="s">
        <v>22060</v>
      </c>
      <c r="C1026" t="s">
        <v>880</v>
      </c>
      <c r="D1026" t="s">
        <v>21648</v>
      </c>
      <c r="E1026"/>
      <c r="F1026">
        <v>72006</v>
      </c>
      <c r="G1026"/>
      <c r="H1026"/>
    </row>
    <row r="1027" spans="1:8" x14ac:dyDescent="0.2">
      <c r="A1027" t="s">
        <v>881</v>
      </c>
      <c r="B1027" t="s">
        <v>22060</v>
      </c>
      <c r="C1027" t="s">
        <v>882</v>
      </c>
      <c r="D1027" t="s">
        <v>21648</v>
      </c>
      <c r="E1027"/>
      <c r="F1027">
        <v>72006</v>
      </c>
      <c r="G1027"/>
      <c r="H1027"/>
    </row>
    <row r="1028" spans="1:8" x14ac:dyDescent="0.2">
      <c r="A1028" t="s">
        <v>883</v>
      </c>
      <c r="B1028" t="s">
        <v>22060</v>
      </c>
      <c r="C1028" t="s">
        <v>884</v>
      </c>
      <c r="D1028" t="s">
        <v>21648</v>
      </c>
      <c r="E1028"/>
      <c r="F1028">
        <v>72006</v>
      </c>
      <c r="G1028"/>
      <c r="H1028"/>
    </row>
    <row r="1029" spans="1:8" x14ac:dyDescent="0.2">
      <c r="A1029" t="s">
        <v>885</v>
      </c>
      <c r="B1029" t="s">
        <v>22060</v>
      </c>
      <c r="C1029" t="s">
        <v>886</v>
      </c>
      <c r="D1029" t="s">
        <v>21648</v>
      </c>
      <c r="E1029"/>
      <c r="F1029">
        <v>72006</v>
      </c>
      <c r="G1029"/>
      <c r="H1029"/>
    </row>
    <row r="1030" spans="1:8" x14ac:dyDescent="0.2">
      <c r="A1030" t="s">
        <v>887</v>
      </c>
      <c r="B1030" t="s">
        <v>22060</v>
      </c>
      <c r="C1030" t="s">
        <v>888</v>
      </c>
      <c r="D1030" t="s">
        <v>21648</v>
      </c>
      <c r="E1030"/>
      <c r="F1030">
        <v>72006</v>
      </c>
      <c r="G1030"/>
      <c r="H1030"/>
    </row>
    <row r="1031" spans="1:8" x14ac:dyDescent="0.2">
      <c r="A1031" t="s">
        <v>889</v>
      </c>
      <c r="B1031" t="s">
        <v>22060</v>
      </c>
      <c r="C1031" t="s">
        <v>890</v>
      </c>
      <c r="D1031" t="s">
        <v>21648</v>
      </c>
      <c r="E1031"/>
      <c r="F1031">
        <v>72006</v>
      </c>
      <c r="G1031"/>
      <c r="H1031"/>
    </row>
    <row r="1032" spans="1:8" x14ac:dyDescent="0.2">
      <c r="A1032" t="s">
        <v>891</v>
      </c>
      <c r="B1032" t="s">
        <v>22060</v>
      </c>
      <c r="C1032" t="s">
        <v>892</v>
      </c>
      <c r="D1032" t="s">
        <v>21648</v>
      </c>
      <c r="E1032"/>
      <c r="F1032">
        <v>72006</v>
      </c>
      <c r="G1032"/>
      <c r="H1032"/>
    </row>
    <row r="1033" spans="1:8" x14ac:dyDescent="0.2">
      <c r="A1033" t="s">
        <v>893</v>
      </c>
      <c r="B1033" t="s">
        <v>22060</v>
      </c>
      <c r="C1033" t="s">
        <v>894</v>
      </c>
      <c r="D1033" t="s">
        <v>21648</v>
      </c>
      <c r="E1033"/>
      <c r="F1033">
        <v>72006</v>
      </c>
      <c r="G1033"/>
      <c r="H1033"/>
    </row>
    <row r="1034" spans="1:8" x14ac:dyDescent="0.2">
      <c r="A1034" t="s">
        <v>895</v>
      </c>
      <c r="B1034" t="s">
        <v>22060</v>
      </c>
      <c r="C1034" t="s">
        <v>896</v>
      </c>
      <c r="D1034" t="s">
        <v>21648</v>
      </c>
      <c r="E1034"/>
      <c r="F1034">
        <v>72006</v>
      </c>
      <c r="G1034"/>
      <c r="H1034"/>
    </row>
    <row r="1035" spans="1:8" x14ac:dyDescent="0.2">
      <c r="A1035" t="s">
        <v>897</v>
      </c>
      <c r="B1035" t="s">
        <v>22060</v>
      </c>
      <c r="C1035" t="s">
        <v>898</v>
      </c>
      <c r="D1035" t="s">
        <v>21648</v>
      </c>
      <c r="E1035"/>
      <c r="F1035">
        <v>72006</v>
      </c>
      <c r="G1035"/>
      <c r="H1035"/>
    </row>
    <row r="1036" spans="1:8" x14ac:dyDescent="0.2">
      <c r="A1036" t="s">
        <v>899</v>
      </c>
      <c r="B1036" t="s">
        <v>22060</v>
      </c>
      <c r="C1036" t="s">
        <v>900</v>
      </c>
      <c r="D1036" t="s">
        <v>21648</v>
      </c>
      <c r="E1036"/>
      <c r="F1036">
        <v>72006</v>
      </c>
      <c r="G1036"/>
      <c r="H1036"/>
    </row>
    <row r="1037" spans="1:8" x14ac:dyDescent="0.2">
      <c r="A1037" t="s">
        <v>901</v>
      </c>
      <c r="B1037" t="s">
        <v>22060</v>
      </c>
      <c r="C1037" t="s">
        <v>902</v>
      </c>
      <c r="D1037" t="s">
        <v>21648</v>
      </c>
      <c r="E1037"/>
      <c r="F1037">
        <v>72006</v>
      </c>
      <c r="G1037"/>
      <c r="H1037"/>
    </row>
    <row r="1038" spans="1:8" x14ac:dyDescent="0.2">
      <c r="A1038" t="s">
        <v>903</v>
      </c>
      <c r="B1038" t="s">
        <v>22060</v>
      </c>
      <c r="C1038" t="s">
        <v>904</v>
      </c>
      <c r="D1038" t="s">
        <v>21648</v>
      </c>
      <c r="E1038"/>
      <c r="F1038">
        <v>72006</v>
      </c>
      <c r="G1038"/>
      <c r="H1038"/>
    </row>
    <row r="1039" spans="1:8" x14ac:dyDescent="0.2">
      <c r="A1039" t="s">
        <v>905</v>
      </c>
      <c r="B1039" t="s">
        <v>22060</v>
      </c>
      <c r="C1039" t="s">
        <v>906</v>
      </c>
      <c r="D1039" t="s">
        <v>21648</v>
      </c>
      <c r="E1039"/>
      <c r="F1039">
        <v>72006</v>
      </c>
      <c r="G1039"/>
      <c r="H1039"/>
    </row>
    <row r="1040" spans="1:8" x14ac:dyDescent="0.2">
      <c r="A1040" t="s">
        <v>907</v>
      </c>
      <c r="B1040" t="s">
        <v>22060</v>
      </c>
      <c r="C1040" t="s">
        <v>908</v>
      </c>
      <c r="D1040" t="s">
        <v>21648</v>
      </c>
      <c r="E1040"/>
      <c r="F1040">
        <v>72006</v>
      </c>
      <c r="G1040"/>
      <c r="H1040"/>
    </row>
    <row r="1041" spans="1:8" x14ac:dyDescent="0.2">
      <c r="A1041" t="s">
        <v>909</v>
      </c>
      <c r="B1041" t="s">
        <v>22060</v>
      </c>
      <c r="C1041" t="s">
        <v>910</v>
      </c>
      <c r="D1041" t="s">
        <v>21648</v>
      </c>
      <c r="E1041"/>
      <c r="F1041">
        <v>72006</v>
      </c>
      <c r="G1041"/>
      <c r="H1041"/>
    </row>
    <row r="1042" spans="1:8" x14ac:dyDescent="0.2">
      <c r="A1042" t="s">
        <v>911</v>
      </c>
      <c r="B1042" t="s">
        <v>22060</v>
      </c>
      <c r="C1042" t="s">
        <v>912</v>
      </c>
      <c r="D1042" t="s">
        <v>21648</v>
      </c>
      <c r="E1042"/>
      <c r="F1042">
        <v>72006</v>
      </c>
      <c r="G1042"/>
      <c r="H1042"/>
    </row>
    <row r="1043" spans="1:8" x14ac:dyDescent="0.2">
      <c r="A1043" t="s">
        <v>913</v>
      </c>
      <c r="B1043" t="s">
        <v>22060</v>
      </c>
      <c r="C1043" t="s">
        <v>914</v>
      </c>
      <c r="D1043" t="s">
        <v>21648</v>
      </c>
      <c r="E1043"/>
      <c r="F1043">
        <v>72006</v>
      </c>
      <c r="G1043"/>
      <c r="H1043"/>
    </row>
    <row r="1044" spans="1:8" x14ac:dyDescent="0.2">
      <c r="A1044" t="s">
        <v>915</v>
      </c>
      <c r="B1044" t="s">
        <v>22060</v>
      </c>
      <c r="C1044" t="s">
        <v>916</v>
      </c>
      <c r="D1044" t="s">
        <v>21648</v>
      </c>
      <c r="E1044"/>
      <c r="F1044">
        <v>72006</v>
      </c>
      <c r="G1044"/>
      <c r="H1044"/>
    </row>
    <row r="1045" spans="1:8" x14ac:dyDescent="0.2">
      <c r="A1045" t="s">
        <v>917</v>
      </c>
      <c r="B1045" t="s">
        <v>22060</v>
      </c>
      <c r="C1045" t="s">
        <v>918</v>
      </c>
      <c r="D1045" t="s">
        <v>21648</v>
      </c>
      <c r="E1045"/>
      <c r="F1045">
        <v>72006</v>
      </c>
      <c r="G1045"/>
      <c r="H1045"/>
    </row>
    <row r="1046" spans="1:8" x14ac:dyDescent="0.2">
      <c r="A1046" t="s">
        <v>919</v>
      </c>
      <c r="B1046" t="s">
        <v>22060</v>
      </c>
      <c r="C1046" t="s">
        <v>920</v>
      </c>
      <c r="D1046" t="s">
        <v>21648</v>
      </c>
      <c r="E1046"/>
      <c r="F1046">
        <v>72006</v>
      </c>
      <c r="G1046"/>
      <c r="H1046"/>
    </row>
    <row r="1047" spans="1:8" x14ac:dyDescent="0.2">
      <c r="A1047" t="s">
        <v>921</v>
      </c>
      <c r="B1047" t="s">
        <v>22060</v>
      </c>
      <c r="C1047" t="s">
        <v>922</v>
      </c>
      <c r="D1047" t="s">
        <v>21648</v>
      </c>
      <c r="E1047"/>
      <c r="F1047">
        <v>72006</v>
      </c>
      <c r="G1047"/>
      <c r="H1047"/>
    </row>
    <row r="1048" spans="1:8" x14ac:dyDescent="0.2">
      <c r="A1048" t="s">
        <v>923</v>
      </c>
      <c r="B1048" t="s">
        <v>22060</v>
      </c>
      <c r="C1048" t="s">
        <v>924</v>
      </c>
      <c r="D1048" t="s">
        <v>21648</v>
      </c>
      <c r="E1048"/>
      <c r="F1048">
        <v>72006</v>
      </c>
      <c r="G1048"/>
      <c r="H1048"/>
    </row>
    <row r="1049" spans="1:8" x14ac:dyDescent="0.2">
      <c r="A1049" t="s">
        <v>925</v>
      </c>
      <c r="B1049" t="s">
        <v>22060</v>
      </c>
      <c r="C1049" t="s">
        <v>926</v>
      </c>
      <c r="D1049" t="s">
        <v>21648</v>
      </c>
      <c r="E1049"/>
      <c r="F1049">
        <v>72006</v>
      </c>
      <c r="G1049"/>
      <c r="H1049"/>
    </row>
    <row r="1050" spans="1:8" x14ac:dyDescent="0.2">
      <c r="A1050" t="s">
        <v>927</v>
      </c>
      <c r="B1050" t="s">
        <v>22060</v>
      </c>
      <c r="C1050" t="s">
        <v>928</v>
      </c>
      <c r="D1050" t="s">
        <v>21648</v>
      </c>
      <c r="E1050"/>
      <c r="F1050">
        <v>72006</v>
      </c>
      <c r="G1050"/>
      <c r="H1050"/>
    </row>
    <row r="1051" spans="1:8" x14ac:dyDescent="0.2">
      <c r="A1051" t="s">
        <v>929</v>
      </c>
      <c r="B1051" t="s">
        <v>22060</v>
      </c>
      <c r="C1051" t="s">
        <v>930</v>
      </c>
      <c r="D1051" t="s">
        <v>21648</v>
      </c>
      <c r="E1051"/>
      <c r="F1051">
        <v>72006</v>
      </c>
      <c r="G1051"/>
      <c r="H1051"/>
    </row>
    <row r="1052" spans="1:8" x14ac:dyDescent="0.2">
      <c r="A1052" t="s">
        <v>931</v>
      </c>
      <c r="B1052" t="s">
        <v>22060</v>
      </c>
      <c r="C1052" t="s">
        <v>932</v>
      </c>
      <c r="D1052" t="s">
        <v>21648</v>
      </c>
      <c r="E1052"/>
      <c r="F1052">
        <v>72006</v>
      </c>
      <c r="G1052"/>
      <c r="H1052"/>
    </row>
    <row r="1053" spans="1:8" x14ac:dyDescent="0.2">
      <c r="A1053" t="s">
        <v>933</v>
      </c>
      <c r="B1053" t="s">
        <v>22060</v>
      </c>
      <c r="C1053" t="s">
        <v>934</v>
      </c>
      <c r="D1053" t="s">
        <v>21648</v>
      </c>
      <c r="E1053"/>
      <c r="F1053">
        <v>72006</v>
      </c>
      <c r="G1053"/>
      <c r="H1053"/>
    </row>
    <row r="1054" spans="1:8" x14ac:dyDescent="0.2">
      <c r="A1054" t="s">
        <v>935</v>
      </c>
      <c r="B1054" t="s">
        <v>22060</v>
      </c>
      <c r="C1054" t="s">
        <v>936</v>
      </c>
      <c r="D1054" t="s">
        <v>21648</v>
      </c>
      <c r="E1054"/>
      <c r="F1054">
        <v>72006</v>
      </c>
      <c r="G1054"/>
      <c r="H1054"/>
    </row>
    <row r="1055" spans="1:8" x14ac:dyDescent="0.2">
      <c r="A1055" t="s">
        <v>937</v>
      </c>
      <c r="B1055" t="s">
        <v>22060</v>
      </c>
      <c r="C1055" t="s">
        <v>938</v>
      </c>
      <c r="D1055" t="s">
        <v>21648</v>
      </c>
      <c r="E1055"/>
      <c r="F1055">
        <v>72006</v>
      </c>
      <c r="G1055"/>
      <c r="H1055"/>
    </row>
    <row r="1056" spans="1:8" x14ac:dyDescent="0.2">
      <c r="A1056" t="s">
        <v>939</v>
      </c>
      <c r="B1056" t="s">
        <v>22060</v>
      </c>
      <c r="C1056" t="s">
        <v>940</v>
      </c>
      <c r="D1056" t="s">
        <v>21648</v>
      </c>
      <c r="E1056"/>
      <c r="F1056">
        <v>72006</v>
      </c>
      <c r="G1056"/>
      <c r="H1056"/>
    </row>
    <row r="1057" spans="1:8" x14ac:dyDescent="0.2">
      <c r="A1057" t="s">
        <v>941</v>
      </c>
      <c r="B1057" t="s">
        <v>22060</v>
      </c>
      <c r="C1057" t="s">
        <v>942</v>
      </c>
      <c r="D1057" t="s">
        <v>21648</v>
      </c>
      <c r="E1057"/>
      <c r="F1057">
        <v>72006</v>
      </c>
      <c r="G1057"/>
      <c r="H1057"/>
    </row>
    <row r="1058" spans="1:8" x14ac:dyDescent="0.2">
      <c r="A1058" t="s">
        <v>943</v>
      </c>
      <c r="B1058" t="s">
        <v>22060</v>
      </c>
      <c r="C1058" t="s">
        <v>944</v>
      </c>
      <c r="D1058" t="s">
        <v>21648</v>
      </c>
      <c r="E1058"/>
      <c r="F1058">
        <v>72006</v>
      </c>
      <c r="G1058"/>
      <c r="H1058"/>
    </row>
    <row r="1059" spans="1:8" x14ac:dyDescent="0.2">
      <c r="A1059" t="s">
        <v>945</v>
      </c>
      <c r="B1059" t="s">
        <v>22060</v>
      </c>
      <c r="C1059" t="s">
        <v>946</v>
      </c>
      <c r="D1059" t="s">
        <v>21648</v>
      </c>
      <c r="E1059"/>
      <c r="F1059">
        <v>72006</v>
      </c>
      <c r="G1059"/>
      <c r="H1059"/>
    </row>
    <row r="1060" spans="1:8" x14ac:dyDescent="0.2">
      <c r="A1060" t="s">
        <v>947</v>
      </c>
      <c r="B1060" t="s">
        <v>22060</v>
      </c>
      <c r="C1060" t="s">
        <v>948</v>
      </c>
      <c r="D1060" t="s">
        <v>21648</v>
      </c>
      <c r="E1060"/>
      <c r="F1060">
        <v>72006</v>
      </c>
      <c r="G1060"/>
      <c r="H1060"/>
    </row>
    <row r="1061" spans="1:8" x14ac:dyDescent="0.2">
      <c r="A1061" t="s">
        <v>949</v>
      </c>
      <c r="B1061" t="s">
        <v>22060</v>
      </c>
      <c r="C1061" t="s">
        <v>950</v>
      </c>
      <c r="D1061" t="s">
        <v>21648</v>
      </c>
      <c r="E1061"/>
      <c r="F1061">
        <v>72006</v>
      </c>
      <c r="G1061"/>
      <c r="H1061"/>
    </row>
    <row r="1062" spans="1:8" x14ac:dyDescent="0.2">
      <c r="A1062" t="s">
        <v>951</v>
      </c>
      <c r="B1062" t="s">
        <v>22060</v>
      </c>
      <c r="C1062" t="s">
        <v>952</v>
      </c>
      <c r="D1062" t="s">
        <v>21648</v>
      </c>
      <c r="E1062"/>
      <c r="F1062">
        <v>72006</v>
      </c>
      <c r="G1062"/>
      <c r="H1062"/>
    </row>
    <row r="1063" spans="1:8" x14ac:dyDescent="0.2">
      <c r="A1063" t="s">
        <v>953</v>
      </c>
      <c r="B1063" t="s">
        <v>22060</v>
      </c>
      <c r="C1063" t="s">
        <v>954</v>
      </c>
      <c r="D1063" t="s">
        <v>21648</v>
      </c>
      <c r="E1063"/>
      <c r="F1063">
        <v>72006</v>
      </c>
      <c r="G1063"/>
      <c r="H1063"/>
    </row>
    <row r="1064" spans="1:8" x14ac:dyDescent="0.2">
      <c r="A1064" t="s">
        <v>955</v>
      </c>
      <c r="B1064" t="s">
        <v>22060</v>
      </c>
      <c r="C1064" t="s">
        <v>956</v>
      </c>
      <c r="D1064" t="s">
        <v>21648</v>
      </c>
      <c r="E1064"/>
      <c r="F1064">
        <v>72006</v>
      </c>
      <c r="G1064"/>
      <c r="H1064"/>
    </row>
    <row r="1065" spans="1:8" x14ac:dyDescent="0.2">
      <c r="A1065" t="s">
        <v>957</v>
      </c>
      <c r="B1065" t="s">
        <v>22060</v>
      </c>
      <c r="C1065" t="s">
        <v>958</v>
      </c>
      <c r="D1065" t="s">
        <v>21648</v>
      </c>
      <c r="E1065"/>
      <c r="F1065">
        <v>72006</v>
      </c>
      <c r="G1065"/>
      <c r="H1065"/>
    </row>
    <row r="1066" spans="1:8" x14ac:dyDescent="0.2">
      <c r="A1066" t="s">
        <v>959</v>
      </c>
      <c r="B1066" t="s">
        <v>22060</v>
      </c>
      <c r="C1066" t="s">
        <v>960</v>
      </c>
      <c r="D1066" t="s">
        <v>21648</v>
      </c>
      <c r="E1066"/>
      <c r="F1066">
        <v>72006</v>
      </c>
      <c r="G1066"/>
      <c r="H1066"/>
    </row>
    <row r="1067" spans="1:8" x14ac:dyDescent="0.2">
      <c r="A1067" t="s">
        <v>961</v>
      </c>
      <c r="B1067" t="s">
        <v>22060</v>
      </c>
      <c r="C1067" t="s">
        <v>962</v>
      </c>
      <c r="D1067" t="s">
        <v>21648</v>
      </c>
      <c r="E1067"/>
      <c r="F1067">
        <v>72006</v>
      </c>
      <c r="G1067"/>
      <c r="H1067"/>
    </row>
    <row r="1068" spans="1:8" x14ac:dyDescent="0.2">
      <c r="A1068" t="s">
        <v>963</v>
      </c>
      <c r="B1068" t="s">
        <v>22060</v>
      </c>
      <c r="C1068" t="s">
        <v>964</v>
      </c>
      <c r="D1068" t="s">
        <v>21648</v>
      </c>
      <c r="E1068"/>
      <c r="F1068">
        <v>72006</v>
      </c>
      <c r="G1068"/>
      <c r="H1068"/>
    </row>
    <row r="1069" spans="1:8" x14ac:dyDescent="0.2">
      <c r="A1069" t="s">
        <v>965</v>
      </c>
      <c r="B1069" t="s">
        <v>22060</v>
      </c>
      <c r="C1069" t="s">
        <v>966</v>
      </c>
      <c r="D1069" t="s">
        <v>21648</v>
      </c>
      <c r="E1069"/>
      <c r="F1069">
        <v>72006</v>
      </c>
      <c r="G1069"/>
      <c r="H1069"/>
    </row>
    <row r="1070" spans="1:8" x14ac:dyDescent="0.2">
      <c r="A1070" t="s">
        <v>967</v>
      </c>
      <c r="B1070" t="s">
        <v>22060</v>
      </c>
      <c r="C1070" t="s">
        <v>968</v>
      </c>
      <c r="D1070" t="s">
        <v>21648</v>
      </c>
      <c r="E1070"/>
      <c r="F1070">
        <v>72006</v>
      </c>
      <c r="G1070"/>
      <c r="H1070"/>
    </row>
    <row r="1071" spans="1:8" x14ac:dyDescent="0.2">
      <c r="A1071" t="s">
        <v>969</v>
      </c>
      <c r="B1071" t="s">
        <v>22060</v>
      </c>
      <c r="C1071" t="s">
        <v>970</v>
      </c>
      <c r="D1071" t="s">
        <v>21648</v>
      </c>
      <c r="E1071"/>
      <c r="F1071">
        <v>72006</v>
      </c>
      <c r="G1071"/>
      <c r="H1071"/>
    </row>
    <row r="1072" spans="1:8" x14ac:dyDescent="0.2">
      <c r="A1072" t="s">
        <v>971</v>
      </c>
      <c r="B1072" t="s">
        <v>22060</v>
      </c>
      <c r="C1072" t="s">
        <v>972</v>
      </c>
      <c r="D1072" t="s">
        <v>21648</v>
      </c>
      <c r="E1072"/>
      <c r="F1072">
        <v>72006</v>
      </c>
      <c r="G1072"/>
      <c r="H1072"/>
    </row>
    <row r="1073" spans="1:8" x14ac:dyDescent="0.2">
      <c r="A1073" t="s">
        <v>4068</v>
      </c>
      <c r="B1073" t="s">
        <v>22060</v>
      </c>
      <c r="C1073" t="s">
        <v>4069</v>
      </c>
      <c r="D1073" t="s">
        <v>21648</v>
      </c>
      <c r="E1073"/>
      <c r="F1073">
        <v>72006</v>
      </c>
      <c r="G1073"/>
      <c r="H1073"/>
    </row>
    <row r="1074" spans="1:8" x14ac:dyDescent="0.2">
      <c r="A1074" t="s">
        <v>4070</v>
      </c>
      <c r="B1074" t="s">
        <v>22060</v>
      </c>
      <c r="C1074" t="s">
        <v>4071</v>
      </c>
      <c r="D1074" t="s">
        <v>21648</v>
      </c>
      <c r="E1074"/>
      <c r="F1074">
        <v>72006</v>
      </c>
      <c r="G1074"/>
      <c r="H1074"/>
    </row>
    <row r="1075" spans="1:8" x14ac:dyDescent="0.2">
      <c r="A1075" t="s">
        <v>4072</v>
      </c>
      <c r="B1075" t="s">
        <v>22060</v>
      </c>
      <c r="C1075" t="s">
        <v>4073</v>
      </c>
      <c r="D1075" t="s">
        <v>21648</v>
      </c>
      <c r="E1075"/>
      <c r="F1075">
        <v>72006</v>
      </c>
      <c r="G1075"/>
      <c r="H1075"/>
    </row>
    <row r="1076" spans="1:8" x14ac:dyDescent="0.2">
      <c r="A1076" t="s">
        <v>4074</v>
      </c>
      <c r="B1076" t="s">
        <v>22060</v>
      </c>
      <c r="C1076" t="s">
        <v>4075</v>
      </c>
      <c r="D1076" t="s">
        <v>21648</v>
      </c>
      <c r="E1076"/>
      <c r="F1076">
        <v>72006</v>
      </c>
      <c r="G1076"/>
      <c r="H1076"/>
    </row>
    <row r="1077" spans="1:8" x14ac:dyDescent="0.2">
      <c r="A1077" t="s">
        <v>4076</v>
      </c>
      <c r="B1077" t="s">
        <v>22060</v>
      </c>
      <c r="C1077" t="s">
        <v>4077</v>
      </c>
      <c r="D1077" t="s">
        <v>21648</v>
      </c>
      <c r="E1077"/>
      <c r="F1077">
        <v>72006</v>
      </c>
      <c r="G1077"/>
      <c r="H1077"/>
    </row>
    <row r="1078" spans="1:8" x14ac:dyDescent="0.2">
      <c r="A1078" t="s">
        <v>4078</v>
      </c>
      <c r="B1078" t="s">
        <v>22060</v>
      </c>
      <c r="C1078" t="s">
        <v>4079</v>
      </c>
      <c r="D1078" t="s">
        <v>21648</v>
      </c>
      <c r="E1078"/>
      <c r="F1078">
        <v>72006</v>
      </c>
      <c r="G1078"/>
      <c r="H1078"/>
    </row>
    <row r="1079" spans="1:8" x14ac:dyDescent="0.2">
      <c r="A1079" t="s">
        <v>4080</v>
      </c>
      <c r="B1079" t="s">
        <v>22060</v>
      </c>
      <c r="C1079" t="s">
        <v>4081</v>
      </c>
      <c r="D1079" t="s">
        <v>21648</v>
      </c>
      <c r="E1079"/>
      <c r="F1079">
        <v>72006</v>
      </c>
      <c r="G1079"/>
      <c r="H1079"/>
    </row>
    <row r="1080" spans="1:8" x14ac:dyDescent="0.2">
      <c r="A1080" t="s">
        <v>4082</v>
      </c>
      <c r="B1080" t="s">
        <v>22060</v>
      </c>
      <c r="C1080" t="s">
        <v>4083</v>
      </c>
      <c r="D1080" t="s">
        <v>21648</v>
      </c>
      <c r="E1080"/>
      <c r="F1080">
        <v>72006</v>
      </c>
      <c r="G1080"/>
      <c r="H1080"/>
    </row>
    <row r="1081" spans="1:8" x14ac:dyDescent="0.2">
      <c r="A1081" t="s">
        <v>4084</v>
      </c>
      <c r="B1081" t="s">
        <v>22060</v>
      </c>
      <c r="C1081" t="s">
        <v>4085</v>
      </c>
      <c r="D1081" t="s">
        <v>21648</v>
      </c>
      <c r="E1081"/>
      <c r="F1081">
        <v>72006</v>
      </c>
      <c r="G1081"/>
      <c r="H1081"/>
    </row>
    <row r="1082" spans="1:8" x14ac:dyDescent="0.2">
      <c r="A1082" t="s">
        <v>4086</v>
      </c>
      <c r="B1082" t="s">
        <v>22060</v>
      </c>
      <c r="C1082" t="s">
        <v>4087</v>
      </c>
      <c r="D1082" t="s">
        <v>21648</v>
      </c>
      <c r="E1082"/>
      <c r="F1082">
        <v>72006</v>
      </c>
      <c r="G1082"/>
      <c r="H1082"/>
    </row>
    <row r="1083" spans="1:8" x14ac:dyDescent="0.2">
      <c r="A1083" t="s">
        <v>4088</v>
      </c>
      <c r="B1083" t="s">
        <v>22060</v>
      </c>
      <c r="C1083" t="s">
        <v>4089</v>
      </c>
      <c r="D1083" t="s">
        <v>21648</v>
      </c>
      <c r="E1083"/>
      <c r="F1083">
        <v>72006</v>
      </c>
      <c r="G1083"/>
      <c r="H1083"/>
    </row>
    <row r="1084" spans="1:8" x14ac:dyDescent="0.2">
      <c r="A1084" t="s">
        <v>4090</v>
      </c>
      <c r="B1084" t="s">
        <v>22060</v>
      </c>
      <c r="C1084" t="s">
        <v>4091</v>
      </c>
      <c r="D1084" t="s">
        <v>21648</v>
      </c>
      <c r="E1084"/>
      <c r="F1084">
        <v>72006</v>
      </c>
      <c r="G1084"/>
      <c r="H1084"/>
    </row>
    <row r="1085" spans="1:8" x14ac:dyDescent="0.2">
      <c r="A1085" t="s">
        <v>4092</v>
      </c>
      <c r="B1085" t="s">
        <v>22060</v>
      </c>
      <c r="C1085" t="s">
        <v>4093</v>
      </c>
      <c r="D1085" t="s">
        <v>21648</v>
      </c>
      <c r="E1085"/>
      <c r="F1085">
        <v>72006</v>
      </c>
      <c r="G1085"/>
      <c r="H1085"/>
    </row>
    <row r="1086" spans="1:8" x14ac:dyDescent="0.2">
      <c r="A1086" t="s">
        <v>4094</v>
      </c>
      <c r="B1086" t="s">
        <v>22060</v>
      </c>
      <c r="C1086" t="s">
        <v>4095</v>
      </c>
      <c r="D1086" t="s">
        <v>21648</v>
      </c>
      <c r="E1086"/>
      <c r="F1086">
        <v>72006</v>
      </c>
      <c r="G1086"/>
      <c r="H1086"/>
    </row>
    <row r="1087" spans="1:8" x14ac:dyDescent="0.2">
      <c r="A1087" t="s">
        <v>4096</v>
      </c>
      <c r="B1087" t="s">
        <v>22060</v>
      </c>
      <c r="C1087" t="s">
        <v>4097</v>
      </c>
      <c r="D1087" t="s">
        <v>21648</v>
      </c>
      <c r="E1087"/>
      <c r="F1087">
        <v>72006</v>
      </c>
      <c r="G1087"/>
      <c r="H1087"/>
    </row>
    <row r="1088" spans="1:8" x14ac:dyDescent="0.2">
      <c r="A1088" t="s">
        <v>4098</v>
      </c>
      <c r="B1088" t="s">
        <v>22060</v>
      </c>
      <c r="C1088" t="s">
        <v>4099</v>
      </c>
      <c r="D1088" t="s">
        <v>21648</v>
      </c>
      <c r="E1088"/>
      <c r="F1088">
        <v>72006</v>
      </c>
      <c r="G1088"/>
      <c r="H1088"/>
    </row>
    <row r="1089" spans="1:8" x14ac:dyDescent="0.2">
      <c r="A1089" t="s">
        <v>4100</v>
      </c>
      <c r="B1089" t="s">
        <v>22060</v>
      </c>
      <c r="C1089" t="s">
        <v>4101</v>
      </c>
      <c r="D1089" t="s">
        <v>21648</v>
      </c>
      <c r="E1089"/>
      <c r="F1089">
        <v>72006</v>
      </c>
      <c r="G1089"/>
      <c r="H1089"/>
    </row>
    <row r="1090" spans="1:8" x14ac:dyDescent="0.2">
      <c r="A1090" t="s">
        <v>4102</v>
      </c>
      <c r="B1090" t="s">
        <v>22060</v>
      </c>
      <c r="C1090" t="s">
        <v>4103</v>
      </c>
      <c r="D1090" t="s">
        <v>21648</v>
      </c>
      <c r="E1090"/>
      <c r="F1090">
        <v>72006</v>
      </c>
      <c r="G1090"/>
      <c r="H1090"/>
    </row>
    <row r="1091" spans="1:8" x14ac:dyDescent="0.2">
      <c r="A1091" t="s">
        <v>4104</v>
      </c>
      <c r="B1091" t="s">
        <v>22060</v>
      </c>
      <c r="C1091" t="s">
        <v>4105</v>
      </c>
      <c r="D1091" t="s">
        <v>21648</v>
      </c>
      <c r="E1091"/>
      <c r="F1091">
        <v>72006</v>
      </c>
      <c r="G1091"/>
      <c r="H1091"/>
    </row>
    <row r="1092" spans="1:8" x14ac:dyDescent="0.2">
      <c r="A1092" t="s">
        <v>4106</v>
      </c>
      <c r="B1092" t="s">
        <v>22060</v>
      </c>
      <c r="C1092" t="s">
        <v>4107</v>
      </c>
      <c r="D1092" t="s">
        <v>21648</v>
      </c>
      <c r="E1092"/>
      <c r="F1092">
        <v>72006</v>
      </c>
      <c r="G1092"/>
      <c r="H1092"/>
    </row>
    <row r="1093" spans="1:8" x14ac:dyDescent="0.2">
      <c r="A1093" t="s">
        <v>4108</v>
      </c>
      <c r="B1093" t="s">
        <v>22060</v>
      </c>
      <c r="C1093" t="s">
        <v>4109</v>
      </c>
      <c r="D1093" t="s">
        <v>21648</v>
      </c>
      <c r="E1093"/>
      <c r="F1093">
        <v>72006</v>
      </c>
      <c r="G1093"/>
      <c r="H1093"/>
    </row>
    <row r="1094" spans="1:8" x14ac:dyDescent="0.2">
      <c r="A1094" t="s">
        <v>4110</v>
      </c>
      <c r="B1094" t="s">
        <v>22060</v>
      </c>
      <c r="C1094" t="s">
        <v>4111</v>
      </c>
      <c r="D1094" t="s">
        <v>21648</v>
      </c>
      <c r="E1094"/>
      <c r="F1094">
        <v>72006</v>
      </c>
      <c r="G1094"/>
      <c r="H1094"/>
    </row>
    <row r="1095" spans="1:8" x14ac:dyDescent="0.2">
      <c r="A1095" t="s">
        <v>4112</v>
      </c>
      <c r="B1095" t="s">
        <v>22060</v>
      </c>
      <c r="C1095" t="s">
        <v>1035</v>
      </c>
      <c r="D1095" t="s">
        <v>21648</v>
      </c>
      <c r="E1095"/>
      <c r="F1095">
        <v>72006</v>
      </c>
      <c r="G1095"/>
      <c r="H1095"/>
    </row>
    <row r="1096" spans="1:8" x14ac:dyDescent="0.2">
      <c r="A1096" t="s">
        <v>1036</v>
      </c>
      <c r="B1096" t="s">
        <v>22060</v>
      </c>
      <c r="C1096" t="s">
        <v>1037</v>
      </c>
      <c r="D1096" t="s">
        <v>21648</v>
      </c>
      <c r="E1096"/>
      <c r="F1096">
        <v>72006</v>
      </c>
      <c r="G1096"/>
      <c r="H1096"/>
    </row>
    <row r="1097" spans="1:8" x14ac:dyDescent="0.2">
      <c r="A1097" t="s">
        <v>1038</v>
      </c>
      <c r="B1097" t="s">
        <v>22060</v>
      </c>
      <c r="C1097" t="s">
        <v>1039</v>
      </c>
      <c r="D1097" t="s">
        <v>21648</v>
      </c>
      <c r="E1097"/>
      <c r="F1097">
        <v>72006</v>
      </c>
      <c r="G1097"/>
      <c r="H1097"/>
    </row>
    <row r="1098" spans="1:8" x14ac:dyDescent="0.2">
      <c r="A1098" t="s">
        <v>1040</v>
      </c>
      <c r="B1098" t="s">
        <v>22060</v>
      </c>
      <c r="C1098" t="s">
        <v>1041</v>
      </c>
      <c r="D1098" t="s">
        <v>21648</v>
      </c>
      <c r="E1098"/>
      <c r="F1098">
        <v>72006</v>
      </c>
      <c r="G1098"/>
      <c r="H1098"/>
    </row>
    <row r="1099" spans="1:8" x14ac:dyDescent="0.2">
      <c r="A1099" t="s">
        <v>1042</v>
      </c>
      <c r="B1099" t="s">
        <v>22060</v>
      </c>
      <c r="C1099" t="s">
        <v>1043</v>
      </c>
      <c r="D1099" t="s">
        <v>21648</v>
      </c>
      <c r="E1099"/>
      <c r="F1099">
        <v>72006</v>
      </c>
      <c r="G1099"/>
      <c r="H1099"/>
    </row>
    <row r="1100" spans="1:8" x14ac:dyDescent="0.2">
      <c r="A1100" t="s">
        <v>1044</v>
      </c>
      <c r="B1100" t="s">
        <v>22060</v>
      </c>
      <c r="C1100" t="s">
        <v>1045</v>
      </c>
      <c r="D1100" t="s">
        <v>21648</v>
      </c>
      <c r="E1100"/>
      <c r="F1100">
        <v>72006</v>
      </c>
      <c r="G1100"/>
      <c r="H1100"/>
    </row>
    <row r="1101" spans="1:8" x14ac:dyDescent="0.2">
      <c r="A1101" t="s">
        <v>1046</v>
      </c>
      <c r="B1101" t="s">
        <v>22060</v>
      </c>
      <c r="C1101" t="s">
        <v>1047</v>
      </c>
      <c r="D1101" t="s">
        <v>21648</v>
      </c>
      <c r="E1101"/>
      <c r="F1101">
        <v>72006</v>
      </c>
      <c r="G1101"/>
      <c r="H1101"/>
    </row>
    <row r="1102" spans="1:8" x14ac:dyDescent="0.2">
      <c r="A1102" t="s">
        <v>1048</v>
      </c>
      <c r="B1102" t="s">
        <v>22060</v>
      </c>
      <c r="C1102" t="s">
        <v>1049</v>
      </c>
      <c r="D1102" t="s">
        <v>21648</v>
      </c>
      <c r="E1102"/>
      <c r="F1102">
        <v>72006</v>
      </c>
      <c r="G1102"/>
      <c r="H1102"/>
    </row>
    <row r="1103" spans="1:8" x14ac:dyDescent="0.2">
      <c r="A1103" t="s">
        <v>1050</v>
      </c>
      <c r="B1103" t="s">
        <v>22060</v>
      </c>
      <c r="C1103" t="s">
        <v>1051</v>
      </c>
      <c r="D1103" t="s">
        <v>21648</v>
      </c>
      <c r="E1103"/>
      <c r="F1103">
        <v>72006</v>
      </c>
      <c r="G1103"/>
      <c r="H1103"/>
    </row>
    <row r="1104" spans="1:8" x14ac:dyDescent="0.2">
      <c r="A1104" t="s">
        <v>4124</v>
      </c>
      <c r="B1104" t="s">
        <v>22060</v>
      </c>
      <c r="C1104" t="s">
        <v>4125</v>
      </c>
      <c r="D1104" t="s">
        <v>21648</v>
      </c>
      <c r="E1104"/>
      <c r="F1104">
        <v>72006</v>
      </c>
      <c r="G1104"/>
      <c r="H1104"/>
    </row>
    <row r="1105" spans="1:8" x14ac:dyDescent="0.2">
      <c r="A1105" t="s">
        <v>4126</v>
      </c>
      <c r="B1105" t="s">
        <v>22060</v>
      </c>
      <c r="C1105" t="s">
        <v>4127</v>
      </c>
      <c r="D1105" t="s">
        <v>21648</v>
      </c>
      <c r="E1105"/>
      <c r="F1105">
        <v>72006</v>
      </c>
      <c r="G1105"/>
      <c r="H1105"/>
    </row>
    <row r="1106" spans="1:8" x14ac:dyDescent="0.2">
      <c r="A1106" t="s">
        <v>4128</v>
      </c>
      <c r="B1106" t="s">
        <v>22060</v>
      </c>
      <c r="C1106" t="s">
        <v>4129</v>
      </c>
      <c r="D1106" t="s">
        <v>21648</v>
      </c>
      <c r="E1106"/>
      <c r="F1106">
        <v>72006</v>
      </c>
      <c r="G1106"/>
      <c r="H1106"/>
    </row>
    <row r="1107" spans="1:8" x14ac:dyDescent="0.2">
      <c r="A1107" t="s">
        <v>4130</v>
      </c>
      <c r="B1107" t="s">
        <v>22060</v>
      </c>
      <c r="C1107" t="s">
        <v>4131</v>
      </c>
      <c r="D1107" t="s">
        <v>21648</v>
      </c>
      <c r="E1107"/>
      <c r="F1107">
        <v>72006</v>
      </c>
      <c r="G1107"/>
      <c r="H1107"/>
    </row>
    <row r="1108" spans="1:8" x14ac:dyDescent="0.2">
      <c r="A1108" t="s">
        <v>4132</v>
      </c>
      <c r="B1108" t="s">
        <v>22060</v>
      </c>
      <c r="C1108" t="s">
        <v>4133</v>
      </c>
      <c r="D1108" t="s">
        <v>21648</v>
      </c>
      <c r="E1108"/>
      <c r="F1108">
        <v>72006</v>
      </c>
      <c r="G1108"/>
      <c r="H1108"/>
    </row>
    <row r="1109" spans="1:8" x14ac:dyDescent="0.2">
      <c r="A1109" t="s">
        <v>4134</v>
      </c>
      <c r="B1109" t="s">
        <v>22060</v>
      </c>
      <c r="C1109" t="s">
        <v>4135</v>
      </c>
      <c r="D1109" t="s">
        <v>21648</v>
      </c>
      <c r="E1109"/>
      <c r="F1109">
        <v>72006</v>
      </c>
      <c r="G1109"/>
      <c r="H1109"/>
    </row>
    <row r="1110" spans="1:8" x14ac:dyDescent="0.2">
      <c r="A1110" t="s">
        <v>4136</v>
      </c>
      <c r="B1110" t="s">
        <v>22060</v>
      </c>
      <c r="C1110" t="s">
        <v>4137</v>
      </c>
      <c r="D1110" t="s">
        <v>21648</v>
      </c>
      <c r="E1110"/>
      <c r="F1110">
        <v>72006</v>
      </c>
      <c r="G1110"/>
      <c r="H1110"/>
    </row>
    <row r="1111" spans="1:8" x14ac:dyDescent="0.2">
      <c r="A1111" t="s">
        <v>4138</v>
      </c>
      <c r="B1111" t="s">
        <v>22060</v>
      </c>
      <c r="C1111" t="s">
        <v>4139</v>
      </c>
      <c r="D1111" t="s">
        <v>21648</v>
      </c>
      <c r="E1111"/>
      <c r="F1111">
        <v>72006</v>
      </c>
      <c r="G1111"/>
      <c r="H1111"/>
    </row>
    <row r="1112" spans="1:8" x14ac:dyDescent="0.2">
      <c r="A1112" t="s">
        <v>4140</v>
      </c>
      <c r="B1112" t="s">
        <v>22060</v>
      </c>
      <c r="C1112" t="s">
        <v>4141</v>
      </c>
      <c r="D1112" t="s">
        <v>21648</v>
      </c>
      <c r="E1112"/>
      <c r="F1112">
        <v>72006</v>
      </c>
      <c r="G1112"/>
      <c r="H1112"/>
    </row>
    <row r="1113" spans="1:8" x14ac:dyDescent="0.2">
      <c r="A1113" t="s">
        <v>4142</v>
      </c>
      <c r="B1113" t="s">
        <v>22060</v>
      </c>
      <c r="C1113" t="s">
        <v>4143</v>
      </c>
      <c r="D1113" t="s">
        <v>21648</v>
      </c>
      <c r="E1113"/>
      <c r="F1113">
        <v>72006</v>
      </c>
      <c r="G1113"/>
      <c r="H1113"/>
    </row>
    <row r="1114" spans="1:8" x14ac:dyDescent="0.2">
      <c r="A1114" t="s">
        <v>4144</v>
      </c>
      <c r="B1114" t="s">
        <v>22060</v>
      </c>
      <c r="C1114" t="s">
        <v>4145</v>
      </c>
      <c r="D1114" t="s">
        <v>21648</v>
      </c>
      <c r="E1114"/>
      <c r="F1114">
        <v>72006</v>
      </c>
      <c r="G1114"/>
      <c r="H1114"/>
    </row>
    <row r="1115" spans="1:8" x14ac:dyDescent="0.2">
      <c r="A1115" t="s">
        <v>4146</v>
      </c>
      <c r="B1115" t="s">
        <v>22060</v>
      </c>
      <c r="C1115" t="s">
        <v>4147</v>
      </c>
      <c r="D1115" t="s">
        <v>21648</v>
      </c>
      <c r="E1115"/>
      <c r="F1115">
        <v>72006</v>
      </c>
      <c r="G1115"/>
      <c r="H1115"/>
    </row>
    <row r="1116" spans="1:8" x14ac:dyDescent="0.2">
      <c r="A1116" t="s">
        <v>4148</v>
      </c>
      <c r="B1116" t="s">
        <v>22060</v>
      </c>
      <c r="C1116" t="s">
        <v>4149</v>
      </c>
      <c r="D1116" t="s">
        <v>21648</v>
      </c>
      <c r="E1116"/>
      <c r="F1116">
        <v>72006</v>
      </c>
      <c r="G1116"/>
      <c r="H1116"/>
    </row>
    <row r="1117" spans="1:8" x14ac:dyDescent="0.2">
      <c r="A1117" t="s">
        <v>1058</v>
      </c>
      <c r="B1117" t="s">
        <v>22060</v>
      </c>
      <c r="C1117" t="s">
        <v>1059</v>
      </c>
      <c r="D1117" t="s">
        <v>21648</v>
      </c>
      <c r="E1117"/>
      <c r="F1117">
        <v>72006</v>
      </c>
      <c r="G1117"/>
      <c r="H1117"/>
    </row>
    <row r="1118" spans="1:8" x14ac:dyDescent="0.2">
      <c r="A1118" t="s">
        <v>1060</v>
      </c>
      <c r="B1118" t="s">
        <v>22060</v>
      </c>
      <c r="C1118" t="s">
        <v>1061</v>
      </c>
      <c r="D1118" t="s">
        <v>21648</v>
      </c>
      <c r="E1118"/>
      <c r="F1118">
        <v>72006</v>
      </c>
      <c r="G1118"/>
      <c r="H1118"/>
    </row>
    <row r="1119" spans="1:8" x14ac:dyDescent="0.2">
      <c r="A1119" t="s">
        <v>1062</v>
      </c>
      <c r="B1119" t="s">
        <v>22060</v>
      </c>
      <c r="C1119" t="s">
        <v>1063</v>
      </c>
      <c r="D1119" t="s">
        <v>21648</v>
      </c>
      <c r="E1119"/>
      <c r="F1119">
        <v>72006</v>
      </c>
      <c r="G1119"/>
      <c r="H1119"/>
    </row>
    <row r="1120" spans="1:8" x14ac:dyDescent="0.2">
      <c r="A1120" t="s">
        <v>1064</v>
      </c>
      <c r="B1120" t="s">
        <v>22060</v>
      </c>
      <c r="C1120" t="s">
        <v>1065</v>
      </c>
      <c r="D1120" t="s">
        <v>21648</v>
      </c>
      <c r="E1120"/>
      <c r="F1120">
        <v>72006</v>
      </c>
      <c r="G1120"/>
      <c r="H1120"/>
    </row>
    <row r="1121" spans="1:8" x14ac:dyDescent="0.2">
      <c r="A1121" t="s">
        <v>1066</v>
      </c>
      <c r="B1121" t="s">
        <v>22060</v>
      </c>
      <c r="C1121" t="s">
        <v>4154</v>
      </c>
      <c r="D1121" t="s">
        <v>21648</v>
      </c>
      <c r="E1121"/>
      <c r="F1121">
        <v>72006</v>
      </c>
      <c r="G1121"/>
      <c r="H1121"/>
    </row>
    <row r="1122" spans="1:8" x14ac:dyDescent="0.2">
      <c r="A1122" t="s">
        <v>4155</v>
      </c>
      <c r="B1122" t="s">
        <v>22060</v>
      </c>
      <c r="C1122" t="s">
        <v>4156</v>
      </c>
      <c r="D1122" t="s">
        <v>21648</v>
      </c>
      <c r="E1122"/>
      <c r="F1122">
        <v>72006</v>
      </c>
      <c r="G1122"/>
      <c r="H1122"/>
    </row>
    <row r="1123" spans="1:8" x14ac:dyDescent="0.2">
      <c r="A1123" t="s">
        <v>4157</v>
      </c>
      <c r="B1123" t="s">
        <v>22060</v>
      </c>
      <c r="C1123" t="s">
        <v>4158</v>
      </c>
      <c r="D1123" t="s">
        <v>21648</v>
      </c>
      <c r="E1123"/>
      <c r="F1123">
        <v>72006</v>
      </c>
      <c r="G1123"/>
      <c r="H1123"/>
    </row>
    <row r="1124" spans="1:8" x14ac:dyDescent="0.2">
      <c r="A1124" t="s">
        <v>4159</v>
      </c>
      <c r="B1124" t="s">
        <v>22060</v>
      </c>
      <c r="C1124" t="s">
        <v>4160</v>
      </c>
      <c r="D1124" t="s">
        <v>21648</v>
      </c>
      <c r="E1124"/>
      <c r="F1124">
        <v>72006</v>
      </c>
      <c r="G1124"/>
      <c r="H1124"/>
    </row>
    <row r="1125" spans="1:8" x14ac:dyDescent="0.2">
      <c r="A1125" t="s">
        <v>4161</v>
      </c>
      <c r="B1125" t="s">
        <v>22060</v>
      </c>
      <c r="C1125" t="s">
        <v>4162</v>
      </c>
      <c r="D1125" t="s">
        <v>21648</v>
      </c>
      <c r="E1125"/>
      <c r="F1125">
        <v>72006</v>
      </c>
      <c r="G1125"/>
      <c r="H1125"/>
    </row>
    <row r="1126" spans="1:8" x14ac:dyDescent="0.2">
      <c r="A1126" t="s">
        <v>4163</v>
      </c>
      <c r="B1126" t="s">
        <v>22060</v>
      </c>
      <c r="C1126" t="s">
        <v>4164</v>
      </c>
      <c r="D1126" t="s">
        <v>21648</v>
      </c>
      <c r="E1126"/>
      <c r="F1126">
        <v>72006</v>
      </c>
      <c r="G1126"/>
      <c r="H1126"/>
    </row>
    <row r="1127" spans="1:8" x14ac:dyDescent="0.2">
      <c r="A1127" t="s">
        <v>4165</v>
      </c>
      <c r="B1127" t="s">
        <v>22060</v>
      </c>
      <c r="C1127" t="s">
        <v>4166</v>
      </c>
      <c r="D1127" t="s">
        <v>21648</v>
      </c>
      <c r="E1127"/>
      <c r="F1127">
        <v>72006</v>
      </c>
      <c r="G1127"/>
      <c r="H1127"/>
    </row>
    <row r="1128" spans="1:8" x14ac:dyDescent="0.2">
      <c r="A1128" t="s">
        <v>4167</v>
      </c>
      <c r="B1128" t="s">
        <v>22060</v>
      </c>
      <c r="C1128" t="s">
        <v>4168</v>
      </c>
      <c r="D1128" t="s">
        <v>21648</v>
      </c>
      <c r="E1128"/>
      <c r="F1128">
        <v>72006</v>
      </c>
      <c r="G1128"/>
      <c r="H1128"/>
    </row>
    <row r="1129" spans="1:8" x14ac:dyDescent="0.2">
      <c r="A1129" t="s">
        <v>4169</v>
      </c>
      <c r="B1129" t="s">
        <v>22060</v>
      </c>
      <c r="C1129" t="s">
        <v>4170</v>
      </c>
      <c r="D1129" t="s">
        <v>21648</v>
      </c>
      <c r="E1129"/>
      <c r="F1129">
        <v>72006</v>
      </c>
      <c r="G1129"/>
      <c r="H1129"/>
    </row>
    <row r="1130" spans="1:8" x14ac:dyDescent="0.2">
      <c r="A1130" t="s">
        <v>4171</v>
      </c>
      <c r="B1130" t="s">
        <v>22060</v>
      </c>
      <c r="C1130" t="s">
        <v>4172</v>
      </c>
      <c r="D1130" t="s">
        <v>21648</v>
      </c>
      <c r="E1130"/>
      <c r="F1130">
        <v>72006</v>
      </c>
      <c r="G1130"/>
      <c r="H1130"/>
    </row>
    <row r="1131" spans="1:8" x14ac:dyDescent="0.2">
      <c r="A1131" t="s">
        <v>4173</v>
      </c>
      <c r="B1131" t="s">
        <v>22060</v>
      </c>
      <c r="C1131" t="s">
        <v>4174</v>
      </c>
      <c r="D1131" t="s">
        <v>21648</v>
      </c>
      <c r="E1131"/>
      <c r="F1131">
        <v>72006</v>
      </c>
      <c r="G1131"/>
      <c r="H1131"/>
    </row>
    <row r="1132" spans="1:8" x14ac:dyDescent="0.2">
      <c r="A1132" t="s">
        <v>4175</v>
      </c>
      <c r="B1132" t="s">
        <v>22060</v>
      </c>
      <c r="C1132" t="s">
        <v>4176</v>
      </c>
      <c r="D1132" t="s">
        <v>21648</v>
      </c>
      <c r="E1132"/>
      <c r="F1132">
        <v>72006</v>
      </c>
      <c r="G1132"/>
      <c r="H1132"/>
    </row>
    <row r="1133" spans="1:8" x14ac:dyDescent="0.2">
      <c r="A1133" t="s">
        <v>4177</v>
      </c>
      <c r="B1133" t="s">
        <v>22060</v>
      </c>
      <c r="C1133" t="s">
        <v>4178</v>
      </c>
      <c r="D1133" t="s">
        <v>21648</v>
      </c>
      <c r="E1133"/>
      <c r="F1133">
        <v>72006</v>
      </c>
      <c r="G1133"/>
      <c r="H1133"/>
    </row>
    <row r="1134" spans="1:8" x14ac:dyDescent="0.2">
      <c r="A1134" t="s">
        <v>4179</v>
      </c>
      <c r="B1134" t="s">
        <v>22060</v>
      </c>
      <c r="C1134" t="s">
        <v>4180</v>
      </c>
      <c r="D1134" t="s">
        <v>21648</v>
      </c>
      <c r="E1134"/>
      <c r="F1134">
        <v>72006</v>
      </c>
      <c r="G1134"/>
      <c r="H1134"/>
    </row>
    <row r="1135" spans="1:8" x14ac:dyDescent="0.2">
      <c r="A1135" t="s">
        <v>4181</v>
      </c>
      <c r="B1135" t="s">
        <v>22060</v>
      </c>
      <c r="C1135" t="s">
        <v>4182</v>
      </c>
      <c r="D1135" t="s">
        <v>21648</v>
      </c>
      <c r="E1135"/>
      <c r="F1135">
        <v>72006</v>
      </c>
      <c r="G1135"/>
      <c r="H1135"/>
    </row>
    <row r="1136" spans="1:8" x14ac:dyDescent="0.2">
      <c r="A1136" t="s">
        <v>4183</v>
      </c>
      <c r="B1136" t="s">
        <v>22060</v>
      </c>
      <c r="C1136" t="s">
        <v>1985</v>
      </c>
      <c r="D1136" t="s">
        <v>21648</v>
      </c>
      <c r="E1136"/>
      <c r="F1136">
        <v>72006</v>
      </c>
      <c r="G1136"/>
      <c r="H1136"/>
    </row>
    <row r="1137" spans="1:8" x14ac:dyDescent="0.2">
      <c r="A1137" t="s">
        <v>1986</v>
      </c>
      <c r="B1137" t="s">
        <v>22060</v>
      </c>
      <c r="C1137" t="s">
        <v>1987</v>
      </c>
      <c r="D1137" t="s">
        <v>21648</v>
      </c>
      <c r="E1137"/>
      <c r="F1137">
        <v>72006</v>
      </c>
      <c r="G1137"/>
      <c r="H1137"/>
    </row>
    <row r="1138" spans="1:8" x14ac:dyDescent="0.2">
      <c r="A1138" t="s">
        <v>1988</v>
      </c>
      <c r="B1138" t="s">
        <v>22060</v>
      </c>
      <c r="C1138" t="s">
        <v>1989</v>
      </c>
      <c r="D1138" t="s">
        <v>21648</v>
      </c>
      <c r="E1138"/>
      <c r="F1138">
        <v>72006</v>
      </c>
      <c r="G1138"/>
      <c r="H1138"/>
    </row>
    <row r="1139" spans="1:8" x14ac:dyDescent="0.2">
      <c r="A1139" t="s">
        <v>1990</v>
      </c>
      <c r="B1139" t="s">
        <v>22060</v>
      </c>
      <c r="C1139" t="s">
        <v>1991</v>
      </c>
      <c r="D1139" t="s">
        <v>21648</v>
      </c>
      <c r="E1139"/>
      <c r="F1139">
        <v>72006</v>
      </c>
      <c r="G1139"/>
      <c r="H1139"/>
    </row>
    <row r="1140" spans="1:8" x14ac:dyDescent="0.2">
      <c r="A1140" t="s">
        <v>1992</v>
      </c>
      <c r="B1140" t="s">
        <v>22060</v>
      </c>
      <c r="C1140" t="s">
        <v>1993</v>
      </c>
      <c r="D1140" t="s">
        <v>21648</v>
      </c>
      <c r="E1140"/>
      <c r="F1140">
        <v>72006</v>
      </c>
      <c r="G1140"/>
      <c r="H1140"/>
    </row>
    <row r="1141" spans="1:8" x14ac:dyDescent="0.2">
      <c r="A1141" t="s">
        <v>1994</v>
      </c>
      <c r="B1141" t="s">
        <v>22060</v>
      </c>
      <c r="C1141" t="s">
        <v>1995</v>
      </c>
      <c r="D1141" t="s">
        <v>21648</v>
      </c>
      <c r="E1141"/>
      <c r="F1141">
        <v>72006</v>
      </c>
      <c r="G1141"/>
      <c r="H1141"/>
    </row>
    <row r="1142" spans="1:8" x14ac:dyDescent="0.2">
      <c r="A1142" t="s">
        <v>1996</v>
      </c>
      <c r="B1142" t="s">
        <v>22060</v>
      </c>
      <c r="C1142" t="s">
        <v>1997</v>
      </c>
      <c r="D1142" t="s">
        <v>21648</v>
      </c>
      <c r="E1142"/>
      <c r="F1142">
        <v>72006</v>
      </c>
      <c r="G1142"/>
      <c r="H1142"/>
    </row>
    <row r="1143" spans="1:8" x14ac:dyDescent="0.2">
      <c r="A1143" t="s">
        <v>1998</v>
      </c>
      <c r="B1143" t="s">
        <v>22060</v>
      </c>
      <c r="C1143" t="s">
        <v>1999</v>
      </c>
      <c r="D1143" t="s">
        <v>21648</v>
      </c>
      <c r="E1143"/>
      <c r="F1143">
        <v>72006</v>
      </c>
      <c r="G1143"/>
      <c r="H1143"/>
    </row>
    <row r="1144" spans="1:8" x14ac:dyDescent="0.2">
      <c r="A1144" t="s">
        <v>2000</v>
      </c>
      <c r="B1144" t="s">
        <v>22060</v>
      </c>
      <c r="C1144" t="s">
        <v>2001</v>
      </c>
      <c r="D1144" t="s">
        <v>21648</v>
      </c>
      <c r="E1144"/>
      <c r="F1144">
        <v>72006</v>
      </c>
      <c r="G1144"/>
      <c r="H1144"/>
    </row>
    <row r="1145" spans="1:8" x14ac:dyDescent="0.2">
      <c r="A1145" t="s">
        <v>2002</v>
      </c>
      <c r="B1145" t="s">
        <v>22060</v>
      </c>
      <c r="C1145" t="s">
        <v>2003</v>
      </c>
      <c r="D1145" t="s">
        <v>21648</v>
      </c>
      <c r="E1145"/>
      <c r="F1145">
        <v>72006</v>
      </c>
      <c r="G1145"/>
      <c r="H1145"/>
    </row>
    <row r="1146" spans="1:8" x14ac:dyDescent="0.2">
      <c r="A1146" t="s">
        <v>2004</v>
      </c>
      <c r="B1146" t="s">
        <v>22060</v>
      </c>
      <c r="C1146" t="s">
        <v>2005</v>
      </c>
      <c r="D1146" t="s">
        <v>21648</v>
      </c>
      <c r="E1146"/>
      <c r="F1146">
        <v>72006</v>
      </c>
      <c r="G1146"/>
      <c r="H1146"/>
    </row>
    <row r="1147" spans="1:8" x14ac:dyDescent="0.2">
      <c r="A1147" t="s">
        <v>2006</v>
      </c>
      <c r="B1147" t="s">
        <v>22060</v>
      </c>
      <c r="C1147" t="s">
        <v>2007</v>
      </c>
      <c r="D1147" t="s">
        <v>21648</v>
      </c>
      <c r="E1147"/>
      <c r="F1147">
        <v>72006</v>
      </c>
      <c r="G1147"/>
      <c r="H1147"/>
    </row>
    <row r="1148" spans="1:8" x14ac:dyDescent="0.2">
      <c r="A1148" t="s">
        <v>2008</v>
      </c>
      <c r="B1148" t="s">
        <v>22060</v>
      </c>
      <c r="C1148" t="s">
        <v>2009</v>
      </c>
      <c r="D1148" t="s">
        <v>21648</v>
      </c>
      <c r="E1148"/>
      <c r="F1148">
        <v>72006</v>
      </c>
      <c r="G1148"/>
      <c r="H1148"/>
    </row>
    <row r="1149" spans="1:8" x14ac:dyDescent="0.2">
      <c r="A1149" t="s">
        <v>2010</v>
      </c>
      <c r="B1149" t="s">
        <v>22060</v>
      </c>
      <c r="C1149" t="s">
        <v>2011</v>
      </c>
      <c r="D1149" t="s">
        <v>21648</v>
      </c>
      <c r="E1149"/>
      <c r="F1149">
        <v>72006</v>
      </c>
      <c r="G1149"/>
      <c r="H1149"/>
    </row>
    <row r="1150" spans="1:8" x14ac:dyDescent="0.2">
      <c r="A1150" t="s">
        <v>2012</v>
      </c>
      <c r="B1150" t="s">
        <v>22060</v>
      </c>
      <c r="C1150" t="s">
        <v>2013</v>
      </c>
      <c r="D1150" t="s">
        <v>21648</v>
      </c>
      <c r="E1150"/>
      <c r="F1150">
        <v>72006</v>
      </c>
      <c r="G1150"/>
      <c r="H1150"/>
    </row>
    <row r="1151" spans="1:8" x14ac:dyDescent="0.2">
      <c r="A1151" t="s">
        <v>2014</v>
      </c>
      <c r="B1151" t="s">
        <v>22060</v>
      </c>
      <c r="C1151" t="s">
        <v>2015</v>
      </c>
      <c r="D1151" t="s">
        <v>21648</v>
      </c>
      <c r="E1151"/>
      <c r="F1151">
        <v>72006</v>
      </c>
      <c r="G1151"/>
      <c r="H1151"/>
    </row>
    <row r="1152" spans="1:8" x14ac:dyDescent="0.2">
      <c r="A1152" t="s">
        <v>2016</v>
      </c>
      <c r="B1152" t="s">
        <v>22060</v>
      </c>
      <c r="C1152" t="s">
        <v>2017</v>
      </c>
      <c r="D1152" t="s">
        <v>21648</v>
      </c>
      <c r="E1152"/>
      <c r="F1152">
        <v>72006</v>
      </c>
      <c r="G1152"/>
      <c r="H1152"/>
    </row>
    <row r="1153" spans="1:8" x14ac:dyDescent="0.2">
      <c r="A1153" t="s">
        <v>2018</v>
      </c>
      <c r="B1153" t="s">
        <v>22060</v>
      </c>
      <c r="C1153" t="s">
        <v>2019</v>
      </c>
      <c r="D1153" t="s">
        <v>21648</v>
      </c>
      <c r="E1153"/>
      <c r="F1153">
        <v>72006</v>
      </c>
      <c r="G1153"/>
      <c r="H1153"/>
    </row>
    <row r="1154" spans="1:8" x14ac:dyDescent="0.2">
      <c r="A1154" t="s">
        <v>2020</v>
      </c>
      <c r="B1154" t="s">
        <v>22060</v>
      </c>
      <c r="C1154" t="s">
        <v>2021</v>
      </c>
      <c r="D1154" t="s">
        <v>21648</v>
      </c>
      <c r="E1154"/>
      <c r="F1154">
        <v>72006</v>
      </c>
      <c r="G1154"/>
      <c r="H1154"/>
    </row>
    <row r="1155" spans="1:8" x14ac:dyDescent="0.2">
      <c r="A1155" t="s">
        <v>2022</v>
      </c>
      <c r="B1155" t="s">
        <v>22060</v>
      </c>
      <c r="C1155" t="s">
        <v>2023</v>
      </c>
      <c r="D1155" t="s">
        <v>21648</v>
      </c>
      <c r="E1155"/>
      <c r="F1155">
        <v>72006</v>
      </c>
      <c r="G1155"/>
      <c r="H1155"/>
    </row>
    <row r="1156" spans="1:8" x14ac:dyDescent="0.2">
      <c r="A1156" t="s">
        <v>2024</v>
      </c>
      <c r="B1156" t="s">
        <v>22060</v>
      </c>
      <c r="C1156" t="s">
        <v>2025</v>
      </c>
      <c r="D1156" t="s">
        <v>21648</v>
      </c>
      <c r="E1156"/>
      <c r="F1156">
        <v>72006</v>
      </c>
      <c r="G1156"/>
      <c r="H1156"/>
    </row>
    <row r="1157" spans="1:8" x14ac:dyDescent="0.2">
      <c r="A1157" t="s">
        <v>2026</v>
      </c>
      <c r="B1157" t="s">
        <v>22060</v>
      </c>
      <c r="C1157" t="s">
        <v>2027</v>
      </c>
      <c r="D1157" t="s">
        <v>21648</v>
      </c>
      <c r="E1157"/>
      <c r="F1157">
        <v>72006</v>
      </c>
      <c r="G1157"/>
      <c r="H1157"/>
    </row>
    <row r="1158" spans="1:8" x14ac:dyDescent="0.2">
      <c r="A1158" t="s">
        <v>2028</v>
      </c>
      <c r="B1158" t="s">
        <v>22060</v>
      </c>
      <c r="C1158" t="s">
        <v>2029</v>
      </c>
      <c r="D1158" t="s">
        <v>21648</v>
      </c>
      <c r="E1158"/>
      <c r="F1158">
        <v>72006</v>
      </c>
      <c r="G1158"/>
      <c r="H1158"/>
    </row>
    <row r="1159" spans="1:8" x14ac:dyDescent="0.2">
      <c r="A1159" t="s">
        <v>2030</v>
      </c>
      <c r="B1159" t="s">
        <v>22060</v>
      </c>
      <c r="C1159" t="s">
        <v>2031</v>
      </c>
      <c r="D1159" t="s">
        <v>21648</v>
      </c>
      <c r="E1159"/>
      <c r="F1159">
        <v>72006</v>
      </c>
      <c r="G1159"/>
      <c r="H1159"/>
    </row>
    <row r="1160" spans="1:8" x14ac:dyDescent="0.2">
      <c r="A1160" t="s">
        <v>2032</v>
      </c>
      <c r="B1160" t="s">
        <v>22060</v>
      </c>
      <c r="C1160" t="s">
        <v>2033</v>
      </c>
      <c r="D1160" t="s">
        <v>21648</v>
      </c>
      <c r="E1160"/>
      <c r="F1160">
        <v>72006</v>
      </c>
      <c r="G1160"/>
      <c r="H1160"/>
    </row>
    <row r="1161" spans="1:8" x14ac:dyDescent="0.2">
      <c r="A1161" t="s">
        <v>2034</v>
      </c>
      <c r="B1161" t="s">
        <v>22060</v>
      </c>
      <c r="C1161" t="s">
        <v>2035</v>
      </c>
      <c r="D1161" t="s">
        <v>21648</v>
      </c>
      <c r="E1161"/>
      <c r="F1161">
        <v>72006</v>
      </c>
      <c r="G1161"/>
      <c r="H1161"/>
    </row>
    <row r="1162" spans="1:8" x14ac:dyDescent="0.2">
      <c r="A1162" t="s">
        <v>2036</v>
      </c>
      <c r="B1162" t="s">
        <v>22060</v>
      </c>
      <c r="C1162" t="s">
        <v>2037</v>
      </c>
      <c r="D1162" t="s">
        <v>21648</v>
      </c>
      <c r="E1162"/>
      <c r="F1162">
        <v>72006</v>
      </c>
      <c r="G1162"/>
      <c r="H1162"/>
    </row>
    <row r="1163" spans="1:8" x14ac:dyDescent="0.2">
      <c r="A1163" t="s">
        <v>2038</v>
      </c>
      <c r="B1163" t="s">
        <v>22060</v>
      </c>
      <c r="C1163" t="s">
        <v>2039</v>
      </c>
      <c r="D1163" t="s">
        <v>21648</v>
      </c>
      <c r="E1163"/>
      <c r="F1163">
        <v>72006</v>
      </c>
      <c r="G1163"/>
      <c r="H1163"/>
    </row>
    <row r="1164" spans="1:8" x14ac:dyDescent="0.2">
      <c r="A1164" t="s">
        <v>2040</v>
      </c>
      <c r="B1164" t="s">
        <v>22060</v>
      </c>
      <c r="C1164" t="s">
        <v>2041</v>
      </c>
      <c r="D1164" t="s">
        <v>21648</v>
      </c>
      <c r="E1164"/>
      <c r="F1164">
        <v>72006</v>
      </c>
      <c r="G1164"/>
      <c r="H1164"/>
    </row>
    <row r="1165" spans="1:8" x14ac:dyDescent="0.2">
      <c r="A1165" t="s">
        <v>2042</v>
      </c>
      <c r="B1165" t="s">
        <v>22060</v>
      </c>
      <c r="C1165" t="s">
        <v>2043</v>
      </c>
      <c r="D1165" t="s">
        <v>21648</v>
      </c>
      <c r="E1165"/>
      <c r="F1165">
        <v>72006</v>
      </c>
      <c r="G1165"/>
      <c r="H1165"/>
    </row>
    <row r="1166" spans="1:8" x14ac:dyDescent="0.2">
      <c r="A1166" t="s">
        <v>2044</v>
      </c>
      <c r="B1166" t="s">
        <v>22060</v>
      </c>
      <c r="C1166" t="s">
        <v>2045</v>
      </c>
      <c r="D1166" t="s">
        <v>21648</v>
      </c>
      <c r="E1166"/>
      <c r="F1166">
        <v>72006</v>
      </c>
      <c r="G1166"/>
      <c r="H1166"/>
    </row>
    <row r="1167" spans="1:8" x14ac:dyDescent="0.2">
      <c r="A1167" t="s">
        <v>2046</v>
      </c>
      <c r="B1167" t="s">
        <v>22060</v>
      </c>
      <c r="C1167" t="s">
        <v>2047</v>
      </c>
      <c r="D1167" t="s">
        <v>21648</v>
      </c>
      <c r="E1167"/>
      <c r="F1167">
        <v>72006</v>
      </c>
      <c r="G1167"/>
      <c r="H1167"/>
    </row>
    <row r="1168" spans="1:8" x14ac:dyDescent="0.2">
      <c r="A1168" t="s">
        <v>2048</v>
      </c>
      <c r="B1168" t="s">
        <v>22060</v>
      </c>
      <c r="C1168" t="s">
        <v>2049</v>
      </c>
      <c r="D1168" t="s">
        <v>21648</v>
      </c>
      <c r="E1168"/>
      <c r="F1168">
        <v>72006</v>
      </c>
      <c r="G1168"/>
      <c r="H1168"/>
    </row>
    <row r="1169" spans="1:8" x14ac:dyDescent="0.2">
      <c r="A1169" t="s">
        <v>2050</v>
      </c>
      <c r="B1169" t="s">
        <v>22060</v>
      </c>
      <c r="C1169" t="s">
        <v>2051</v>
      </c>
      <c r="D1169" t="s">
        <v>21648</v>
      </c>
      <c r="E1169"/>
      <c r="F1169">
        <v>72006</v>
      </c>
      <c r="G1169"/>
      <c r="H1169"/>
    </row>
    <row r="1170" spans="1:8" x14ac:dyDescent="0.2">
      <c r="A1170" t="s">
        <v>2052</v>
      </c>
      <c r="B1170" t="s">
        <v>22060</v>
      </c>
      <c r="C1170" t="s">
        <v>2053</v>
      </c>
      <c r="D1170" t="s">
        <v>21648</v>
      </c>
      <c r="E1170"/>
      <c r="F1170">
        <v>72006</v>
      </c>
      <c r="G1170"/>
      <c r="H1170"/>
    </row>
    <row r="1171" spans="1:8" x14ac:dyDescent="0.2">
      <c r="A1171" t="s">
        <v>2054</v>
      </c>
      <c r="B1171" t="s">
        <v>22060</v>
      </c>
      <c r="C1171" t="s">
        <v>2055</v>
      </c>
      <c r="D1171" t="s">
        <v>21648</v>
      </c>
      <c r="E1171"/>
      <c r="F1171">
        <v>72006</v>
      </c>
      <c r="G1171"/>
      <c r="H1171"/>
    </row>
    <row r="1172" spans="1:8" x14ac:dyDescent="0.2">
      <c r="A1172" t="s">
        <v>2056</v>
      </c>
      <c r="B1172" t="s">
        <v>22060</v>
      </c>
      <c r="C1172" t="s">
        <v>2057</v>
      </c>
      <c r="D1172" t="s">
        <v>21648</v>
      </c>
      <c r="E1172"/>
      <c r="F1172">
        <v>72006</v>
      </c>
      <c r="G1172"/>
      <c r="H1172"/>
    </row>
    <row r="1173" spans="1:8" x14ac:dyDescent="0.2">
      <c r="A1173" t="s">
        <v>2058</v>
      </c>
      <c r="B1173" t="s">
        <v>22060</v>
      </c>
      <c r="C1173" t="s">
        <v>2059</v>
      </c>
      <c r="D1173" t="s">
        <v>21648</v>
      </c>
      <c r="E1173"/>
      <c r="F1173">
        <v>72006</v>
      </c>
      <c r="G1173"/>
      <c r="H1173"/>
    </row>
    <row r="1174" spans="1:8" x14ac:dyDescent="0.2">
      <c r="A1174" t="s">
        <v>2060</v>
      </c>
      <c r="B1174" t="s">
        <v>22060</v>
      </c>
      <c r="C1174" t="s">
        <v>2061</v>
      </c>
      <c r="D1174" t="s">
        <v>21648</v>
      </c>
      <c r="E1174"/>
      <c r="F1174">
        <v>72006</v>
      </c>
      <c r="G1174"/>
      <c r="H1174"/>
    </row>
    <row r="1175" spans="1:8" x14ac:dyDescent="0.2">
      <c r="A1175" t="s">
        <v>2062</v>
      </c>
      <c r="B1175" t="s">
        <v>22060</v>
      </c>
      <c r="C1175" t="s">
        <v>2063</v>
      </c>
      <c r="D1175" t="s">
        <v>21648</v>
      </c>
      <c r="E1175"/>
      <c r="F1175">
        <v>72006</v>
      </c>
      <c r="G1175"/>
      <c r="H1175"/>
    </row>
    <row r="1176" spans="1:8" x14ac:dyDescent="0.2">
      <c r="A1176" t="s">
        <v>2064</v>
      </c>
      <c r="B1176" t="s">
        <v>22060</v>
      </c>
      <c r="C1176" t="s">
        <v>2065</v>
      </c>
      <c r="D1176" t="s">
        <v>21648</v>
      </c>
      <c r="E1176"/>
      <c r="F1176">
        <v>72006</v>
      </c>
      <c r="G1176"/>
      <c r="H1176"/>
    </row>
    <row r="1177" spans="1:8" x14ac:dyDescent="0.2">
      <c r="A1177" t="s">
        <v>2066</v>
      </c>
      <c r="B1177" t="s">
        <v>22060</v>
      </c>
      <c r="C1177" t="s">
        <v>2067</v>
      </c>
      <c r="D1177" t="s">
        <v>21648</v>
      </c>
      <c r="E1177"/>
      <c r="F1177">
        <v>72006</v>
      </c>
      <c r="G1177"/>
      <c r="H1177"/>
    </row>
    <row r="1178" spans="1:8" x14ac:dyDescent="0.2">
      <c r="A1178" t="s">
        <v>2068</v>
      </c>
      <c r="B1178" t="s">
        <v>22060</v>
      </c>
      <c r="C1178" t="s">
        <v>2069</v>
      </c>
      <c r="D1178" t="s">
        <v>21648</v>
      </c>
      <c r="E1178"/>
      <c r="F1178">
        <v>72006</v>
      </c>
      <c r="G1178"/>
      <c r="H1178"/>
    </row>
    <row r="1179" spans="1:8" x14ac:dyDescent="0.2">
      <c r="A1179" t="s">
        <v>2070</v>
      </c>
      <c r="B1179" t="s">
        <v>22060</v>
      </c>
      <c r="C1179" t="s">
        <v>2071</v>
      </c>
      <c r="D1179" t="s">
        <v>21648</v>
      </c>
      <c r="E1179"/>
      <c r="F1179">
        <v>72006</v>
      </c>
      <c r="G1179"/>
      <c r="H1179"/>
    </row>
    <row r="1180" spans="1:8" x14ac:dyDescent="0.2">
      <c r="A1180" t="s">
        <v>2072</v>
      </c>
      <c r="B1180" t="s">
        <v>22060</v>
      </c>
      <c r="C1180" t="s">
        <v>2073</v>
      </c>
      <c r="D1180" t="s">
        <v>21648</v>
      </c>
      <c r="E1180"/>
      <c r="F1180">
        <v>72006</v>
      </c>
      <c r="G1180"/>
      <c r="H1180"/>
    </row>
    <row r="1181" spans="1:8" x14ac:dyDescent="0.2">
      <c r="A1181" t="s">
        <v>2074</v>
      </c>
      <c r="B1181" t="s">
        <v>22060</v>
      </c>
      <c r="C1181" t="s">
        <v>2075</v>
      </c>
      <c r="D1181" t="s">
        <v>21648</v>
      </c>
      <c r="E1181"/>
      <c r="F1181">
        <v>72006</v>
      </c>
      <c r="G1181"/>
      <c r="H1181"/>
    </row>
    <row r="1182" spans="1:8" x14ac:dyDescent="0.2">
      <c r="A1182" t="s">
        <v>2076</v>
      </c>
      <c r="B1182" t="s">
        <v>22060</v>
      </c>
      <c r="C1182" t="s">
        <v>2077</v>
      </c>
      <c r="D1182" t="s">
        <v>21648</v>
      </c>
      <c r="E1182"/>
      <c r="F1182">
        <v>72006</v>
      </c>
      <c r="G1182"/>
      <c r="H1182"/>
    </row>
    <row r="1183" spans="1:8" x14ac:dyDescent="0.2">
      <c r="A1183" t="s">
        <v>2078</v>
      </c>
      <c r="B1183" t="s">
        <v>22060</v>
      </c>
      <c r="C1183" t="s">
        <v>2079</v>
      </c>
      <c r="D1183" t="s">
        <v>21648</v>
      </c>
      <c r="E1183"/>
      <c r="F1183">
        <v>72006</v>
      </c>
      <c r="G1183"/>
      <c r="H1183"/>
    </row>
    <row r="1184" spans="1:8" x14ac:dyDescent="0.2">
      <c r="A1184" t="s">
        <v>2080</v>
      </c>
      <c r="B1184" t="s">
        <v>22060</v>
      </c>
      <c r="C1184" t="s">
        <v>2081</v>
      </c>
      <c r="D1184" t="s">
        <v>21648</v>
      </c>
      <c r="E1184"/>
      <c r="F1184">
        <v>72006</v>
      </c>
      <c r="G1184"/>
      <c r="H1184"/>
    </row>
    <row r="1185" spans="1:8" x14ac:dyDescent="0.2">
      <c r="A1185" t="s">
        <v>2082</v>
      </c>
      <c r="B1185" t="s">
        <v>22060</v>
      </c>
      <c r="C1185" t="s">
        <v>2083</v>
      </c>
      <c r="D1185" t="s">
        <v>21648</v>
      </c>
      <c r="E1185"/>
      <c r="F1185">
        <v>72006</v>
      </c>
      <c r="G1185"/>
      <c r="H1185"/>
    </row>
    <row r="1186" spans="1:8" x14ac:dyDescent="0.2">
      <c r="A1186" t="s">
        <v>2084</v>
      </c>
      <c r="B1186" t="s">
        <v>22060</v>
      </c>
      <c r="C1186" t="s">
        <v>2085</v>
      </c>
      <c r="D1186" t="s">
        <v>21648</v>
      </c>
      <c r="E1186"/>
      <c r="F1186">
        <v>72006</v>
      </c>
      <c r="G1186"/>
      <c r="H1186"/>
    </row>
    <row r="1187" spans="1:8" x14ac:dyDescent="0.2">
      <c r="A1187" t="s">
        <v>2086</v>
      </c>
      <c r="B1187" t="s">
        <v>22060</v>
      </c>
      <c r="C1187" t="s">
        <v>4306</v>
      </c>
      <c r="D1187" t="s">
        <v>21648</v>
      </c>
      <c r="E1187"/>
      <c r="F1187">
        <v>72006</v>
      </c>
      <c r="G1187"/>
      <c r="H1187"/>
    </row>
    <row r="1188" spans="1:8" x14ac:dyDescent="0.2">
      <c r="A1188" t="s">
        <v>4307</v>
      </c>
      <c r="B1188" t="s">
        <v>22060</v>
      </c>
      <c r="C1188" t="s">
        <v>4308</v>
      </c>
      <c r="D1188" t="s">
        <v>21648</v>
      </c>
      <c r="E1188"/>
      <c r="F1188">
        <v>72006</v>
      </c>
      <c r="G1188"/>
      <c r="H1188"/>
    </row>
    <row r="1189" spans="1:8" x14ac:dyDescent="0.2">
      <c r="A1189" t="s">
        <v>4309</v>
      </c>
      <c r="B1189" t="s">
        <v>22060</v>
      </c>
      <c r="C1189" t="s">
        <v>4310</v>
      </c>
      <c r="D1189" t="s">
        <v>21648</v>
      </c>
      <c r="E1189"/>
      <c r="F1189">
        <v>72006</v>
      </c>
      <c r="G1189"/>
      <c r="H1189"/>
    </row>
    <row r="1190" spans="1:8" x14ac:dyDescent="0.2">
      <c r="A1190" t="s">
        <v>4311</v>
      </c>
      <c r="B1190" t="s">
        <v>22060</v>
      </c>
      <c r="C1190" t="s">
        <v>4312</v>
      </c>
      <c r="D1190" t="s">
        <v>21648</v>
      </c>
      <c r="E1190"/>
      <c r="F1190">
        <v>72006</v>
      </c>
      <c r="G1190"/>
      <c r="H1190"/>
    </row>
    <row r="1191" spans="1:8" x14ac:dyDescent="0.2">
      <c r="A1191" t="s">
        <v>4313</v>
      </c>
      <c r="B1191" t="s">
        <v>22060</v>
      </c>
      <c r="C1191" t="s">
        <v>4314</v>
      </c>
      <c r="D1191" t="s">
        <v>21648</v>
      </c>
      <c r="E1191"/>
      <c r="F1191">
        <v>72006</v>
      </c>
      <c r="G1191"/>
      <c r="H1191"/>
    </row>
    <row r="1192" spans="1:8" x14ac:dyDescent="0.2">
      <c r="A1192" t="s">
        <v>4315</v>
      </c>
      <c r="B1192" t="s">
        <v>22060</v>
      </c>
      <c r="C1192" t="s">
        <v>4316</v>
      </c>
      <c r="D1192" t="s">
        <v>21648</v>
      </c>
      <c r="E1192"/>
      <c r="F1192">
        <v>72006</v>
      </c>
      <c r="G1192"/>
      <c r="H1192"/>
    </row>
    <row r="1193" spans="1:8" x14ac:dyDescent="0.2">
      <c r="A1193" t="s">
        <v>4317</v>
      </c>
      <c r="B1193" t="s">
        <v>22060</v>
      </c>
      <c r="C1193" t="s">
        <v>4318</v>
      </c>
      <c r="D1193" t="s">
        <v>21648</v>
      </c>
      <c r="E1193"/>
      <c r="F1193">
        <v>72006</v>
      </c>
      <c r="G1193"/>
      <c r="H1193"/>
    </row>
    <row r="1194" spans="1:8" x14ac:dyDescent="0.2">
      <c r="A1194" t="s">
        <v>4319</v>
      </c>
      <c r="B1194" t="s">
        <v>22060</v>
      </c>
      <c r="C1194" t="s">
        <v>4320</v>
      </c>
      <c r="D1194" t="s">
        <v>21648</v>
      </c>
      <c r="E1194"/>
      <c r="F1194">
        <v>72006</v>
      </c>
      <c r="G1194"/>
      <c r="H1194"/>
    </row>
    <row r="1195" spans="1:8" x14ac:dyDescent="0.2">
      <c r="A1195" t="s">
        <v>4321</v>
      </c>
      <c r="B1195" t="s">
        <v>22060</v>
      </c>
      <c r="C1195" t="s">
        <v>4322</v>
      </c>
      <c r="D1195" t="s">
        <v>21648</v>
      </c>
      <c r="E1195"/>
      <c r="F1195">
        <v>72006</v>
      </c>
      <c r="G1195"/>
      <c r="H1195"/>
    </row>
    <row r="1196" spans="1:8" x14ac:dyDescent="0.2">
      <c r="A1196" t="s">
        <v>4323</v>
      </c>
      <c r="B1196" t="s">
        <v>22060</v>
      </c>
      <c r="C1196" t="s">
        <v>4324</v>
      </c>
      <c r="D1196" t="s">
        <v>21648</v>
      </c>
      <c r="E1196"/>
      <c r="F1196">
        <v>72006</v>
      </c>
      <c r="G1196"/>
      <c r="H1196"/>
    </row>
    <row r="1197" spans="1:8" x14ac:dyDescent="0.2">
      <c r="A1197" t="s">
        <v>4325</v>
      </c>
      <c r="B1197" t="s">
        <v>22060</v>
      </c>
      <c r="C1197" t="s">
        <v>4326</v>
      </c>
      <c r="D1197" t="s">
        <v>21648</v>
      </c>
      <c r="E1197"/>
      <c r="F1197">
        <v>72006</v>
      </c>
      <c r="G1197"/>
      <c r="H1197"/>
    </row>
    <row r="1198" spans="1:8" x14ac:dyDescent="0.2">
      <c r="A1198" t="s">
        <v>4327</v>
      </c>
      <c r="B1198" t="s">
        <v>22060</v>
      </c>
      <c r="C1198" t="s">
        <v>4328</v>
      </c>
      <c r="D1198" t="s">
        <v>21648</v>
      </c>
      <c r="E1198"/>
      <c r="F1198">
        <v>72006</v>
      </c>
      <c r="G1198"/>
      <c r="H1198"/>
    </row>
    <row r="1199" spans="1:8" x14ac:dyDescent="0.2">
      <c r="A1199" t="s">
        <v>4329</v>
      </c>
      <c r="B1199" t="s">
        <v>22060</v>
      </c>
      <c r="C1199" t="s">
        <v>7569</v>
      </c>
      <c r="D1199" t="s">
        <v>21648</v>
      </c>
      <c r="E1199"/>
      <c r="F1199">
        <v>72006</v>
      </c>
      <c r="G1199"/>
      <c r="H1199"/>
    </row>
    <row r="1200" spans="1:8" x14ac:dyDescent="0.2">
      <c r="A1200" t="s">
        <v>7570</v>
      </c>
      <c r="B1200" t="s">
        <v>22060</v>
      </c>
      <c r="C1200" t="s">
        <v>7571</v>
      </c>
      <c r="D1200" t="s">
        <v>21648</v>
      </c>
      <c r="E1200"/>
      <c r="F1200">
        <v>72006</v>
      </c>
      <c r="G1200"/>
      <c r="H1200"/>
    </row>
    <row r="1201" spans="1:8" x14ac:dyDescent="0.2">
      <c r="A1201" t="s">
        <v>7572</v>
      </c>
      <c r="B1201" t="s">
        <v>22060</v>
      </c>
      <c r="C1201" t="s">
        <v>7573</v>
      </c>
      <c r="D1201" t="s">
        <v>21648</v>
      </c>
      <c r="E1201"/>
      <c r="F1201">
        <v>72006</v>
      </c>
      <c r="G1201"/>
      <c r="H1201"/>
    </row>
    <row r="1202" spans="1:8" x14ac:dyDescent="0.2">
      <c r="A1202" t="s">
        <v>7574</v>
      </c>
      <c r="B1202" t="s">
        <v>22060</v>
      </c>
      <c r="C1202" t="s">
        <v>7575</v>
      </c>
      <c r="D1202" t="s">
        <v>21648</v>
      </c>
      <c r="E1202"/>
      <c r="F1202">
        <v>72006</v>
      </c>
      <c r="G1202"/>
      <c r="H1202"/>
    </row>
    <row r="1203" spans="1:8" x14ac:dyDescent="0.2">
      <c r="A1203" t="s">
        <v>7576</v>
      </c>
      <c r="B1203" t="s">
        <v>22060</v>
      </c>
      <c r="C1203" t="s">
        <v>7577</v>
      </c>
      <c r="D1203" t="s">
        <v>21648</v>
      </c>
      <c r="E1203"/>
      <c r="F1203">
        <v>72006</v>
      </c>
      <c r="G1203"/>
      <c r="H1203"/>
    </row>
    <row r="1204" spans="1:8" x14ac:dyDescent="0.2">
      <c r="A1204" t="s">
        <v>7578</v>
      </c>
      <c r="B1204" t="s">
        <v>22060</v>
      </c>
      <c r="C1204" t="s">
        <v>4370</v>
      </c>
      <c r="D1204" t="s">
        <v>21648</v>
      </c>
      <c r="E1204"/>
      <c r="F1204">
        <v>72006</v>
      </c>
      <c r="G1204"/>
      <c r="H1204"/>
    </row>
    <row r="1205" spans="1:8" x14ac:dyDescent="0.2">
      <c r="A1205" t="s">
        <v>4371</v>
      </c>
      <c r="B1205" t="s">
        <v>22060</v>
      </c>
      <c r="C1205" t="s">
        <v>4372</v>
      </c>
      <c r="D1205" t="s">
        <v>21648</v>
      </c>
      <c r="E1205"/>
      <c r="F1205">
        <v>72006</v>
      </c>
      <c r="G1205"/>
      <c r="H1205"/>
    </row>
    <row r="1206" spans="1:8" x14ac:dyDescent="0.2">
      <c r="A1206" t="s">
        <v>4373</v>
      </c>
      <c r="B1206" t="s">
        <v>22060</v>
      </c>
      <c r="C1206" t="s">
        <v>4374</v>
      </c>
      <c r="D1206" t="s">
        <v>21648</v>
      </c>
      <c r="E1206"/>
      <c r="F1206">
        <v>72006</v>
      </c>
      <c r="G1206"/>
      <c r="H1206"/>
    </row>
    <row r="1207" spans="1:8" x14ac:dyDescent="0.2">
      <c r="A1207" t="s">
        <v>4375</v>
      </c>
      <c r="B1207" t="s">
        <v>22060</v>
      </c>
      <c r="C1207" t="s">
        <v>4376</v>
      </c>
      <c r="D1207" t="s">
        <v>21648</v>
      </c>
      <c r="E1207"/>
      <c r="F1207">
        <v>72006</v>
      </c>
      <c r="G1207"/>
      <c r="H1207"/>
    </row>
    <row r="1208" spans="1:8" x14ac:dyDescent="0.2">
      <c r="A1208" t="s">
        <v>4377</v>
      </c>
      <c r="B1208" t="s">
        <v>22060</v>
      </c>
      <c r="C1208" t="s">
        <v>4378</v>
      </c>
      <c r="D1208" t="s">
        <v>21648</v>
      </c>
      <c r="E1208"/>
      <c r="F1208">
        <v>72006</v>
      </c>
      <c r="G1208"/>
      <c r="H1208"/>
    </row>
    <row r="1209" spans="1:8" x14ac:dyDescent="0.2">
      <c r="A1209" t="s">
        <v>4379</v>
      </c>
      <c r="B1209" t="s">
        <v>22060</v>
      </c>
      <c r="C1209" t="s">
        <v>1254</v>
      </c>
      <c r="D1209" t="s">
        <v>21648</v>
      </c>
      <c r="E1209"/>
      <c r="F1209">
        <v>72006</v>
      </c>
      <c r="G1209"/>
      <c r="H1209"/>
    </row>
    <row r="1210" spans="1:8" x14ac:dyDescent="0.2">
      <c r="A1210" t="s">
        <v>1255</v>
      </c>
      <c r="B1210" t="s">
        <v>22060</v>
      </c>
      <c r="C1210" t="s">
        <v>1256</v>
      </c>
      <c r="D1210" t="s">
        <v>21648</v>
      </c>
      <c r="E1210"/>
      <c r="F1210">
        <v>72006</v>
      </c>
      <c r="G1210"/>
      <c r="H1210"/>
    </row>
    <row r="1211" spans="1:8" x14ac:dyDescent="0.2">
      <c r="A1211" t="s">
        <v>1257</v>
      </c>
      <c r="B1211" t="s">
        <v>22060</v>
      </c>
      <c r="C1211" t="s">
        <v>1258</v>
      </c>
      <c r="D1211" t="s">
        <v>21648</v>
      </c>
      <c r="E1211"/>
      <c r="F1211">
        <v>72006</v>
      </c>
      <c r="G1211"/>
      <c r="H1211"/>
    </row>
    <row r="1212" spans="1:8" x14ac:dyDescent="0.2">
      <c r="A1212" t="s">
        <v>1259</v>
      </c>
      <c r="B1212" t="s">
        <v>22060</v>
      </c>
      <c r="C1212" t="s">
        <v>1260</v>
      </c>
      <c r="D1212" t="s">
        <v>21648</v>
      </c>
      <c r="E1212"/>
      <c r="F1212">
        <v>72006</v>
      </c>
      <c r="G1212"/>
      <c r="H1212"/>
    </row>
    <row r="1213" spans="1:8" x14ac:dyDescent="0.2">
      <c r="A1213" t="s">
        <v>1261</v>
      </c>
      <c r="B1213" t="s">
        <v>22060</v>
      </c>
      <c r="C1213" t="s">
        <v>1262</v>
      </c>
      <c r="D1213" t="s">
        <v>21648</v>
      </c>
      <c r="E1213"/>
      <c r="F1213">
        <v>72006</v>
      </c>
      <c r="G1213"/>
      <c r="H1213"/>
    </row>
    <row r="1214" spans="1:8" x14ac:dyDescent="0.2">
      <c r="A1214" t="s">
        <v>1263</v>
      </c>
      <c r="B1214" t="s">
        <v>22060</v>
      </c>
      <c r="C1214" t="s">
        <v>1264</v>
      </c>
      <c r="D1214" t="s">
        <v>21648</v>
      </c>
      <c r="E1214"/>
      <c r="F1214">
        <v>72006</v>
      </c>
      <c r="G1214"/>
      <c r="H1214"/>
    </row>
    <row r="1215" spans="1:8" x14ac:dyDescent="0.2">
      <c r="A1215" t="s">
        <v>1265</v>
      </c>
      <c r="B1215" t="s">
        <v>22060</v>
      </c>
      <c r="C1215" t="s">
        <v>1266</v>
      </c>
      <c r="D1215" t="s">
        <v>21648</v>
      </c>
      <c r="E1215"/>
      <c r="F1215">
        <v>72006</v>
      </c>
      <c r="G1215"/>
      <c r="H1215"/>
    </row>
    <row r="1216" spans="1:8" x14ac:dyDescent="0.2">
      <c r="A1216" t="s">
        <v>1267</v>
      </c>
      <c r="B1216" t="s">
        <v>22060</v>
      </c>
      <c r="C1216" t="s">
        <v>1268</v>
      </c>
      <c r="D1216" t="s">
        <v>21648</v>
      </c>
      <c r="E1216"/>
      <c r="F1216">
        <v>72006</v>
      </c>
      <c r="G1216"/>
      <c r="H1216"/>
    </row>
    <row r="1217" spans="1:8" x14ac:dyDescent="0.2">
      <c r="A1217" t="s">
        <v>4405</v>
      </c>
      <c r="B1217" t="s">
        <v>22060</v>
      </c>
      <c r="C1217" t="s">
        <v>4406</v>
      </c>
      <c r="D1217" t="s">
        <v>21648</v>
      </c>
      <c r="E1217"/>
      <c r="F1217">
        <v>72006</v>
      </c>
      <c r="G1217"/>
      <c r="H1217"/>
    </row>
    <row r="1218" spans="1:8" x14ac:dyDescent="0.2">
      <c r="A1218" t="s">
        <v>4407</v>
      </c>
      <c r="B1218" t="s">
        <v>22060</v>
      </c>
      <c r="C1218" t="s">
        <v>4408</v>
      </c>
      <c r="D1218" t="s">
        <v>21648</v>
      </c>
      <c r="E1218"/>
      <c r="F1218">
        <v>72006</v>
      </c>
      <c r="G1218"/>
      <c r="H1218"/>
    </row>
    <row r="1219" spans="1:8" x14ac:dyDescent="0.2">
      <c r="A1219" t="s">
        <v>4409</v>
      </c>
      <c r="B1219" t="s">
        <v>22060</v>
      </c>
      <c r="C1219" t="s">
        <v>4410</v>
      </c>
      <c r="D1219" t="s">
        <v>21648</v>
      </c>
      <c r="E1219"/>
      <c r="F1219">
        <v>72006</v>
      </c>
      <c r="G1219"/>
      <c r="H1219"/>
    </row>
    <row r="1220" spans="1:8" x14ac:dyDescent="0.2">
      <c r="A1220" t="s">
        <v>4411</v>
      </c>
      <c r="B1220" t="s">
        <v>22060</v>
      </c>
      <c r="C1220" t="s">
        <v>4412</v>
      </c>
      <c r="D1220" t="s">
        <v>21648</v>
      </c>
      <c r="E1220"/>
      <c r="F1220">
        <v>72006</v>
      </c>
      <c r="G1220"/>
      <c r="H1220"/>
    </row>
    <row r="1221" spans="1:8" x14ac:dyDescent="0.2">
      <c r="A1221" t="s">
        <v>4413</v>
      </c>
      <c r="B1221" t="s">
        <v>22060</v>
      </c>
      <c r="C1221" t="s">
        <v>4414</v>
      </c>
      <c r="D1221" t="s">
        <v>21648</v>
      </c>
      <c r="E1221"/>
      <c r="F1221">
        <v>72006</v>
      </c>
      <c r="G1221"/>
      <c r="H1221"/>
    </row>
    <row r="1222" spans="1:8" x14ac:dyDescent="0.2">
      <c r="A1222" t="s">
        <v>4415</v>
      </c>
      <c r="B1222" t="s">
        <v>22060</v>
      </c>
      <c r="C1222" t="s">
        <v>4416</v>
      </c>
      <c r="D1222" t="s">
        <v>21648</v>
      </c>
      <c r="E1222"/>
      <c r="F1222">
        <v>72006</v>
      </c>
      <c r="G1222"/>
      <c r="H1222"/>
    </row>
    <row r="1223" spans="1:8" x14ac:dyDescent="0.2">
      <c r="A1223" t="s">
        <v>4417</v>
      </c>
      <c r="B1223" t="s">
        <v>22060</v>
      </c>
      <c r="C1223" t="s">
        <v>4418</v>
      </c>
      <c r="D1223" t="s">
        <v>21648</v>
      </c>
      <c r="E1223"/>
      <c r="F1223">
        <v>72006</v>
      </c>
      <c r="G1223"/>
      <c r="H1223"/>
    </row>
    <row r="1224" spans="1:8" x14ac:dyDescent="0.2">
      <c r="A1224" t="s">
        <v>4419</v>
      </c>
      <c r="B1224" t="s">
        <v>22060</v>
      </c>
      <c r="C1224" t="s">
        <v>4420</v>
      </c>
      <c r="D1224" t="s">
        <v>21648</v>
      </c>
      <c r="E1224"/>
      <c r="F1224">
        <v>72006</v>
      </c>
      <c r="G1224"/>
      <c r="H1224"/>
    </row>
    <row r="1225" spans="1:8" x14ac:dyDescent="0.2">
      <c r="A1225" t="s">
        <v>4421</v>
      </c>
      <c r="B1225" t="s">
        <v>22060</v>
      </c>
      <c r="C1225" t="s">
        <v>4422</v>
      </c>
      <c r="D1225" t="s">
        <v>21648</v>
      </c>
      <c r="E1225"/>
      <c r="F1225">
        <v>72006</v>
      </c>
      <c r="G1225"/>
      <c r="H1225"/>
    </row>
    <row r="1226" spans="1:8" x14ac:dyDescent="0.2">
      <c r="A1226" t="s">
        <v>4423</v>
      </c>
      <c r="B1226" t="s">
        <v>22060</v>
      </c>
      <c r="C1226" t="s">
        <v>4424</v>
      </c>
      <c r="D1226" t="s">
        <v>21648</v>
      </c>
      <c r="E1226"/>
      <c r="F1226">
        <v>72006</v>
      </c>
      <c r="G1226"/>
      <c r="H1226"/>
    </row>
    <row r="1227" spans="1:8" x14ac:dyDescent="0.2">
      <c r="A1227" t="s">
        <v>4425</v>
      </c>
      <c r="B1227" t="s">
        <v>22060</v>
      </c>
      <c r="C1227" t="s">
        <v>4426</v>
      </c>
      <c r="D1227" t="s">
        <v>21648</v>
      </c>
      <c r="E1227"/>
      <c r="F1227">
        <v>72006</v>
      </c>
      <c r="G1227"/>
      <c r="H1227"/>
    </row>
    <row r="1228" spans="1:8" x14ac:dyDescent="0.2">
      <c r="A1228" t="s">
        <v>4427</v>
      </c>
      <c r="B1228" t="s">
        <v>22060</v>
      </c>
      <c r="C1228" t="s">
        <v>4428</v>
      </c>
      <c r="D1228" t="s">
        <v>21648</v>
      </c>
      <c r="E1228"/>
      <c r="F1228">
        <v>72006</v>
      </c>
      <c r="G1228"/>
      <c r="H1228"/>
    </row>
    <row r="1229" spans="1:8" x14ac:dyDescent="0.2">
      <c r="A1229" t="s">
        <v>4429</v>
      </c>
      <c r="B1229" t="s">
        <v>22060</v>
      </c>
      <c r="C1229" t="s">
        <v>4430</v>
      </c>
      <c r="D1229" t="s">
        <v>21648</v>
      </c>
      <c r="E1229"/>
      <c r="F1229">
        <v>72006</v>
      </c>
      <c r="G1229"/>
      <c r="H1229"/>
    </row>
    <row r="1230" spans="1:8" x14ac:dyDescent="0.2">
      <c r="A1230" t="s">
        <v>4431</v>
      </c>
      <c r="B1230" t="s">
        <v>22060</v>
      </c>
      <c r="C1230" t="s">
        <v>4432</v>
      </c>
      <c r="D1230" t="s">
        <v>21648</v>
      </c>
      <c r="E1230"/>
      <c r="F1230">
        <v>72006</v>
      </c>
      <c r="G1230"/>
      <c r="H1230"/>
    </row>
    <row r="1231" spans="1:8" x14ac:dyDescent="0.2">
      <c r="A1231" t="s">
        <v>4433</v>
      </c>
      <c r="B1231" t="s">
        <v>22060</v>
      </c>
      <c r="C1231" t="s">
        <v>4434</v>
      </c>
      <c r="D1231" t="s">
        <v>21648</v>
      </c>
      <c r="E1231"/>
      <c r="F1231">
        <v>72006</v>
      </c>
      <c r="G1231"/>
      <c r="H1231"/>
    </row>
    <row r="1232" spans="1:8" x14ac:dyDescent="0.2">
      <c r="A1232" t="s">
        <v>4435</v>
      </c>
      <c r="B1232" t="s">
        <v>22060</v>
      </c>
      <c r="C1232" t="s">
        <v>4436</v>
      </c>
      <c r="D1232" t="s">
        <v>21648</v>
      </c>
      <c r="E1232"/>
      <c r="F1232">
        <v>72006</v>
      </c>
      <c r="G1232"/>
      <c r="H1232"/>
    </row>
    <row r="1233" spans="1:8" x14ac:dyDescent="0.2">
      <c r="A1233" t="s">
        <v>4437</v>
      </c>
      <c r="B1233" t="s">
        <v>22060</v>
      </c>
      <c r="C1233" t="s">
        <v>4438</v>
      </c>
      <c r="D1233" t="s">
        <v>21648</v>
      </c>
      <c r="E1233"/>
      <c r="F1233">
        <v>72006</v>
      </c>
      <c r="G1233"/>
      <c r="H1233"/>
    </row>
    <row r="1234" spans="1:8" x14ac:dyDescent="0.2">
      <c r="A1234" t="s">
        <v>4439</v>
      </c>
      <c r="B1234" t="s">
        <v>22060</v>
      </c>
      <c r="C1234" t="s">
        <v>4440</v>
      </c>
      <c r="D1234" t="s">
        <v>21648</v>
      </c>
      <c r="E1234"/>
      <c r="F1234">
        <v>72006</v>
      </c>
      <c r="G1234"/>
      <c r="H1234"/>
    </row>
    <row r="1235" spans="1:8" x14ac:dyDescent="0.2">
      <c r="A1235" t="s">
        <v>4441</v>
      </c>
      <c r="B1235" t="s">
        <v>22060</v>
      </c>
      <c r="C1235" t="s">
        <v>4442</v>
      </c>
      <c r="D1235" t="s">
        <v>21648</v>
      </c>
      <c r="E1235"/>
      <c r="F1235">
        <v>72006</v>
      </c>
      <c r="G1235"/>
      <c r="H1235"/>
    </row>
    <row r="1236" spans="1:8" x14ac:dyDescent="0.2">
      <c r="A1236" t="s">
        <v>4443</v>
      </c>
      <c r="B1236" t="s">
        <v>22060</v>
      </c>
      <c r="C1236" t="s">
        <v>4444</v>
      </c>
      <c r="D1236" t="s">
        <v>21648</v>
      </c>
      <c r="E1236"/>
      <c r="F1236">
        <v>72006</v>
      </c>
      <c r="G1236"/>
      <c r="H1236"/>
    </row>
    <row r="1237" spans="1:8" x14ac:dyDescent="0.2">
      <c r="A1237" t="s">
        <v>4445</v>
      </c>
      <c r="B1237" t="s">
        <v>22060</v>
      </c>
      <c r="C1237" t="s">
        <v>4446</v>
      </c>
      <c r="D1237" t="s">
        <v>21648</v>
      </c>
      <c r="E1237"/>
      <c r="F1237">
        <v>72006</v>
      </c>
      <c r="G1237"/>
      <c r="H1237"/>
    </row>
    <row r="1238" spans="1:8" x14ac:dyDescent="0.2">
      <c r="A1238" t="s">
        <v>4447</v>
      </c>
      <c r="B1238" t="s">
        <v>22060</v>
      </c>
      <c r="C1238" t="s">
        <v>4448</v>
      </c>
      <c r="D1238" t="s">
        <v>21648</v>
      </c>
      <c r="E1238"/>
      <c r="F1238">
        <v>72006</v>
      </c>
      <c r="G1238"/>
      <c r="H1238"/>
    </row>
    <row r="1239" spans="1:8" x14ac:dyDescent="0.2">
      <c r="A1239" t="s">
        <v>4449</v>
      </c>
      <c r="B1239" t="s">
        <v>22060</v>
      </c>
      <c r="C1239" t="s">
        <v>4450</v>
      </c>
      <c r="D1239" t="s">
        <v>21648</v>
      </c>
      <c r="E1239"/>
      <c r="F1239">
        <v>72006</v>
      </c>
      <c r="G1239"/>
      <c r="H1239"/>
    </row>
    <row r="1240" spans="1:8" x14ac:dyDescent="0.2">
      <c r="A1240" t="s">
        <v>4451</v>
      </c>
      <c r="B1240" t="s">
        <v>22060</v>
      </c>
      <c r="C1240" t="s">
        <v>4452</v>
      </c>
      <c r="D1240" t="s">
        <v>21648</v>
      </c>
      <c r="E1240"/>
      <c r="F1240">
        <v>72006</v>
      </c>
      <c r="G1240"/>
      <c r="H1240"/>
    </row>
    <row r="1241" spans="1:8" x14ac:dyDescent="0.2">
      <c r="A1241" t="s">
        <v>4453</v>
      </c>
      <c r="B1241" t="s">
        <v>22060</v>
      </c>
      <c r="C1241" t="s">
        <v>4454</v>
      </c>
      <c r="D1241" t="s">
        <v>21648</v>
      </c>
      <c r="E1241"/>
      <c r="F1241">
        <v>72006</v>
      </c>
      <c r="G1241"/>
      <c r="H1241"/>
    </row>
    <row r="1242" spans="1:8" x14ac:dyDescent="0.2">
      <c r="A1242" t="s">
        <v>4455</v>
      </c>
      <c r="B1242" t="s">
        <v>22060</v>
      </c>
      <c r="C1242" t="s">
        <v>4456</v>
      </c>
      <c r="D1242" t="s">
        <v>21648</v>
      </c>
      <c r="E1242"/>
      <c r="F1242">
        <v>72006</v>
      </c>
      <c r="G1242"/>
      <c r="H1242"/>
    </row>
    <row r="1243" spans="1:8" x14ac:dyDescent="0.2">
      <c r="A1243" t="s">
        <v>4457</v>
      </c>
      <c r="B1243" t="s">
        <v>22060</v>
      </c>
      <c r="C1243" t="s">
        <v>4458</v>
      </c>
      <c r="D1243" t="s">
        <v>21648</v>
      </c>
      <c r="E1243"/>
      <c r="F1243">
        <v>72006</v>
      </c>
      <c r="G1243"/>
      <c r="H1243"/>
    </row>
    <row r="1244" spans="1:8" x14ac:dyDescent="0.2">
      <c r="A1244" t="s">
        <v>4459</v>
      </c>
      <c r="B1244" t="s">
        <v>22060</v>
      </c>
      <c r="C1244" t="s">
        <v>4460</v>
      </c>
      <c r="D1244" t="s">
        <v>21648</v>
      </c>
      <c r="E1244"/>
      <c r="F1244">
        <v>72006</v>
      </c>
      <c r="G1244"/>
      <c r="H1244"/>
    </row>
    <row r="1245" spans="1:8" x14ac:dyDescent="0.2">
      <c r="A1245" t="s">
        <v>4461</v>
      </c>
      <c r="B1245" t="s">
        <v>22060</v>
      </c>
      <c r="C1245" t="s">
        <v>4462</v>
      </c>
      <c r="D1245" t="s">
        <v>21648</v>
      </c>
      <c r="E1245"/>
      <c r="F1245">
        <v>72006</v>
      </c>
      <c r="G1245"/>
      <c r="H1245"/>
    </row>
    <row r="1246" spans="1:8" x14ac:dyDescent="0.2">
      <c r="A1246" t="s">
        <v>4463</v>
      </c>
      <c r="B1246" t="s">
        <v>22060</v>
      </c>
      <c r="C1246" t="s">
        <v>4464</v>
      </c>
      <c r="D1246" t="s">
        <v>21648</v>
      </c>
      <c r="E1246"/>
      <c r="F1246">
        <v>72006</v>
      </c>
      <c r="G1246"/>
      <c r="H1246"/>
    </row>
    <row r="1247" spans="1:8" x14ac:dyDescent="0.2">
      <c r="A1247" t="s">
        <v>4465</v>
      </c>
      <c r="B1247" t="s">
        <v>22060</v>
      </c>
      <c r="C1247" t="s">
        <v>4466</v>
      </c>
      <c r="D1247" t="s">
        <v>21648</v>
      </c>
      <c r="E1247"/>
      <c r="F1247">
        <v>72006</v>
      </c>
      <c r="G1247"/>
      <c r="H1247"/>
    </row>
    <row r="1248" spans="1:8" x14ac:dyDescent="0.2">
      <c r="A1248" t="s">
        <v>4467</v>
      </c>
      <c r="B1248" t="s">
        <v>22060</v>
      </c>
      <c r="C1248" t="s">
        <v>4468</v>
      </c>
      <c r="D1248" t="s">
        <v>21648</v>
      </c>
      <c r="E1248"/>
      <c r="F1248">
        <v>72006</v>
      </c>
      <c r="G1248"/>
      <c r="H1248"/>
    </row>
    <row r="1249" spans="1:8" x14ac:dyDescent="0.2">
      <c r="A1249" t="s">
        <v>4469</v>
      </c>
      <c r="B1249" t="s">
        <v>22060</v>
      </c>
      <c r="C1249" t="s">
        <v>4470</v>
      </c>
      <c r="D1249" t="s">
        <v>21648</v>
      </c>
      <c r="E1249"/>
      <c r="F1249">
        <v>72006</v>
      </c>
      <c r="G1249"/>
      <c r="H1249"/>
    </row>
    <row r="1250" spans="1:8" x14ac:dyDescent="0.2">
      <c r="A1250" t="s">
        <v>4471</v>
      </c>
      <c r="B1250" t="s">
        <v>22060</v>
      </c>
      <c r="C1250" t="s">
        <v>4472</v>
      </c>
      <c r="D1250" t="s">
        <v>21648</v>
      </c>
      <c r="E1250"/>
      <c r="F1250">
        <v>72006</v>
      </c>
      <c r="G1250"/>
      <c r="H1250"/>
    </row>
    <row r="1251" spans="1:8" x14ac:dyDescent="0.2">
      <c r="A1251" t="s">
        <v>4473</v>
      </c>
      <c r="B1251" t="s">
        <v>22060</v>
      </c>
      <c r="C1251" t="s">
        <v>4474</v>
      </c>
      <c r="D1251" t="s">
        <v>21648</v>
      </c>
      <c r="E1251"/>
      <c r="F1251">
        <v>72006</v>
      </c>
      <c r="G1251"/>
      <c r="H1251"/>
    </row>
    <row r="1252" spans="1:8" x14ac:dyDescent="0.2">
      <c r="A1252" t="s">
        <v>4475</v>
      </c>
      <c r="B1252" t="s">
        <v>22060</v>
      </c>
      <c r="C1252" t="s">
        <v>4476</v>
      </c>
      <c r="D1252" t="s">
        <v>21648</v>
      </c>
      <c r="E1252"/>
      <c r="F1252">
        <v>72006</v>
      </c>
      <c r="G1252"/>
      <c r="H1252"/>
    </row>
    <row r="1253" spans="1:8" x14ac:dyDescent="0.2">
      <c r="A1253" t="s">
        <v>4477</v>
      </c>
      <c r="B1253" t="s">
        <v>22060</v>
      </c>
      <c r="C1253" t="s">
        <v>4478</v>
      </c>
      <c r="D1253" t="s">
        <v>21648</v>
      </c>
      <c r="E1253"/>
      <c r="F1253">
        <v>72006</v>
      </c>
      <c r="G1253"/>
      <c r="H1253"/>
    </row>
    <row r="1254" spans="1:8" x14ac:dyDescent="0.2">
      <c r="A1254" t="s">
        <v>4479</v>
      </c>
      <c r="B1254" t="s">
        <v>22060</v>
      </c>
      <c r="C1254" t="s">
        <v>4480</v>
      </c>
      <c r="D1254" t="s">
        <v>21648</v>
      </c>
      <c r="E1254"/>
      <c r="F1254">
        <v>72006</v>
      </c>
      <c r="G1254"/>
      <c r="H1254"/>
    </row>
    <row r="1255" spans="1:8" x14ac:dyDescent="0.2">
      <c r="A1255" t="s">
        <v>4481</v>
      </c>
      <c r="B1255" t="s">
        <v>22060</v>
      </c>
      <c r="C1255" t="s">
        <v>4482</v>
      </c>
      <c r="D1255" t="s">
        <v>21648</v>
      </c>
      <c r="E1255"/>
      <c r="F1255">
        <v>72006</v>
      </c>
      <c r="G1255"/>
      <c r="H1255"/>
    </row>
    <row r="1256" spans="1:8" x14ac:dyDescent="0.2">
      <c r="A1256" t="s">
        <v>4483</v>
      </c>
      <c r="B1256" t="s">
        <v>22060</v>
      </c>
      <c r="C1256" t="s">
        <v>4484</v>
      </c>
      <c r="D1256" t="s">
        <v>21648</v>
      </c>
      <c r="E1256"/>
      <c r="F1256">
        <v>72006</v>
      </c>
      <c r="G1256"/>
      <c r="H1256"/>
    </row>
    <row r="1257" spans="1:8" x14ac:dyDescent="0.2">
      <c r="A1257" t="s">
        <v>4485</v>
      </c>
      <c r="B1257" t="s">
        <v>22060</v>
      </c>
      <c r="C1257" t="s">
        <v>4486</v>
      </c>
      <c r="D1257" t="s">
        <v>21648</v>
      </c>
      <c r="E1257"/>
      <c r="F1257">
        <v>72006</v>
      </c>
      <c r="G1257"/>
      <c r="H1257"/>
    </row>
    <row r="1258" spans="1:8" x14ac:dyDescent="0.2">
      <c r="A1258" t="s">
        <v>4487</v>
      </c>
      <c r="B1258" t="s">
        <v>22060</v>
      </c>
      <c r="C1258" t="s">
        <v>4488</v>
      </c>
      <c r="D1258" t="s">
        <v>21648</v>
      </c>
      <c r="E1258"/>
      <c r="F1258">
        <v>72006</v>
      </c>
      <c r="G1258"/>
      <c r="H1258"/>
    </row>
    <row r="1259" spans="1:8" x14ac:dyDescent="0.2">
      <c r="A1259" t="s">
        <v>4489</v>
      </c>
      <c r="B1259" t="s">
        <v>22060</v>
      </c>
      <c r="C1259" t="s">
        <v>1339</v>
      </c>
      <c r="D1259" t="s">
        <v>21648</v>
      </c>
      <c r="E1259"/>
      <c r="F1259">
        <v>72006</v>
      </c>
      <c r="G1259"/>
      <c r="H1259"/>
    </row>
    <row r="1260" spans="1:8" x14ac:dyDescent="0.2">
      <c r="A1260" t="s">
        <v>1340</v>
      </c>
      <c r="B1260" t="s">
        <v>22060</v>
      </c>
      <c r="C1260" t="s">
        <v>1341</v>
      </c>
      <c r="D1260" t="s">
        <v>21648</v>
      </c>
      <c r="E1260"/>
      <c r="F1260">
        <v>72006</v>
      </c>
      <c r="G1260"/>
      <c r="H1260"/>
    </row>
    <row r="1261" spans="1:8" x14ac:dyDescent="0.2">
      <c r="A1261" t="s">
        <v>1342</v>
      </c>
      <c r="B1261" t="s">
        <v>22060</v>
      </c>
      <c r="C1261" t="s">
        <v>1343</v>
      </c>
      <c r="D1261" t="s">
        <v>21648</v>
      </c>
      <c r="E1261"/>
      <c r="F1261">
        <v>72006</v>
      </c>
      <c r="G1261"/>
      <c r="H1261"/>
    </row>
    <row r="1262" spans="1:8" x14ac:dyDescent="0.2">
      <c r="A1262" t="s">
        <v>1344</v>
      </c>
      <c r="B1262" t="s">
        <v>22060</v>
      </c>
      <c r="C1262" t="s">
        <v>1345</v>
      </c>
      <c r="D1262" t="s">
        <v>21648</v>
      </c>
      <c r="E1262"/>
      <c r="F1262">
        <v>72006</v>
      </c>
      <c r="G1262"/>
      <c r="H1262"/>
    </row>
    <row r="1263" spans="1:8" x14ac:dyDescent="0.2">
      <c r="A1263" t="s">
        <v>1346</v>
      </c>
      <c r="B1263" t="s">
        <v>22060</v>
      </c>
      <c r="C1263" t="s">
        <v>1347</v>
      </c>
      <c r="D1263" t="s">
        <v>21648</v>
      </c>
      <c r="E1263"/>
      <c r="F1263">
        <v>72006</v>
      </c>
      <c r="G1263"/>
      <c r="H1263"/>
    </row>
    <row r="1264" spans="1:8" x14ac:dyDescent="0.2">
      <c r="A1264" t="s">
        <v>1348</v>
      </c>
      <c r="B1264" t="s">
        <v>22060</v>
      </c>
      <c r="C1264" t="s">
        <v>1349</v>
      </c>
      <c r="D1264" t="s">
        <v>21648</v>
      </c>
      <c r="E1264"/>
      <c r="F1264">
        <v>72006</v>
      </c>
      <c r="G1264"/>
      <c r="H1264"/>
    </row>
    <row r="1265" spans="1:8" x14ac:dyDescent="0.2">
      <c r="A1265" t="s">
        <v>1350</v>
      </c>
      <c r="B1265" t="s">
        <v>22060</v>
      </c>
      <c r="C1265" t="s">
        <v>1351</v>
      </c>
      <c r="D1265" t="s">
        <v>21648</v>
      </c>
      <c r="E1265"/>
      <c r="F1265">
        <v>72006</v>
      </c>
      <c r="G1265"/>
      <c r="H1265"/>
    </row>
    <row r="1266" spans="1:8" x14ac:dyDescent="0.2">
      <c r="A1266" t="s">
        <v>1352</v>
      </c>
      <c r="B1266" t="s">
        <v>22060</v>
      </c>
      <c r="C1266" t="s">
        <v>1353</v>
      </c>
      <c r="D1266" t="s">
        <v>21648</v>
      </c>
      <c r="E1266"/>
      <c r="F1266">
        <v>72006</v>
      </c>
      <c r="G1266"/>
      <c r="H1266"/>
    </row>
    <row r="1267" spans="1:8" x14ac:dyDescent="0.2">
      <c r="A1267" t="s">
        <v>1354</v>
      </c>
      <c r="B1267" t="s">
        <v>22060</v>
      </c>
      <c r="C1267" t="s">
        <v>1355</v>
      </c>
      <c r="D1267" t="s">
        <v>21648</v>
      </c>
      <c r="E1267"/>
      <c r="F1267">
        <v>72006</v>
      </c>
      <c r="G1267"/>
      <c r="H1267"/>
    </row>
    <row r="1268" spans="1:8" x14ac:dyDescent="0.2">
      <c r="A1268" t="s">
        <v>1356</v>
      </c>
      <c r="B1268" t="s">
        <v>22060</v>
      </c>
      <c r="C1268" t="s">
        <v>1357</v>
      </c>
      <c r="D1268" t="s">
        <v>21648</v>
      </c>
      <c r="E1268"/>
      <c r="F1268">
        <v>72006</v>
      </c>
      <c r="G1268"/>
      <c r="H1268"/>
    </row>
    <row r="1269" spans="1:8" x14ac:dyDescent="0.2">
      <c r="A1269" t="s">
        <v>1358</v>
      </c>
      <c r="B1269" t="s">
        <v>22060</v>
      </c>
      <c r="C1269" t="s">
        <v>1359</v>
      </c>
      <c r="D1269" t="s">
        <v>21648</v>
      </c>
      <c r="E1269"/>
      <c r="F1269">
        <v>72006</v>
      </c>
      <c r="G1269"/>
      <c r="H1269"/>
    </row>
    <row r="1270" spans="1:8" x14ac:dyDescent="0.2">
      <c r="A1270" t="s">
        <v>1360</v>
      </c>
      <c r="B1270" t="s">
        <v>22060</v>
      </c>
      <c r="C1270" t="s">
        <v>1361</v>
      </c>
      <c r="D1270" t="s">
        <v>21648</v>
      </c>
      <c r="E1270"/>
      <c r="F1270">
        <v>72006</v>
      </c>
      <c r="G1270"/>
      <c r="H1270"/>
    </row>
    <row r="1271" spans="1:8" x14ac:dyDescent="0.2">
      <c r="A1271" t="s">
        <v>1362</v>
      </c>
      <c r="B1271" t="s">
        <v>22060</v>
      </c>
      <c r="C1271" t="s">
        <v>2676</v>
      </c>
      <c r="D1271" t="s">
        <v>21648</v>
      </c>
      <c r="E1271"/>
      <c r="F1271">
        <v>72006</v>
      </c>
      <c r="G1271"/>
      <c r="H1271"/>
    </row>
    <row r="1272" spans="1:8" x14ac:dyDescent="0.2">
      <c r="A1272" t="s">
        <v>2677</v>
      </c>
      <c r="B1272" t="s">
        <v>22060</v>
      </c>
      <c r="C1272" t="s">
        <v>2678</v>
      </c>
      <c r="D1272" t="s">
        <v>21648</v>
      </c>
      <c r="E1272"/>
      <c r="F1272">
        <v>72006</v>
      </c>
      <c r="G1272"/>
      <c r="H1272"/>
    </row>
    <row r="1273" spans="1:8" x14ac:dyDescent="0.2">
      <c r="A1273" t="s">
        <v>2679</v>
      </c>
      <c r="B1273" t="s">
        <v>22060</v>
      </c>
      <c r="C1273" t="s">
        <v>2680</v>
      </c>
      <c r="D1273" t="s">
        <v>21648</v>
      </c>
      <c r="E1273"/>
      <c r="F1273">
        <v>72006</v>
      </c>
      <c r="G1273"/>
      <c r="H1273"/>
    </row>
    <row r="1274" spans="1:8" x14ac:dyDescent="0.2">
      <c r="A1274" t="s">
        <v>2681</v>
      </c>
      <c r="B1274" t="s">
        <v>22060</v>
      </c>
      <c r="C1274" t="s">
        <v>2682</v>
      </c>
      <c r="D1274" t="s">
        <v>21648</v>
      </c>
      <c r="E1274"/>
      <c r="F1274">
        <v>72006</v>
      </c>
      <c r="G1274"/>
      <c r="H1274"/>
    </row>
    <row r="1275" spans="1:8" x14ac:dyDescent="0.2">
      <c r="A1275" t="s">
        <v>2683</v>
      </c>
      <c r="B1275" t="s">
        <v>22060</v>
      </c>
      <c r="C1275" t="s">
        <v>2684</v>
      </c>
      <c r="D1275" t="s">
        <v>21648</v>
      </c>
      <c r="E1275"/>
      <c r="F1275">
        <v>72006</v>
      </c>
      <c r="G1275"/>
      <c r="H1275"/>
    </row>
    <row r="1276" spans="1:8" x14ac:dyDescent="0.2">
      <c r="A1276" t="s">
        <v>2685</v>
      </c>
      <c r="B1276" t="s">
        <v>22060</v>
      </c>
      <c r="C1276" t="s">
        <v>2686</v>
      </c>
      <c r="D1276" t="s">
        <v>21648</v>
      </c>
      <c r="E1276"/>
      <c r="F1276">
        <v>72006</v>
      </c>
      <c r="G1276"/>
      <c r="H1276"/>
    </row>
    <row r="1277" spans="1:8" x14ac:dyDescent="0.2">
      <c r="A1277" t="s">
        <v>2687</v>
      </c>
      <c r="B1277" t="s">
        <v>22060</v>
      </c>
      <c r="C1277" t="s">
        <v>2688</v>
      </c>
      <c r="D1277" t="s">
        <v>21648</v>
      </c>
      <c r="E1277"/>
      <c r="F1277">
        <v>72006</v>
      </c>
      <c r="G1277"/>
      <c r="H1277"/>
    </row>
    <row r="1278" spans="1:8" x14ac:dyDescent="0.2">
      <c r="A1278" t="s">
        <v>2689</v>
      </c>
      <c r="B1278" t="s">
        <v>22060</v>
      </c>
      <c r="C1278" t="s">
        <v>2690</v>
      </c>
      <c r="D1278" t="s">
        <v>21648</v>
      </c>
      <c r="E1278"/>
      <c r="F1278">
        <v>72006</v>
      </c>
      <c r="G1278"/>
      <c r="H1278"/>
    </row>
    <row r="1279" spans="1:8" x14ac:dyDescent="0.2">
      <c r="A1279" t="s">
        <v>2691</v>
      </c>
      <c r="B1279" t="s">
        <v>22060</v>
      </c>
      <c r="C1279" t="s">
        <v>2692</v>
      </c>
      <c r="D1279" t="s">
        <v>21648</v>
      </c>
      <c r="E1279"/>
      <c r="F1279">
        <v>72006</v>
      </c>
      <c r="G1279"/>
      <c r="H1279"/>
    </row>
    <row r="1280" spans="1:8" x14ac:dyDescent="0.2">
      <c r="A1280" t="s">
        <v>2693</v>
      </c>
      <c r="B1280" t="s">
        <v>22060</v>
      </c>
      <c r="C1280" t="s">
        <v>2694</v>
      </c>
      <c r="D1280" t="s">
        <v>21648</v>
      </c>
      <c r="E1280"/>
      <c r="F1280">
        <v>72006</v>
      </c>
      <c r="G1280"/>
      <c r="H1280"/>
    </row>
    <row r="1281" spans="1:8" x14ac:dyDescent="0.2">
      <c r="A1281" t="s">
        <v>2695</v>
      </c>
      <c r="B1281" t="s">
        <v>22060</v>
      </c>
      <c r="C1281" t="s">
        <v>2696</v>
      </c>
      <c r="D1281" t="s">
        <v>21648</v>
      </c>
      <c r="E1281"/>
      <c r="F1281">
        <v>72006</v>
      </c>
      <c r="G1281"/>
      <c r="H1281"/>
    </row>
    <row r="1282" spans="1:8" x14ac:dyDescent="0.2">
      <c r="A1282" t="s">
        <v>2697</v>
      </c>
      <c r="B1282" t="s">
        <v>22060</v>
      </c>
      <c r="C1282" t="s">
        <v>2698</v>
      </c>
      <c r="D1282" t="s">
        <v>21648</v>
      </c>
      <c r="E1282"/>
      <c r="F1282">
        <v>72006</v>
      </c>
      <c r="G1282"/>
      <c r="H1282"/>
    </row>
    <row r="1283" spans="1:8" x14ac:dyDescent="0.2">
      <c r="A1283" t="s">
        <v>2699</v>
      </c>
      <c r="B1283" t="s">
        <v>22060</v>
      </c>
      <c r="C1283" t="s">
        <v>2700</v>
      </c>
      <c r="D1283" t="s">
        <v>21648</v>
      </c>
      <c r="E1283"/>
      <c r="F1283">
        <v>72006</v>
      </c>
      <c r="G1283"/>
      <c r="H1283"/>
    </row>
    <row r="1284" spans="1:8" x14ac:dyDescent="0.2">
      <c r="A1284" t="s">
        <v>2701</v>
      </c>
      <c r="B1284" t="s">
        <v>22060</v>
      </c>
      <c r="C1284" t="s">
        <v>2702</v>
      </c>
      <c r="D1284" t="s">
        <v>21648</v>
      </c>
      <c r="E1284"/>
      <c r="F1284">
        <v>72006</v>
      </c>
      <c r="G1284"/>
      <c r="H1284"/>
    </row>
    <row r="1285" spans="1:8" x14ac:dyDescent="0.2">
      <c r="A1285" t="s">
        <v>2703</v>
      </c>
      <c r="B1285" t="s">
        <v>22060</v>
      </c>
      <c r="C1285" t="s">
        <v>2704</v>
      </c>
      <c r="D1285" t="s">
        <v>21648</v>
      </c>
      <c r="E1285"/>
      <c r="F1285">
        <v>72006</v>
      </c>
      <c r="G1285"/>
      <c r="H1285"/>
    </row>
    <row r="1286" spans="1:8" x14ac:dyDescent="0.2">
      <c r="A1286" t="s">
        <v>2705</v>
      </c>
      <c r="B1286" t="s">
        <v>22060</v>
      </c>
      <c r="C1286" t="s">
        <v>2706</v>
      </c>
      <c r="D1286" t="s">
        <v>21648</v>
      </c>
      <c r="E1286"/>
      <c r="F1286">
        <v>72006</v>
      </c>
      <c r="G1286"/>
      <c r="H1286"/>
    </row>
    <row r="1287" spans="1:8" x14ac:dyDescent="0.2">
      <c r="A1287" t="s">
        <v>2707</v>
      </c>
      <c r="B1287" t="s">
        <v>22060</v>
      </c>
      <c r="C1287" t="s">
        <v>2708</v>
      </c>
      <c r="D1287" t="s">
        <v>21648</v>
      </c>
      <c r="E1287"/>
      <c r="F1287">
        <v>72006</v>
      </c>
      <c r="G1287"/>
      <c r="H1287"/>
    </row>
    <row r="1288" spans="1:8" x14ac:dyDescent="0.2">
      <c r="A1288" t="s">
        <v>2709</v>
      </c>
      <c r="B1288" t="s">
        <v>22060</v>
      </c>
      <c r="C1288" t="s">
        <v>2710</v>
      </c>
      <c r="D1288" t="s">
        <v>21648</v>
      </c>
      <c r="E1288"/>
      <c r="F1288">
        <v>72006</v>
      </c>
      <c r="G1288"/>
      <c r="H1288"/>
    </row>
    <row r="1289" spans="1:8" x14ac:dyDescent="0.2">
      <c r="A1289" t="s">
        <v>2711</v>
      </c>
      <c r="B1289" t="s">
        <v>22060</v>
      </c>
      <c r="C1289" t="s">
        <v>2712</v>
      </c>
      <c r="D1289" t="s">
        <v>21648</v>
      </c>
      <c r="E1289"/>
      <c r="F1289">
        <v>72006</v>
      </c>
      <c r="G1289"/>
      <c r="H1289"/>
    </row>
    <row r="1290" spans="1:8" x14ac:dyDescent="0.2">
      <c r="A1290" t="s">
        <v>2713</v>
      </c>
      <c r="B1290" t="s">
        <v>22060</v>
      </c>
      <c r="C1290" t="s">
        <v>2714</v>
      </c>
      <c r="D1290" t="s">
        <v>21648</v>
      </c>
      <c r="E1290"/>
      <c r="F1290">
        <v>72006</v>
      </c>
      <c r="G1290"/>
      <c r="H1290"/>
    </row>
    <row r="1291" spans="1:8" x14ac:dyDescent="0.2">
      <c r="A1291" t="s">
        <v>2715</v>
      </c>
      <c r="B1291" t="s">
        <v>22060</v>
      </c>
      <c r="C1291" t="s">
        <v>2716</v>
      </c>
      <c r="D1291" t="s">
        <v>21648</v>
      </c>
      <c r="E1291"/>
      <c r="F1291">
        <v>72006</v>
      </c>
      <c r="G1291"/>
      <c r="H1291"/>
    </row>
    <row r="1292" spans="1:8" x14ac:dyDescent="0.2">
      <c r="A1292" t="s">
        <v>2717</v>
      </c>
      <c r="B1292" t="s">
        <v>22060</v>
      </c>
      <c r="C1292" t="s">
        <v>2718</v>
      </c>
      <c r="D1292" t="s">
        <v>21648</v>
      </c>
      <c r="E1292"/>
      <c r="F1292">
        <v>72006</v>
      </c>
      <c r="G1292"/>
      <c r="H1292"/>
    </row>
    <row r="1293" spans="1:8" x14ac:dyDescent="0.2">
      <c r="A1293" t="s">
        <v>1052</v>
      </c>
      <c r="B1293" t="s">
        <v>22060</v>
      </c>
      <c r="C1293" t="s">
        <v>1053</v>
      </c>
      <c r="D1293" t="s">
        <v>21648</v>
      </c>
      <c r="E1293"/>
      <c r="F1293">
        <v>72006</v>
      </c>
      <c r="G1293"/>
      <c r="H1293"/>
    </row>
    <row r="1294" spans="1:8" x14ac:dyDescent="0.2">
      <c r="A1294" t="s">
        <v>1054</v>
      </c>
      <c r="B1294" t="s">
        <v>22060</v>
      </c>
      <c r="C1294" t="s">
        <v>1055</v>
      </c>
      <c r="D1294" t="s">
        <v>21648</v>
      </c>
      <c r="E1294"/>
      <c r="F1294">
        <v>72006</v>
      </c>
      <c r="G1294"/>
      <c r="H1294"/>
    </row>
    <row r="1295" spans="1:8" x14ac:dyDescent="0.2">
      <c r="A1295" t="s">
        <v>1056</v>
      </c>
      <c r="B1295" t="s">
        <v>22060</v>
      </c>
      <c r="C1295" t="s">
        <v>1057</v>
      </c>
      <c r="D1295" t="s">
        <v>21648</v>
      </c>
      <c r="E1295"/>
      <c r="F1295">
        <v>72006</v>
      </c>
      <c r="G1295"/>
      <c r="H1295"/>
    </row>
    <row r="1296" spans="1:8" x14ac:dyDescent="0.2">
      <c r="A1296" t="s">
        <v>483</v>
      </c>
      <c r="B1296" t="s">
        <v>22060</v>
      </c>
      <c r="C1296" t="s">
        <v>484</v>
      </c>
      <c r="D1296" t="s">
        <v>21648</v>
      </c>
      <c r="E1296"/>
      <c r="F1296">
        <v>72006</v>
      </c>
      <c r="G1296"/>
      <c r="H1296"/>
    </row>
    <row r="1297" spans="1:8" x14ac:dyDescent="0.2">
      <c r="A1297" t="s">
        <v>485</v>
      </c>
      <c r="B1297" t="s">
        <v>22060</v>
      </c>
      <c r="C1297" t="s">
        <v>486</v>
      </c>
      <c r="D1297" t="s">
        <v>21648</v>
      </c>
      <c r="E1297"/>
      <c r="F1297">
        <v>72006</v>
      </c>
      <c r="G1297"/>
      <c r="H1297"/>
    </row>
    <row r="1298" spans="1:8" x14ac:dyDescent="0.2">
      <c r="A1298" t="s">
        <v>487</v>
      </c>
      <c r="B1298" t="s">
        <v>22060</v>
      </c>
      <c r="C1298" t="s">
        <v>488</v>
      </c>
      <c r="D1298" t="s">
        <v>21648</v>
      </c>
      <c r="E1298"/>
      <c r="F1298">
        <v>72006</v>
      </c>
      <c r="G1298"/>
      <c r="H1298"/>
    </row>
    <row r="1299" spans="1:8" x14ac:dyDescent="0.2">
      <c r="A1299" t="s">
        <v>489</v>
      </c>
      <c r="B1299" t="s">
        <v>22060</v>
      </c>
      <c r="C1299" t="s">
        <v>490</v>
      </c>
      <c r="D1299" t="s">
        <v>21648</v>
      </c>
      <c r="E1299"/>
      <c r="F1299">
        <v>72006</v>
      </c>
      <c r="G1299"/>
      <c r="H1299"/>
    </row>
    <row r="1300" spans="1:8" x14ac:dyDescent="0.2">
      <c r="A1300" t="s">
        <v>491</v>
      </c>
      <c r="B1300" t="s">
        <v>22060</v>
      </c>
      <c r="C1300" t="s">
        <v>492</v>
      </c>
      <c r="D1300" t="s">
        <v>21648</v>
      </c>
      <c r="E1300"/>
      <c r="F1300">
        <v>72006</v>
      </c>
      <c r="G1300"/>
      <c r="H1300"/>
    </row>
    <row r="1301" spans="1:8" x14ac:dyDescent="0.2">
      <c r="A1301" t="s">
        <v>493</v>
      </c>
      <c r="B1301" t="s">
        <v>22060</v>
      </c>
      <c r="C1301" t="s">
        <v>494</v>
      </c>
      <c r="D1301" t="s">
        <v>21648</v>
      </c>
      <c r="E1301"/>
      <c r="F1301">
        <v>72006</v>
      </c>
      <c r="G1301"/>
      <c r="H1301"/>
    </row>
    <row r="1302" spans="1:8" x14ac:dyDescent="0.2">
      <c r="A1302" t="s">
        <v>495</v>
      </c>
      <c r="B1302" t="s">
        <v>22060</v>
      </c>
      <c r="C1302" t="s">
        <v>496</v>
      </c>
      <c r="D1302" t="s">
        <v>21648</v>
      </c>
      <c r="E1302"/>
      <c r="F1302">
        <v>72006</v>
      </c>
      <c r="G1302"/>
      <c r="H1302"/>
    </row>
    <row r="1303" spans="1:8" x14ac:dyDescent="0.2">
      <c r="A1303" t="s">
        <v>497</v>
      </c>
      <c r="B1303" t="s">
        <v>22060</v>
      </c>
      <c r="C1303" t="s">
        <v>498</v>
      </c>
      <c r="D1303" t="s">
        <v>21648</v>
      </c>
      <c r="E1303"/>
      <c r="F1303">
        <v>72006</v>
      </c>
      <c r="G1303"/>
      <c r="H1303"/>
    </row>
    <row r="1304" spans="1:8" x14ac:dyDescent="0.2">
      <c r="A1304" t="s">
        <v>499</v>
      </c>
      <c r="B1304" t="s">
        <v>22060</v>
      </c>
      <c r="C1304" t="s">
        <v>500</v>
      </c>
      <c r="D1304" t="s">
        <v>21648</v>
      </c>
      <c r="E1304"/>
      <c r="F1304">
        <v>72006</v>
      </c>
      <c r="G1304"/>
      <c r="H1304"/>
    </row>
    <row r="1305" spans="1:8" x14ac:dyDescent="0.2">
      <c r="A1305" t="s">
        <v>501</v>
      </c>
      <c r="B1305" t="s">
        <v>22060</v>
      </c>
      <c r="C1305" t="s">
        <v>502</v>
      </c>
      <c r="D1305" t="s">
        <v>21648</v>
      </c>
      <c r="E1305"/>
      <c r="F1305">
        <v>72006</v>
      </c>
      <c r="G1305"/>
      <c r="H1305"/>
    </row>
    <row r="1306" spans="1:8" x14ac:dyDescent="0.2">
      <c r="A1306" t="s">
        <v>503</v>
      </c>
      <c r="B1306" t="s">
        <v>22060</v>
      </c>
      <c r="C1306" t="s">
        <v>504</v>
      </c>
      <c r="D1306" t="s">
        <v>21648</v>
      </c>
      <c r="E1306"/>
      <c r="F1306">
        <v>72006</v>
      </c>
      <c r="G1306"/>
      <c r="H1306"/>
    </row>
    <row r="1307" spans="1:8" x14ac:dyDescent="0.2">
      <c r="A1307" t="s">
        <v>505</v>
      </c>
      <c r="B1307" t="s">
        <v>22060</v>
      </c>
      <c r="C1307" t="s">
        <v>506</v>
      </c>
      <c r="D1307" t="s">
        <v>21648</v>
      </c>
      <c r="E1307"/>
      <c r="F1307">
        <v>72006</v>
      </c>
      <c r="G1307"/>
      <c r="H1307"/>
    </row>
    <row r="1308" spans="1:8" x14ac:dyDescent="0.2">
      <c r="A1308" t="s">
        <v>507</v>
      </c>
      <c r="B1308" t="s">
        <v>22060</v>
      </c>
      <c r="C1308" t="s">
        <v>508</v>
      </c>
      <c r="D1308" t="s">
        <v>21648</v>
      </c>
      <c r="E1308"/>
      <c r="F1308">
        <v>72006</v>
      </c>
      <c r="G1308"/>
      <c r="H1308"/>
    </row>
    <row r="1309" spans="1:8" x14ac:dyDescent="0.2">
      <c r="A1309" t="s">
        <v>509</v>
      </c>
      <c r="B1309" t="s">
        <v>22060</v>
      </c>
      <c r="C1309" t="s">
        <v>510</v>
      </c>
      <c r="D1309" t="s">
        <v>21648</v>
      </c>
      <c r="E1309"/>
      <c r="F1309">
        <v>72006</v>
      </c>
      <c r="G1309"/>
      <c r="H1309"/>
    </row>
    <row r="1310" spans="1:8" x14ac:dyDescent="0.2">
      <c r="A1310" t="s">
        <v>511</v>
      </c>
      <c r="B1310" t="s">
        <v>22060</v>
      </c>
      <c r="C1310" t="s">
        <v>512</v>
      </c>
      <c r="D1310" t="s">
        <v>21648</v>
      </c>
      <c r="E1310"/>
      <c r="F1310">
        <v>72006</v>
      </c>
      <c r="G1310"/>
      <c r="H1310"/>
    </row>
    <row r="1311" spans="1:8" x14ac:dyDescent="0.2">
      <c r="A1311" t="s">
        <v>513</v>
      </c>
      <c r="B1311" t="s">
        <v>22060</v>
      </c>
      <c r="C1311" t="s">
        <v>514</v>
      </c>
      <c r="D1311" t="s">
        <v>21648</v>
      </c>
      <c r="E1311"/>
      <c r="F1311">
        <v>72006</v>
      </c>
      <c r="G1311"/>
      <c r="H1311"/>
    </row>
    <row r="1312" spans="1:8" x14ac:dyDescent="0.2">
      <c r="A1312" t="s">
        <v>515</v>
      </c>
      <c r="B1312" t="s">
        <v>22060</v>
      </c>
      <c r="C1312" t="s">
        <v>516</v>
      </c>
      <c r="D1312" t="s">
        <v>21648</v>
      </c>
      <c r="E1312"/>
      <c r="F1312">
        <v>72006</v>
      </c>
      <c r="G1312"/>
      <c r="H1312"/>
    </row>
    <row r="1313" spans="1:8" x14ac:dyDescent="0.2">
      <c r="A1313" t="s">
        <v>517</v>
      </c>
      <c r="B1313" t="s">
        <v>22060</v>
      </c>
      <c r="C1313" t="s">
        <v>518</v>
      </c>
      <c r="D1313" t="s">
        <v>21648</v>
      </c>
      <c r="E1313"/>
      <c r="F1313">
        <v>72006</v>
      </c>
      <c r="G1313"/>
      <c r="H1313"/>
    </row>
    <row r="1314" spans="1:8" x14ac:dyDescent="0.2">
      <c r="A1314" t="s">
        <v>519</v>
      </c>
      <c r="B1314" t="s">
        <v>22060</v>
      </c>
      <c r="C1314" t="s">
        <v>520</v>
      </c>
      <c r="D1314" t="s">
        <v>21648</v>
      </c>
      <c r="E1314"/>
      <c r="F1314">
        <v>72006</v>
      </c>
      <c r="G1314"/>
      <c r="H1314"/>
    </row>
    <row r="1315" spans="1:8" x14ac:dyDescent="0.2">
      <c r="A1315" t="s">
        <v>521</v>
      </c>
      <c r="B1315" t="s">
        <v>22060</v>
      </c>
      <c r="C1315" t="s">
        <v>522</v>
      </c>
      <c r="D1315" t="s">
        <v>21648</v>
      </c>
      <c r="E1315"/>
      <c r="F1315">
        <v>72006</v>
      </c>
      <c r="G1315"/>
      <c r="H1315"/>
    </row>
    <row r="1316" spans="1:8" x14ac:dyDescent="0.2">
      <c r="A1316" t="s">
        <v>523</v>
      </c>
      <c r="B1316" t="s">
        <v>22060</v>
      </c>
      <c r="C1316" t="s">
        <v>524</v>
      </c>
      <c r="D1316" t="s">
        <v>21648</v>
      </c>
      <c r="E1316"/>
      <c r="F1316">
        <v>72006</v>
      </c>
      <c r="G1316"/>
      <c r="H1316"/>
    </row>
    <row r="1317" spans="1:8" x14ac:dyDescent="0.2">
      <c r="A1317" t="s">
        <v>525</v>
      </c>
      <c r="B1317" t="s">
        <v>22060</v>
      </c>
      <c r="C1317" t="s">
        <v>526</v>
      </c>
      <c r="D1317" t="s">
        <v>21648</v>
      </c>
      <c r="E1317"/>
      <c r="F1317">
        <v>72006</v>
      </c>
      <c r="G1317"/>
      <c r="H1317"/>
    </row>
    <row r="1318" spans="1:8" x14ac:dyDescent="0.2">
      <c r="A1318" t="s">
        <v>527</v>
      </c>
      <c r="B1318" t="s">
        <v>22060</v>
      </c>
      <c r="C1318" t="s">
        <v>528</v>
      </c>
      <c r="D1318" t="s">
        <v>21648</v>
      </c>
      <c r="E1318"/>
      <c r="F1318">
        <v>72006</v>
      </c>
      <c r="G1318"/>
      <c r="H1318"/>
    </row>
    <row r="1319" spans="1:8" x14ac:dyDescent="0.2">
      <c r="A1319" t="s">
        <v>4612</v>
      </c>
      <c r="B1319" t="s">
        <v>22060</v>
      </c>
      <c r="C1319" t="s">
        <v>4613</v>
      </c>
      <c r="D1319" t="s">
        <v>21648</v>
      </c>
      <c r="E1319"/>
      <c r="F1319">
        <v>72006</v>
      </c>
      <c r="G1319"/>
      <c r="H1319"/>
    </row>
    <row r="1320" spans="1:8" x14ac:dyDescent="0.2">
      <c r="A1320" t="s">
        <v>4614</v>
      </c>
      <c r="B1320" t="s">
        <v>22060</v>
      </c>
      <c r="C1320" t="s">
        <v>4615</v>
      </c>
      <c r="D1320" t="s">
        <v>21648</v>
      </c>
      <c r="E1320"/>
      <c r="F1320">
        <v>72006</v>
      </c>
      <c r="G1320"/>
      <c r="H1320"/>
    </row>
    <row r="1321" spans="1:8" x14ac:dyDescent="0.2">
      <c r="A1321" t="s">
        <v>4616</v>
      </c>
      <c r="B1321" t="s">
        <v>22060</v>
      </c>
      <c r="C1321" t="s">
        <v>7850</v>
      </c>
      <c r="D1321" t="s">
        <v>21648</v>
      </c>
      <c r="E1321"/>
      <c r="F1321">
        <v>72006</v>
      </c>
      <c r="G1321"/>
      <c r="H1321"/>
    </row>
    <row r="1322" spans="1:8" x14ac:dyDescent="0.2">
      <c r="A1322" t="s">
        <v>7851</v>
      </c>
      <c r="B1322" t="s">
        <v>22060</v>
      </c>
      <c r="C1322" t="s">
        <v>7852</v>
      </c>
      <c r="D1322" t="s">
        <v>21648</v>
      </c>
      <c r="E1322"/>
      <c r="F1322">
        <v>72006</v>
      </c>
      <c r="G1322"/>
      <c r="H1322"/>
    </row>
    <row r="1323" spans="1:8" x14ac:dyDescent="0.2">
      <c r="A1323" t="s">
        <v>7853</v>
      </c>
      <c r="B1323" t="s">
        <v>22060</v>
      </c>
      <c r="C1323" t="s">
        <v>7854</v>
      </c>
      <c r="D1323" t="s">
        <v>21648</v>
      </c>
      <c r="E1323"/>
      <c r="F1323">
        <v>72006</v>
      </c>
      <c r="G1323"/>
      <c r="H1323"/>
    </row>
    <row r="1324" spans="1:8" x14ac:dyDescent="0.2">
      <c r="A1324" t="s">
        <v>7855</v>
      </c>
      <c r="B1324" t="s">
        <v>22060</v>
      </c>
      <c r="C1324" t="s">
        <v>7856</v>
      </c>
      <c r="D1324" t="s">
        <v>21648</v>
      </c>
      <c r="E1324"/>
      <c r="F1324">
        <v>72006</v>
      </c>
      <c r="G1324"/>
      <c r="H1324"/>
    </row>
    <row r="1325" spans="1:8" x14ac:dyDescent="0.2">
      <c r="A1325" t="s">
        <v>7857</v>
      </c>
      <c r="B1325" t="s">
        <v>22060</v>
      </c>
      <c r="C1325" t="s">
        <v>4622</v>
      </c>
      <c r="D1325" t="s">
        <v>21648</v>
      </c>
      <c r="E1325"/>
      <c r="F1325">
        <v>72006</v>
      </c>
      <c r="G1325"/>
      <c r="H1325"/>
    </row>
    <row r="1326" spans="1:8" x14ac:dyDescent="0.2">
      <c r="A1326" t="s">
        <v>4623</v>
      </c>
      <c r="B1326" t="s">
        <v>22060</v>
      </c>
      <c r="C1326" t="s">
        <v>4624</v>
      </c>
      <c r="D1326" t="s">
        <v>21648</v>
      </c>
      <c r="E1326"/>
      <c r="F1326">
        <v>72006</v>
      </c>
      <c r="G1326"/>
      <c r="H1326"/>
    </row>
    <row r="1327" spans="1:8" x14ac:dyDescent="0.2">
      <c r="A1327" t="s">
        <v>4625</v>
      </c>
      <c r="B1327" t="s">
        <v>22060</v>
      </c>
      <c r="C1327" t="s">
        <v>4626</v>
      </c>
      <c r="D1327" t="s">
        <v>21648</v>
      </c>
      <c r="E1327"/>
      <c r="F1327">
        <v>72006</v>
      </c>
      <c r="G1327"/>
      <c r="H1327"/>
    </row>
    <row r="1328" spans="1:8" x14ac:dyDescent="0.2">
      <c r="A1328" t="s">
        <v>4627</v>
      </c>
      <c r="B1328" t="s">
        <v>22060</v>
      </c>
      <c r="C1328" t="s">
        <v>4628</v>
      </c>
      <c r="D1328" t="s">
        <v>21648</v>
      </c>
      <c r="E1328"/>
      <c r="F1328">
        <v>72006</v>
      </c>
      <c r="G1328"/>
      <c r="H1328"/>
    </row>
    <row r="1329" spans="1:8" x14ac:dyDescent="0.2">
      <c r="A1329" t="s">
        <v>4629</v>
      </c>
      <c r="B1329" t="s">
        <v>22060</v>
      </c>
      <c r="C1329" t="s">
        <v>4630</v>
      </c>
      <c r="D1329" t="s">
        <v>21648</v>
      </c>
      <c r="E1329"/>
      <c r="F1329">
        <v>72006</v>
      </c>
      <c r="G1329"/>
      <c r="H1329"/>
    </row>
    <row r="1330" spans="1:8" x14ac:dyDescent="0.2">
      <c r="A1330" t="s">
        <v>4631</v>
      </c>
      <c r="B1330" t="s">
        <v>22060</v>
      </c>
      <c r="C1330" t="s">
        <v>4632</v>
      </c>
      <c r="D1330" t="s">
        <v>21648</v>
      </c>
      <c r="E1330"/>
      <c r="F1330">
        <v>72006</v>
      </c>
      <c r="G1330"/>
      <c r="H1330"/>
    </row>
    <row r="1331" spans="1:8" x14ac:dyDescent="0.2">
      <c r="A1331" t="s">
        <v>4633</v>
      </c>
      <c r="B1331" t="s">
        <v>22060</v>
      </c>
      <c r="C1331" t="s">
        <v>4634</v>
      </c>
      <c r="D1331" t="s">
        <v>21648</v>
      </c>
      <c r="E1331"/>
      <c r="F1331">
        <v>72006</v>
      </c>
      <c r="G1331"/>
      <c r="H1331"/>
    </row>
    <row r="1332" spans="1:8" x14ac:dyDescent="0.2">
      <c r="A1332" t="s">
        <v>4635</v>
      </c>
      <c r="B1332" t="s">
        <v>22060</v>
      </c>
      <c r="C1332" t="s">
        <v>4636</v>
      </c>
      <c r="D1332" t="s">
        <v>21648</v>
      </c>
      <c r="E1332"/>
      <c r="F1332">
        <v>72006</v>
      </c>
      <c r="G1332"/>
      <c r="H1332"/>
    </row>
    <row r="1333" spans="1:8" x14ac:dyDescent="0.2">
      <c r="A1333" t="s">
        <v>4637</v>
      </c>
      <c r="B1333" t="s">
        <v>22060</v>
      </c>
      <c r="C1333" t="s">
        <v>4638</v>
      </c>
      <c r="D1333" t="s">
        <v>21648</v>
      </c>
      <c r="E1333"/>
      <c r="F1333">
        <v>72006</v>
      </c>
      <c r="G1333"/>
      <c r="H1333"/>
    </row>
    <row r="1334" spans="1:8" x14ac:dyDescent="0.2">
      <c r="A1334" t="s">
        <v>4639</v>
      </c>
      <c r="B1334" t="s">
        <v>22060</v>
      </c>
      <c r="C1334" t="s">
        <v>4640</v>
      </c>
      <c r="D1334" t="s">
        <v>21648</v>
      </c>
      <c r="E1334"/>
      <c r="F1334">
        <v>72006</v>
      </c>
      <c r="G1334"/>
      <c r="H1334"/>
    </row>
    <row r="1335" spans="1:8" x14ac:dyDescent="0.2">
      <c r="A1335" t="s">
        <v>4641</v>
      </c>
      <c r="B1335" t="s">
        <v>22060</v>
      </c>
      <c r="C1335" t="s">
        <v>4642</v>
      </c>
      <c r="D1335" t="s">
        <v>21648</v>
      </c>
      <c r="E1335"/>
      <c r="F1335">
        <v>72006</v>
      </c>
      <c r="G1335"/>
      <c r="H1335"/>
    </row>
    <row r="1336" spans="1:8" x14ac:dyDescent="0.2">
      <c r="A1336" t="s">
        <v>4643</v>
      </c>
      <c r="B1336" t="s">
        <v>22060</v>
      </c>
      <c r="C1336" t="s">
        <v>4644</v>
      </c>
      <c r="D1336" t="s">
        <v>21648</v>
      </c>
      <c r="E1336"/>
      <c r="F1336">
        <v>72006</v>
      </c>
      <c r="G1336"/>
      <c r="H1336"/>
    </row>
    <row r="1337" spans="1:8" x14ac:dyDescent="0.2">
      <c r="A1337" t="s">
        <v>4645</v>
      </c>
      <c r="B1337" t="s">
        <v>22060</v>
      </c>
      <c r="C1337" t="s">
        <v>4646</v>
      </c>
      <c r="D1337" t="s">
        <v>21648</v>
      </c>
      <c r="E1337"/>
      <c r="F1337">
        <v>72006</v>
      </c>
      <c r="G1337"/>
      <c r="H1337"/>
    </row>
    <row r="1338" spans="1:8" x14ac:dyDescent="0.2">
      <c r="A1338" t="s">
        <v>4647</v>
      </c>
      <c r="B1338" t="s">
        <v>22060</v>
      </c>
      <c r="C1338" t="s">
        <v>4648</v>
      </c>
      <c r="D1338" t="s">
        <v>21648</v>
      </c>
      <c r="E1338"/>
      <c r="F1338">
        <v>72006</v>
      </c>
      <c r="G1338"/>
      <c r="H1338"/>
    </row>
    <row r="1339" spans="1:8" x14ac:dyDescent="0.2">
      <c r="A1339" t="s">
        <v>4649</v>
      </c>
      <c r="B1339" t="s">
        <v>22060</v>
      </c>
      <c r="C1339" t="s">
        <v>4650</v>
      </c>
      <c r="D1339" t="s">
        <v>21648</v>
      </c>
      <c r="E1339"/>
      <c r="F1339">
        <v>72006</v>
      </c>
      <c r="G1339"/>
      <c r="H1339"/>
    </row>
    <row r="1340" spans="1:8" x14ac:dyDescent="0.2">
      <c r="A1340" t="s">
        <v>4651</v>
      </c>
      <c r="B1340" t="s">
        <v>22060</v>
      </c>
      <c r="C1340" t="s">
        <v>4652</v>
      </c>
      <c r="D1340" t="s">
        <v>21648</v>
      </c>
      <c r="E1340"/>
      <c r="F1340">
        <v>72006</v>
      </c>
      <c r="G1340"/>
      <c r="H1340"/>
    </row>
    <row r="1341" spans="1:8" x14ac:dyDescent="0.2">
      <c r="A1341" t="s">
        <v>4653</v>
      </c>
      <c r="B1341" t="s">
        <v>22060</v>
      </c>
      <c r="C1341" t="s">
        <v>4654</v>
      </c>
      <c r="D1341" t="s">
        <v>21648</v>
      </c>
      <c r="E1341"/>
      <c r="F1341">
        <v>72006</v>
      </c>
      <c r="G1341"/>
      <c r="H1341"/>
    </row>
    <row r="1342" spans="1:8" x14ac:dyDescent="0.2">
      <c r="A1342" t="s">
        <v>4655</v>
      </c>
      <c r="B1342" t="s">
        <v>22060</v>
      </c>
      <c r="C1342" t="s">
        <v>4656</v>
      </c>
      <c r="D1342" t="s">
        <v>21648</v>
      </c>
      <c r="E1342"/>
      <c r="F1342">
        <v>72006</v>
      </c>
      <c r="G1342"/>
      <c r="H1342"/>
    </row>
    <row r="1343" spans="1:8" x14ac:dyDescent="0.2">
      <c r="A1343" t="s">
        <v>4657</v>
      </c>
      <c r="B1343" t="s">
        <v>22060</v>
      </c>
      <c r="C1343" t="s">
        <v>4658</v>
      </c>
      <c r="D1343" t="s">
        <v>21648</v>
      </c>
      <c r="E1343"/>
      <c r="F1343">
        <v>72006</v>
      </c>
      <c r="G1343"/>
      <c r="H1343"/>
    </row>
    <row r="1344" spans="1:8" x14ac:dyDescent="0.2">
      <c r="A1344" t="s">
        <v>4659</v>
      </c>
      <c r="B1344" t="s">
        <v>22060</v>
      </c>
      <c r="C1344" t="s">
        <v>4660</v>
      </c>
      <c r="D1344" t="s">
        <v>21648</v>
      </c>
      <c r="E1344"/>
      <c r="F1344">
        <v>72006</v>
      </c>
      <c r="G1344"/>
      <c r="H1344"/>
    </row>
    <row r="1345" spans="1:8" x14ac:dyDescent="0.2">
      <c r="A1345" t="s">
        <v>4661</v>
      </c>
      <c r="B1345" t="s">
        <v>22060</v>
      </c>
      <c r="C1345" t="s">
        <v>4662</v>
      </c>
      <c r="D1345" t="s">
        <v>21648</v>
      </c>
      <c r="E1345"/>
      <c r="F1345">
        <v>72006</v>
      </c>
      <c r="G1345"/>
      <c r="H1345"/>
    </row>
    <row r="1346" spans="1:8" x14ac:dyDescent="0.2">
      <c r="A1346" t="s">
        <v>4663</v>
      </c>
      <c r="B1346" t="s">
        <v>22060</v>
      </c>
      <c r="C1346" t="s">
        <v>4664</v>
      </c>
      <c r="D1346" t="s">
        <v>21648</v>
      </c>
      <c r="E1346"/>
      <c r="F1346">
        <v>72006</v>
      </c>
      <c r="G1346"/>
      <c r="H1346"/>
    </row>
    <row r="1347" spans="1:8" x14ac:dyDescent="0.2">
      <c r="A1347" t="s">
        <v>4665</v>
      </c>
      <c r="B1347" t="s">
        <v>22060</v>
      </c>
      <c r="C1347" t="s">
        <v>4666</v>
      </c>
      <c r="D1347" t="s">
        <v>21648</v>
      </c>
      <c r="E1347"/>
      <c r="F1347">
        <v>72006</v>
      </c>
      <c r="G1347"/>
      <c r="H1347"/>
    </row>
    <row r="1348" spans="1:8" x14ac:dyDescent="0.2">
      <c r="A1348" t="s">
        <v>4667</v>
      </c>
      <c r="B1348" t="s">
        <v>22060</v>
      </c>
      <c r="C1348" t="s">
        <v>7915</v>
      </c>
      <c r="D1348" t="s">
        <v>21648</v>
      </c>
      <c r="E1348"/>
      <c r="F1348">
        <v>72006</v>
      </c>
      <c r="G1348"/>
      <c r="H1348"/>
    </row>
    <row r="1349" spans="1:8" x14ac:dyDescent="0.2">
      <c r="A1349" t="s">
        <v>7916</v>
      </c>
      <c r="B1349" t="s">
        <v>22060</v>
      </c>
      <c r="C1349" t="s">
        <v>7917</v>
      </c>
      <c r="D1349" t="s">
        <v>21648</v>
      </c>
      <c r="E1349"/>
      <c r="F1349">
        <v>72006</v>
      </c>
      <c r="G1349"/>
      <c r="H1349"/>
    </row>
    <row r="1350" spans="1:8" x14ac:dyDescent="0.2">
      <c r="A1350" t="s">
        <v>7918</v>
      </c>
      <c r="B1350" t="s">
        <v>22060</v>
      </c>
      <c r="C1350" t="s">
        <v>7919</v>
      </c>
      <c r="D1350" t="s">
        <v>21648</v>
      </c>
      <c r="E1350"/>
      <c r="F1350">
        <v>72006</v>
      </c>
      <c r="G1350"/>
      <c r="H1350"/>
    </row>
    <row r="1351" spans="1:8" x14ac:dyDescent="0.2">
      <c r="A1351" t="s">
        <v>7920</v>
      </c>
      <c r="B1351" t="s">
        <v>22060</v>
      </c>
      <c r="C1351" t="s">
        <v>7921</v>
      </c>
      <c r="D1351" t="s">
        <v>21648</v>
      </c>
      <c r="E1351"/>
      <c r="F1351">
        <v>72006</v>
      </c>
      <c r="G1351"/>
      <c r="H1351"/>
    </row>
    <row r="1352" spans="1:8" x14ac:dyDescent="0.2">
      <c r="A1352" t="s">
        <v>7922</v>
      </c>
      <c r="B1352" t="s">
        <v>22060</v>
      </c>
      <c r="C1352" t="s">
        <v>7923</v>
      </c>
      <c r="D1352" t="s">
        <v>21648</v>
      </c>
      <c r="E1352"/>
      <c r="F1352">
        <v>72006</v>
      </c>
      <c r="G1352"/>
      <c r="H1352"/>
    </row>
    <row r="1353" spans="1:8" x14ac:dyDescent="0.2">
      <c r="A1353" t="s">
        <v>7924</v>
      </c>
      <c r="B1353" t="s">
        <v>22060</v>
      </c>
      <c r="C1353" t="s">
        <v>7925</v>
      </c>
      <c r="D1353" t="s">
        <v>21648</v>
      </c>
      <c r="E1353"/>
      <c r="F1353">
        <v>72006</v>
      </c>
      <c r="G1353"/>
      <c r="H1353"/>
    </row>
    <row r="1354" spans="1:8" x14ac:dyDescent="0.2">
      <c r="A1354" t="s">
        <v>7926</v>
      </c>
      <c r="B1354" t="s">
        <v>22060</v>
      </c>
      <c r="C1354" t="s">
        <v>7927</v>
      </c>
      <c r="D1354" t="s">
        <v>21648</v>
      </c>
      <c r="E1354"/>
      <c r="F1354">
        <v>72006</v>
      </c>
      <c r="G1354"/>
      <c r="H1354"/>
    </row>
    <row r="1355" spans="1:8" x14ac:dyDescent="0.2">
      <c r="A1355" t="s">
        <v>7928</v>
      </c>
      <c r="B1355" t="s">
        <v>22060</v>
      </c>
      <c r="C1355" t="s">
        <v>7929</v>
      </c>
      <c r="D1355" t="s">
        <v>21648</v>
      </c>
      <c r="E1355"/>
      <c r="F1355">
        <v>72006</v>
      </c>
      <c r="G1355"/>
      <c r="H1355"/>
    </row>
    <row r="1356" spans="1:8" x14ac:dyDescent="0.2">
      <c r="A1356" t="s">
        <v>7930</v>
      </c>
      <c r="B1356" t="s">
        <v>22060</v>
      </c>
      <c r="C1356" t="s">
        <v>7931</v>
      </c>
      <c r="D1356" t="s">
        <v>21648</v>
      </c>
      <c r="E1356"/>
      <c r="F1356">
        <v>72006</v>
      </c>
      <c r="G1356"/>
      <c r="H1356"/>
    </row>
    <row r="1357" spans="1:8" x14ac:dyDescent="0.2">
      <c r="A1357" t="s">
        <v>7932</v>
      </c>
      <c r="B1357" t="s">
        <v>22060</v>
      </c>
      <c r="C1357" t="s">
        <v>7933</v>
      </c>
      <c r="D1357" t="s">
        <v>21648</v>
      </c>
      <c r="E1357"/>
      <c r="F1357">
        <v>72006</v>
      </c>
      <c r="G1357"/>
      <c r="H1357"/>
    </row>
    <row r="1358" spans="1:8" x14ac:dyDescent="0.2">
      <c r="A1358" t="s">
        <v>7934</v>
      </c>
      <c r="B1358" t="s">
        <v>22060</v>
      </c>
      <c r="C1358" t="s">
        <v>7935</v>
      </c>
      <c r="D1358" t="s">
        <v>21648</v>
      </c>
      <c r="E1358"/>
      <c r="F1358">
        <v>72006</v>
      </c>
      <c r="G1358"/>
      <c r="H1358"/>
    </row>
    <row r="1359" spans="1:8" x14ac:dyDescent="0.2">
      <c r="A1359" t="s">
        <v>7936</v>
      </c>
      <c r="B1359" t="s">
        <v>22060</v>
      </c>
      <c r="C1359" t="s">
        <v>7937</v>
      </c>
      <c r="D1359" t="s">
        <v>21648</v>
      </c>
      <c r="E1359"/>
      <c r="F1359">
        <v>72006</v>
      </c>
      <c r="G1359"/>
      <c r="H1359"/>
    </row>
    <row r="1360" spans="1:8" x14ac:dyDescent="0.2">
      <c r="A1360" t="s">
        <v>7938</v>
      </c>
      <c r="B1360" t="s">
        <v>22060</v>
      </c>
      <c r="C1360" t="s">
        <v>7939</v>
      </c>
      <c r="D1360" t="s">
        <v>21648</v>
      </c>
      <c r="E1360"/>
      <c r="F1360">
        <v>72006</v>
      </c>
      <c r="G1360"/>
      <c r="H1360"/>
    </row>
    <row r="1361" spans="1:8" x14ac:dyDescent="0.2">
      <c r="A1361" t="s">
        <v>7940</v>
      </c>
      <c r="B1361" t="s">
        <v>22060</v>
      </c>
      <c r="C1361" t="s">
        <v>7941</v>
      </c>
      <c r="D1361" t="s">
        <v>21648</v>
      </c>
      <c r="E1361"/>
      <c r="F1361">
        <v>72006</v>
      </c>
      <c r="G1361"/>
      <c r="H1361"/>
    </row>
    <row r="1362" spans="1:8" x14ac:dyDescent="0.2">
      <c r="A1362" t="s">
        <v>7942</v>
      </c>
      <c r="B1362" t="s">
        <v>22060</v>
      </c>
      <c r="C1362" t="s">
        <v>7943</v>
      </c>
      <c r="D1362" t="s">
        <v>21648</v>
      </c>
      <c r="E1362"/>
      <c r="F1362">
        <v>72006</v>
      </c>
      <c r="G1362"/>
      <c r="H1362"/>
    </row>
    <row r="1363" spans="1:8" x14ac:dyDescent="0.2">
      <c r="A1363" t="s">
        <v>7944</v>
      </c>
      <c r="B1363" t="s">
        <v>22060</v>
      </c>
      <c r="C1363" t="s">
        <v>7945</v>
      </c>
      <c r="D1363" t="s">
        <v>21648</v>
      </c>
      <c r="E1363"/>
      <c r="F1363">
        <v>72006</v>
      </c>
      <c r="G1363"/>
      <c r="H1363"/>
    </row>
    <row r="1364" spans="1:8" x14ac:dyDescent="0.2">
      <c r="A1364" t="s">
        <v>7946</v>
      </c>
      <c r="B1364" t="s">
        <v>22060</v>
      </c>
      <c r="C1364" t="s">
        <v>7947</v>
      </c>
      <c r="D1364" t="s">
        <v>21648</v>
      </c>
      <c r="E1364"/>
      <c r="F1364">
        <v>72006</v>
      </c>
      <c r="G1364"/>
      <c r="H1364"/>
    </row>
    <row r="1365" spans="1:8" x14ac:dyDescent="0.2">
      <c r="A1365" t="s">
        <v>7948</v>
      </c>
      <c r="B1365" t="s">
        <v>22060</v>
      </c>
      <c r="C1365" t="s">
        <v>7949</v>
      </c>
      <c r="D1365" t="s">
        <v>21648</v>
      </c>
      <c r="E1365"/>
      <c r="F1365">
        <v>72006</v>
      </c>
      <c r="G1365"/>
      <c r="H1365"/>
    </row>
    <row r="1366" spans="1:8" x14ac:dyDescent="0.2">
      <c r="A1366" t="s">
        <v>7950</v>
      </c>
      <c r="B1366" t="s">
        <v>22060</v>
      </c>
      <c r="C1366" t="s">
        <v>7951</v>
      </c>
      <c r="D1366" t="s">
        <v>21648</v>
      </c>
      <c r="E1366"/>
      <c r="F1366">
        <v>72006</v>
      </c>
      <c r="G1366"/>
      <c r="H1366"/>
    </row>
    <row r="1367" spans="1:8" x14ac:dyDescent="0.2">
      <c r="A1367" t="s">
        <v>7952</v>
      </c>
      <c r="B1367" t="s">
        <v>22060</v>
      </c>
      <c r="C1367" t="s">
        <v>7953</v>
      </c>
      <c r="D1367" t="s">
        <v>21648</v>
      </c>
      <c r="E1367"/>
      <c r="F1367">
        <v>72006</v>
      </c>
      <c r="G1367"/>
      <c r="H1367"/>
    </row>
    <row r="1368" spans="1:8" x14ac:dyDescent="0.2">
      <c r="A1368" t="s">
        <v>7954</v>
      </c>
      <c r="B1368" t="s">
        <v>22060</v>
      </c>
      <c r="C1368" t="s">
        <v>7955</v>
      </c>
      <c r="D1368" t="s">
        <v>21648</v>
      </c>
      <c r="E1368"/>
      <c r="F1368">
        <v>72006</v>
      </c>
      <c r="G1368"/>
      <c r="H1368"/>
    </row>
    <row r="1369" spans="1:8" x14ac:dyDescent="0.2">
      <c r="A1369" t="s">
        <v>7956</v>
      </c>
      <c r="B1369" t="s">
        <v>22060</v>
      </c>
      <c r="C1369" t="s">
        <v>7957</v>
      </c>
      <c r="D1369" t="s">
        <v>21648</v>
      </c>
      <c r="E1369"/>
      <c r="F1369">
        <v>72006</v>
      </c>
      <c r="G1369"/>
      <c r="H1369"/>
    </row>
    <row r="1370" spans="1:8" x14ac:dyDescent="0.2">
      <c r="A1370" t="s">
        <v>7958</v>
      </c>
      <c r="B1370" t="s">
        <v>22060</v>
      </c>
      <c r="C1370" t="s">
        <v>7959</v>
      </c>
      <c r="D1370" t="s">
        <v>21648</v>
      </c>
      <c r="E1370"/>
      <c r="F1370">
        <v>72006</v>
      </c>
      <c r="G1370"/>
      <c r="H1370"/>
    </row>
    <row r="1371" spans="1:8" x14ac:dyDescent="0.2">
      <c r="A1371" t="s">
        <v>7960</v>
      </c>
      <c r="B1371" t="s">
        <v>22060</v>
      </c>
      <c r="C1371" t="s">
        <v>7961</v>
      </c>
      <c r="D1371" t="s">
        <v>21648</v>
      </c>
      <c r="E1371"/>
      <c r="F1371">
        <v>72006</v>
      </c>
      <c r="G1371"/>
      <c r="H1371"/>
    </row>
    <row r="1372" spans="1:8" x14ac:dyDescent="0.2">
      <c r="A1372" t="s">
        <v>7962</v>
      </c>
      <c r="B1372" t="s">
        <v>22060</v>
      </c>
      <c r="C1372" t="s">
        <v>7963</v>
      </c>
      <c r="D1372" t="s">
        <v>21648</v>
      </c>
      <c r="E1372"/>
      <c r="F1372">
        <v>72006</v>
      </c>
      <c r="G1372"/>
      <c r="H1372"/>
    </row>
    <row r="1373" spans="1:8" x14ac:dyDescent="0.2">
      <c r="A1373" t="s">
        <v>7964</v>
      </c>
      <c r="B1373" t="s">
        <v>22060</v>
      </c>
      <c r="C1373" t="s">
        <v>7965</v>
      </c>
      <c r="D1373" t="s">
        <v>21648</v>
      </c>
      <c r="E1373"/>
      <c r="F1373">
        <v>72006</v>
      </c>
      <c r="G1373"/>
      <c r="H1373"/>
    </row>
    <row r="1374" spans="1:8" x14ac:dyDescent="0.2">
      <c r="A1374" t="s">
        <v>4743</v>
      </c>
      <c r="B1374" t="s">
        <v>22060</v>
      </c>
      <c r="C1374" t="s">
        <v>4744</v>
      </c>
      <c r="D1374" t="s">
        <v>21648</v>
      </c>
      <c r="E1374"/>
      <c r="F1374">
        <v>72006</v>
      </c>
      <c r="G1374"/>
      <c r="H1374"/>
    </row>
    <row r="1375" spans="1:8" x14ac:dyDescent="0.2">
      <c r="A1375" t="s">
        <v>4745</v>
      </c>
      <c r="B1375" t="s">
        <v>22060</v>
      </c>
      <c r="C1375" t="s">
        <v>4746</v>
      </c>
      <c r="D1375" t="s">
        <v>21648</v>
      </c>
      <c r="E1375"/>
      <c r="F1375">
        <v>72006</v>
      </c>
      <c r="G1375"/>
      <c r="H1375"/>
    </row>
    <row r="1376" spans="1:8" x14ac:dyDescent="0.2">
      <c r="A1376" t="s">
        <v>4747</v>
      </c>
      <c r="B1376" t="s">
        <v>22060</v>
      </c>
      <c r="C1376" t="s">
        <v>4748</v>
      </c>
      <c r="D1376" t="s">
        <v>21648</v>
      </c>
      <c r="E1376"/>
      <c r="F1376">
        <v>72006</v>
      </c>
      <c r="G1376"/>
      <c r="H1376"/>
    </row>
    <row r="1377" spans="1:8" x14ac:dyDescent="0.2">
      <c r="A1377" t="s">
        <v>4749</v>
      </c>
      <c r="B1377" t="s">
        <v>22060</v>
      </c>
      <c r="C1377" t="s">
        <v>4750</v>
      </c>
      <c r="D1377" t="s">
        <v>21648</v>
      </c>
      <c r="E1377"/>
      <c r="F1377">
        <v>72006</v>
      </c>
      <c r="G1377"/>
      <c r="H1377"/>
    </row>
    <row r="1378" spans="1:8" x14ac:dyDescent="0.2">
      <c r="A1378" t="s">
        <v>4751</v>
      </c>
      <c r="B1378" t="s">
        <v>22060</v>
      </c>
      <c r="C1378" t="s">
        <v>4752</v>
      </c>
      <c r="D1378" t="s">
        <v>21648</v>
      </c>
      <c r="E1378"/>
      <c r="F1378">
        <v>72006</v>
      </c>
      <c r="G1378"/>
      <c r="H1378"/>
    </row>
    <row r="1379" spans="1:8" x14ac:dyDescent="0.2">
      <c r="A1379" t="s">
        <v>4753</v>
      </c>
      <c r="B1379" t="s">
        <v>22060</v>
      </c>
      <c r="C1379" t="s">
        <v>4754</v>
      </c>
      <c r="D1379" t="s">
        <v>21648</v>
      </c>
      <c r="E1379"/>
      <c r="F1379">
        <v>72006</v>
      </c>
      <c r="G1379"/>
      <c r="H1379"/>
    </row>
    <row r="1380" spans="1:8" x14ac:dyDescent="0.2">
      <c r="A1380" t="s">
        <v>4755</v>
      </c>
      <c r="B1380" t="s">
        <v>22060</v>
      </c>
      <c r="C1380" t="s">
        <v>4756</v>
      </c>
      <c r="D1380" t="s">
        <v>21648</v>
      </c>
      <c r="E1380"/>
      <c r="F1380">
        <v>72006</v>
      </c>
      <c r="G1380"/>
      <c r="H1380"/>
    </row>
    <row r="1381" spans="1:8" x14ac:dyDescent="0.2">
      <c r="A1381" t="s">
        <v>4757</v>
      </c>
      <c r="B1381" t="s">
        <v>22060</v>
      </c>
      <c r="C1381" t="s">
        <v>4758</v>
      </c>
      <c r="D1381" t="s">
        <v>21648</v>
      </c>
      <c r="E1381"/>
      <c r="F1381">
        <v>72006</v>
      </c>
      <c r="G1381"/>
      <c r="H1381"/>
    </row>
    <row r="1382" spans="1:8" x14ac:dyDescent="0.2">
      <c r="A1382" t="s">
        <v>4759</v>
      </c>
      <c r="B1382" t="s">
        <v>22060</v>
      </c>
      <c r="C1382" t="s">
        <v>4760</v>
      </c>
      <c r="D1382" t="s">
        <v>21648</v>
      </c>
      <c r="E1382"/>
      <c r="F1382">
        <v>72006</v>
      </c>
      <c r="G1382"/>
      <c r="H1382"/>
    </row>
    <row r="1383" spans="1:8" x14ac:dyDescent="0.2">
      <c r="A1383" t="s">
        <v>4761</v>
      </c>
      <c r="B1383" t="s">
        <v>22060</v>
      </c>
      <c r="C1383" t="s">
        <v>4762</v>
      </c>
      <c r="D1383" t="s">
        <v>21648</v>
      </c>
      <c r="E1383"/>
      <c r="F1383">
        <v>72006</v>
      </c>
      <c r="G1383"/>
      <c r="H1383"/>
    </row>
    <row r="1384" spans="1:8" x14ac:dyDescent="0.2">
      <c r="A1384" t="s">
        <v>4763</v>
      </c>
      <c r="B1384" t="s">
        <v>22060</v>
      </c>
      <c r="C1384" t="s">
        <v>4764</v>
      </c>
      <c r="D1384" t="s">
        <v>21648</v>
      </c>
      <c r="E1384"/>
      <c r="F1384">
        <v>72006</v>
      </c>
      <c r="G1384"/>
      <c r="H1384"/>
    </row>
    <row r="1385" spans="1:8" x14ac:dyDescent="0.2">
      <c r="A1385" t="s">
        <v>4765</v>
      </c>
      <c r="B1385" t="s">
        <v>22060</v>
      </c>
      <c r="C1385" t="s">
        <v>4766</v>
      </c>
      <c r="D1385" t="s">
        <v>21648</v>
      </c>
      <c r="E1385"/>
      <c r="F1385">
        <v>72006</v>
      </c>
      <c r="G1385"/>
      <c r="H1385"/>
    </row>
    <row r="1386" spans="1:8" x14ac:dyDescent="0.2">
      <c r="A1386" t="s">
        <v>4767</v>
      </c>
      <c r="B1386" t="s">
        <v>22060</v>
      </c>
      <c r="C1386" t="s">
        <v>4768</v>
      </c>
      <c r="D1386" t="s">
        <v>21648</v>
      </c>
      <c r="E1386"/>
      <c r="F1386">
        <v>72006</v>
      </c>
      <c r="G1386"/>
      <c r="H1386"/>
    </row>
    <row r="1387" spans="1:8" x14ac:dyDescent="0.2">
      <c r="A1387" t="s">
        <v>4769</v>
      </c>
      <c r="B1387" t="s">
        <v>22060</v>
      </c>
      <c r="C1387" t="s">
        <v>4770</v>
      </c>
      <c r="D1387" t="s">
        <v>21648</v>
      </c>
      <c r="E1387"/>
      <c r="F1387">
        <v>72006</v>
      </c>
      <c r="G1387"/>
      <c r="H1387"/>
    </row>
    <row r="1388" spans="1:8" x14ac:dyDescent="0.2">
      <c r="A1388" t="s">
        <v>4771</v>
      </c>
      <c r="B1388" t="s">
        <v>22060</v>
      </c>
      <c r="C1388" t="s">
        <v>4772</v>
      </c>
      <c r="D1388" t="s">
        <v>21648</v>
      </c>
      <c r="E1388"/>
      <c r="F1388">
        <v>72006</v>
      </c>
      <c r="G1388"/>
      <c r="H1388"/>
    </row>
    <row r="1389" spans="1:8" x14ac:dyDescent="0.2">
      <c r="A1389" t="s">
        <v>4773</v>
      </c>
      <c r="B1389" t="s">
        <v>22060</v>
      </c>
      <c r="C1389" t="s">
        <v>4774</v>
      </c>
      <c r="D1389" t="s">
        <v>21648</v>
      </c>
      <c r="E1389"/>
      <c r="F1389">
        <v>72006</v>
      </c>
      <c r="G1389"/>
      <c r="H1389"/>
    </row>
    <row r="1390" spans="1:8" x14ac:dyDescent="0.2">
      <c r="A1390" t="s">
        <v>4775</v>
      </c>
      <c r="B1390" t="s">
        <v>22060</v>
      </c>
      <c r="C1390" t="s">
        <v>4776</v>
      </c>
      <c r="D1390" t="s">
        <v>21648</v>
      </c>
      <c r="E1390"/>
      <c r="F1390">
        <v>72006</v>
      </c>
      <c r="G1390"/>
      <c r="H1390"/>
    </row>
    <row r="1391" spans="1:8" x14ac:dyDescent="0.2">
      <c r="A1391" t="s">
        <v>4777</v>
      </c>
      <c r="B1391" t="s">
        <v>22060</v>
      </c>
      <c r="C1391" t="s">
        <v>4778</v>
      </c>
      <c r="D1391" t="s">
        <v>21648</v>
      </c>
      <c r="E1391"/>
      <c r="F1391">
        <v>72006</v>
      </c>
      <c r="G1391"/>
      <c r="H1391"/>
    </row>
    <row r="1392" spans="1:8" x14ac:dyDescent="0.2">
      <c r="A1392" t="s">
        <v>4779</v>
      </c>
      <c r="B1392" t="s">
        <v>22060</v>
      </c>
      <c r="C1392" t="s">
        <v>4780</v>
      </c>
      <c r="D1392" t="s">
        <v>21648</v>
      </c>
      <c r="E1392"/>
      <c r="F1392">
        <v>72006</v>
      </c>
      <c r="G1392"/>
      <c r="H1392"/>
    </row>
    <row r="1393" spans="1:8" x14ac:dyDescent="0.2">
      <c r="A1393" t="s">
        <v>4781</v>
      </c>
      <c r="B1393" t="s">
        <v>22060</v>
      </c>
      <c r="C1393" t="s">
        <v>4782</v>
      </c>
      <c r="D1393" t="s">
        <v>21648</v>
      </c>
      <c r="E1393"/>
      <c r="F1393">
        <v>72006</v>
      </c>
      <c r="G1393"/>
      <c r="H1393"/>
    </row>
    <row r="1394" spans="1:8" x14ac:dyDescent="0.2">
      <c r="A1394" t="s">
        <v>4783</v>
      </c>
      <c r="B1394" t="s">
        <v>22060</v>
      </c>
      <c r="C1394" t="s">
        <v>4784</v>
      </c>
      <c r="D1394" t="s">
        <v>21648</v>
      </c>
      <c r="E1394"/>
      <c r="F1394">
        <v>72006</v>
      </c>
      <c r="G1394"/>
      <c r="H1394"/>
    </row>
    <row r="1395" spans="1:8" x14ac:dyDescent="0.2">
      <c r="A1395" t="s">
        <v>4785</v>
      </c>
      <c r="B1395" t="s">
        <v>22060</v>
      </c>
      <c r="C1395" t="s">
        <v>4786</v>
      </c>
      <c r="D1395" t="s">
        <v>21648</v>
      </c>
      <c r="E1395"/>
      <c r="F1395">
        <v>72006</v>
      </c>
      <c r="G1395"/>
      <c r="H1395"/>
    </row>
    <row r="1396" spans="1:8" x14ac:dyDescent="0.2">
      <c r="A1396" t="s">
        <v>4787</v>
      </c>
      <c r="B1396" t="s">
        <v>22060</v>
      </c>
      <c r="C1396" t="s">
        <v>4788</v>
      </c>
      <c r="D1396" t="s">
        <v>21648</v>
      </c>
      <c r="E1396"/>
      <c r="F1396">
        <v>72006</v>
      </c>
      <c r="G1396"/>
      <c r="H1396"/>
    </row>
    <row r="1397" spans="1:8" x14ac:dyDescent="0.2">
      <c r="A1397" t="s">
        <v>4789</v>
      </c>
      <c r="B1397" t="s">
        <v>22060</v>
      </c>
      <c r="C1397" t="s">
        <v>4790</v>
      </c>
      <c r="D1397" t="s">
        <v>21648</v>
      </c>
      <c r="E1397"/>
      <c r="F1397">
        <v>72006</v>
      </c>
      <c r="G1397"/>
      <c r="H1397"/>
    </row>
    <row r="1398" spans="1:8" x14ac:dyDescent="0.2">
      <c r="A1398" t="s">
        <v>4791</v>
      </c>
      <c r="B1398" t="s">
        <v>22060</v>
      </c>
      <c r="C1398" t="s">
        <v>4792</v>
      </c>
      <c r="D1398" t="s">
        <v>21648</v>
      </c>
      <c r="E1398"/>
      <c r="F1398">
        <v>72006</v>
      </c>
      <c r="G1398"/>
      <c r="H1398"/>
    </row>
    <row r="1399" spans="1:8" x14ac:dyDescent="0.2">
      <c r="A1399" t="s">
        <v>4793</v>
      </c>
      <c r="B1399" t="s">
        <v>22060</v>
      </c>
      <c r="C1399" t="s">
        <v>4794</v>
      </c>
      <c r="D1399" t="s">
        <v>21648</v>
      </c>
      <c r="E1399"/>
      <c r="F1399">
        <v>72006</v>
      </c>
      <c r="G1399"/>
      <c r="H1399"/>
    </row>
    <row r="1400" spans="1:8" x14ac:dyDescent="0.2">
      <c r="A1400" t="s">
        <v>4795</v>
      </c>
      <c r="B1400" t="s">
        <v>22060</v>
      </c>
      <c r="C1400" t="s">
        <v>4796</v>
      </c>
      <c r="D1400" t="s">
        <v>21648</v>
      </c>
      <c r="E1400"/>
      <c r="F1400">
        <v>72006</v>
      </c>
      <c r="G1400"/>
      <c r="H1400"/>
    </row>
    <row r="1401" spans="1:8" x14ac:dyDescent="0.2">
      <c r="A1401" t="s">
        <v>4797</v>
      </c>
      <c r="B1401" t="s">
        <v>22060</v>
      </c>
      <c r="C1401" t="s">
        <v>4798</v>
      </c>
      <c r="D1401" t="s">
        <v>21648</v>
      </c>
      <c r="E1401"/>
      <c r="F1401">
        <v>72006</v>
      </c>
      <c r="G1401"/>
      <c r="H1401"/>
    </row>
    <row r="1402" spans="1:8" x14ac:dyDescent="0.2">
      <c r="A1402" t="s">
        <v>4799</v>
      </c>
      <c r="B1402" t="s">
        <v>22060</v>
      </c>
      <c r="C1402" t="s">
        <v>4800</v>
      </c>
      <c r="D1402" t="s">
        <v>21648</v>
      </c>
      <c r="E1402"/>
      <c r="F1402">
        <v>72006</v>
      </c>
      <c r="G1402"/>
      <c r="H1402"/>
    </row>
    <row r="1403" spans="1:8" x14ac:dyDescent="0.2">
      <c r="A1403" t="s">
        <v>4801</v>
      </c>
      <c r="B1403" t="s">
        <v>22060</v>
      </c>
      <c r="C1403" t="s">
        <v>4802</v>
      </c>
      <c r="D1403" t="s">
        <v>21648</v>
      </c>
      <c r="E1403"/>
      <c r="F1403">
        <v>72006</v>
      </c>
      <c r="G1403"/>
      <c r="H1403"/>
    </row>
    <row r="1404" spans="1:8" x14ac:dyDescent="0.2">
      <c r="A1404" t="s">
        <v>4803</v>
      </c>
      <c r="B1404" t="s">
        <v>22060</v>
      </c>
      <c r="C1404" t="s">
        <v>4804</v>
      </c>
      <c r="D1404" t="s">
        <v>21648</v>
      </c>
      <c r="E1404"/>
      <c r="F1404">
        <v>72006</v>
      </c>
      <c r="G1404"/>
      <c r="H1404"/>
    </row>
    <row r="1405" spans="1:8" x14ac:dyDescent="0.2">
      <c r="A1405" t="s">
        <v>4805</v>
      </c>
      <c r="B1405" t="s">
        <v>22060</v>
      </c>
      <c r="C1405" t="s">
        <v>4806</v>
      </c>
      <c r="D1405" t="s">
        <v>21648</v>
      </c>
      <c r="E1405"/>
      <c r="F1405">
        <v>72006</v>
      </c>
      <c r="G1405"/>
      <c r="H1405"/>
    </row>
    <row r="1406" spans="1:8" x14ac:dyDescent="0.2">
      <c r="A1406" t="s">
        <v>4807</v>
      </c>
      <c r="B1406" t="s">
        <v>22060</v>
      </c>
      <c r="C1406" t="s">
        <v>4808</v>
      </c>
      <c r="D1406" t="s">
        <v>21648</v>
      </c>
      <c r="E1406"/>
      <c r="F1406">
        <v>72006</v>
      </c>
      <c r="G1406"/>
      <c r="H1406"/>
    </row>
    <row r="1407" spans="1:8" x14ac:dyDescent="0.2">
      <c r="A1407" t="s">
        <v>4809</v>
      </c>
      <c r="B1407" t="s">
        <v>22060</v>
      </c>
      <c r="C1407" t="s">
        <v>4810</v>
      </c>
      <c r="D1407" t="s">
        <v>21648</v>
      </c>
      <c r="E1407"/>
      <c r="F1407">
        <v>72006</v>
      </c>
      <c r="G1407"/>
      <c r="H1407"/>
    </row>
    <row r="1408" spans="1:8" x14ac:dyDescent="0.2">
      <c r="A1408" t="s">
        <v>4811</v>
      </c>
      <c r="B1408" t="s">
        <v>22060</v>
      </c>
      <c r="C1408" t="s">
        <v>4812</v>
      </c>
      <c r="D1408" t="s">
        <v>21648</v>
      </c>
      <c r="E1408"/>
      <c r="F1408">
        <v>72006</v>
      </c>
      <c r="G1408"/>
      <c r="H1408"/>
    </row>
    <row r="1409" spans="1:8" x14ac:dyDescent="0.2">
      <c r="A1409" t="s">
        <v>4813</v>
      </c>
      <c r="B1409" t="s">
        <v>22060</v>
      </c>
      <c r="C1409" t="s">
        <v>4814</v>
      </c>
      <c r="D1409" t="s">
        <v>21648</v>
      </c>
      <c r="E1409"/>
      <c r="F1409">
        <v>72006</v>
      </c>
      <c r="G1409"/>
      <c r="H1409"/>
    </row>
    <row r="1410" spans="1:8" x14ac:dyDescent="0.2">
      <c r="A1410" t="s">
        <v>4815</v>
      </c>
      <c r="B1410" t="s">
        <v>22060</v>
      </c>
      <c r="C1410" t="s">
        <v>4816</v>
      </c>
      <c r="D1410" t="s">
        <v>21648</v>
      </c>
      <c r="E1410"/>
      <c r="F1410">
        <v>72006</v>
      </c>
      <c r="G1410"/>
      <c r="H1410"/>
    </row>
    <row r="1411" spans="1:8" x14ac:dyDescent="0.2">
      <c r="A1411" t="s">
        <v>4817</v>
      </c>
      <c r="B1411" t="s">
        <v>22060</v>
      </c>
      <c r="C1411" t="s">
        <v>4818</v>
      </c>
      <c r="D1411" t="s">
        <v>21648</v>
      </c>
      <c r="E1411"/>
      <c r="F1411">
        <v>72006</v>
      </c>
      <c r="G1411"/>
      <c r="H1411"/>
    </row>
    <row r="1412" spans="1:8" x14ac:dyDescent="0.2">
      <c r="A1412" t="s">
        <v>4819</v>
      </c>
      <c r="B1412" t="s">
        <v>22060</v>
      </c>
      <c r="C1412" t="s">
        <v>4820</v>
      </c>
      <c r="D1412" t="s">
        <v>21648</v>
      </c>
      <c r="E1412"/>
      <c r="F1412">
        <v>72006</v>
      </c>
      <c r="G1412"/>
      <c r="H1412"/>
    </row>
    <row r="1413" spans="1:8" x14ac:dyDescent="0.2">
      <c r="A1413" t="s">
        <v>4821</v>
      </c>
      <c r="B1413" t="s">
        <v>22060</v>
      </c>
      <c r="C1413" t="s">
        <v>4822</v>
      </c>
      <c r="D1413" t="s">
        <v>21648</v>
      </c>
      <c r="E1413"/>
      <c r="F1413">
        <v>72006</v>
      </c>
      <c r="G1413"/>
      <c r="H1413"/>
    </row>
    <row r="1414" spans="1:8" x14ac:dyDescent="0.2">
      <c r="A1414" t="s">
        <v>4823</v>
      </c>
      <c r="B1414" t="s">
        <v>22060</v>
      </c>
      <c r="C1414" t="s">
        <v>4824</v>
      </c>
      <c r="D1414" t="s">
        <v>21648</v>
      </c>
      <c r="E1414"/>
      <c r="F1414">
        <v>72006</v>
      </c>
      <c r="G1414"/>
      <c r="H1414"/>
    </row>
    <row r="1415" spans="1:8" x14ac:dyDescent="0.2">
      <c r="A1415" t="s">
        <v>4825</v>
      </c>
      <c r="B1415" t="s">
        <v>22060</v>
      </c>
      <c r="C1415" t="s">
        <v>4826</v>
      </c>
      <c r="D1415" t="s">
        <v>21648</v>
      </c>
      <c r="E1415"/>
      <c r="F1415">
        <v>72006</v>
      </c>
      <c r="G1415"/>
      <c r="H1415"/>
    </row>
    <row r="1416" spans="1:8" x14ac:dyDescent="0.2">
      <c r="A1416" t="s">
        <v>4827</v>
      </c>
      <c r="B1416" t="s">
        <v>22060</v>
      </c>
      <c r="C1416" t="s">
        <v>4828</v>
      </c>
      <c r="D1416" t="s">
        <v>21648</v>
      </c>
      <c r="E1416"/>
      <c r="F1416">
        <v>72006</v>
      </c>
      <c r="G1416"/>
      <c r="H1416"/>
    </row>
    <row r="1417" spans="1:8" x14ac:dyDescent="0.2">
      <c r="A1417" t="s">
        <v>4829</v>
      </c>
      <c r="B1417" t="s">
        <v>22060</v>
      </c>
      <c r="C1417" t="s">
        <v>4830</v>
      </c>
      <c r="D1417" t="s">
        <v>21648</v>
      </c>
      <c r="E1417"/>
      <c r="F1417">
        <v>72006</v>
      </c>
      <c r="G1417"/>
      <c r="H1417"/>
    </row>
    <row r="1418" spans="1:8" x14ac:dyDescent="0.2">
      <c r="A1418" t="s">
        <v>4831</v>
      </c>
      <c r="B1418" t="s">
        <v>22060</v>
      </c>
      <c r="C1418" t="s">
        <v>8074</v>
      </c>
      <c r="D1418" t="s">
        <v>21648</v>
      </c>
      <c r="E1418"/>
      <c r="F1418">
        <v>72006</v>
      </c>
      <c r="G1418"/>
      <c r="H1418"/>
    </row>
    <row r="1419" spans="1:8" x14ac:dyDescent="0.2">
      <c r="A1419" t="s">
        <v>8075</v>
      </c>
      <c r="B1419" t="s">
        <v>22060</v>
      </c>
      <c r="C1419" t="s">
        <v>8076</v>
      </c>
      <c r="D1419" t="s">
        <v>21648</v>
      </c>
      <c r="E1419"/>
      <c r="F1419">
        <v>72006</v>
      </c>
      <c r="G1419"/>
      <c r="H1419"/>
    </row>
    <row r="1420" spans="1:8" x14ac:dyDescent="0.2">
      <c r="A1420" t="s">
        <v>8077</v>
      </c>
      <c r="B1420" t="s">
        <v>22060</v>
      </c>
      <c r="C1420" t="s">
        <v>8078</v>
      </c>
      <c r="D1420" t="s">
        <v>21648</v>
      </c>
      <c r="E1420"/>
      <c r="F1420">
        <v>72006</v>
      </c>
      <c r="G1420"/>
      <c r="H1420"/>
    </row>
    <row r="1421" spans="1:8" x14ac:dyDescent="0.2">
      <c r="A1421" t="s">
        <v>8079</v>
      </c>
      <c r="B1421" t="s">
        <v>22060</v>
      </c>
      <c r="C1421" t="s">
        <v>8080</v>
      </c>
      <c r="D1421" t="s">
        <v>21648</v>
      </c>
      <c r="E1421"/>
      <c r="F1421">
        <v>72006</v>
      </c>
      <c r="G1421"/>
      <c r="H1421"/>
    </row>
    <row r="1422" spans="1:8" x14ac:dyDescent="0.2">
      <c r="A1422" t="s">
        <v>8081</v>
      </c>
      <c r="B1422" t="s">
        <v>22060</v>
      </c>
      <c r="C1422" t="s">
        <v>8082</v>
      </c>
      <c r="D1422" t="s">
        <v>21648</v>
      </c>
      <c r="E1422"/>
      <c r="F1422">
        <v>72006</v>
      </c>
      <c r="G1422"/>
      <c r="H1422"/>
    </row>
    <row r="1423" spans="1:8" x14ac:dyDescent="0.2">
      <c r="A1423" t="s">
        <v>8083</v>
      </c>
      <c r="B1423" t="s">
        <v>22060</v>
      </c>
      <c r="C1423" t="s">
        <v>8084</v>
      </c>
      <c r="D1423" t="s">
        <v>21648</v>
      </c>
      <c r="E1423"/>
      <c r="F1423">
        <v>72006</v>
      </c>
      <c r="G1423"/>
      <c r="H1423"/>
    </row>
    <row r="1424" spans="1:8" x14ac:dyDescent="0.2">
      <c r="A1424" t="s">
        <v>8085</v>
      </c>
      <c r="B1424" t="s">
        <v>22060</v>
      </c>
      <c r="C1424" t="s">
        <v>8086</v>
      </c>
      <c r="D1424" t="s">
        <v>21648</v>
      </c>
      <c r="E1424"/>
      <c r="F1424">
        <v>72006</v>
      </c>
      <c r="G1424"/>
      <c r="H1424"/>
    </row>
    <row r="1425" spans="1:8" x14ac:dyDescent="0.2">
      <c r="A1425" t="s">
        <v>8087</v>
      </c>
      <c r="B1425" t="s">
        <v>22060</v>
      </c>
      <c r="C1425" t="s">
        <v>8088</v>
      </c>
      <c r="D1425" t="s">
        <v>21648</v>
      </c>
      <c r="E1425"/>
      <c r="F1425">
        <v>72006</v>
      </c>
      <c r="G1425"/>
      <c r="H1425"/>
    </row>
    <row r="1426" spans="1:8" x14ac:dyDescent="0.2">
      <c r="A1426" t="s">
        <v>8089</v>
      </c>
      <c r="B1426" t="s">
        <v>22060</v>
      </c>
      <c r="C1426" t="s">
        <v>4848</v>
      </c>
      <c r="D1426" t="s">
        <v>21648</v>
      </c>
      <c r="E1426"/>
      <c r="F1426">
        <v>72006</v>
      </c>
      <c r="G1426"/>
      <c r="H1426"/>
    </row>
    <row r="1427" spans="1:8" x14ac:dyDescent="0.2">
      <c r="A1427" t="s">
        <v>4849</v>
      </c>
      <c r="B1427" t="s">
        <v>22060</v>
      </c>
      <c r="C1427" t="s">
        <v>4850</v>
      </c>
      <c r="D1427" t="s">
        <v>21648</v>
      </c>
      <c r="E1427"/>
      <c r="F1427">
        <v>72006</v>
      </c>
      <c r="G1427"/>
      <c r="H1427"/>
    </row>
    <row r="1428" spans="1:8" x14ac:dyDescent="0.2">
      <c r="A1428" t="s">
        <v>4851</v>
      </c>
      <c r="B1428" t="s">
        <v>22060</v>
      </c>
      <c r="C1428" t="s">
        <v>4852</v>
      </c>
      <c r="D1428" t="s">
        <v>21648</v>
      </c>
      <c r="E1428"/>
      <c r="F1428">
        <v>72006</v>
      </c>
      <c r="G1428"/>
      <c r="H1428"/>
    </row>
    <row r="1429" spans="1:8" x14ac:dyDescent="0.2">
      <c r="A1429" t="s">
        <v>4853</v>
      </c>
      <c r="B1429" t="s">
        <v>22060</v>
      </c>
      <c r="C1429" t="s">
        <v>4854</v>
      </c>
      <c r="D1429" t="s">
        <v>21648</v>
      </c>
      <c r="E1429"/>
      <c r="F1429">
        <v>72006</v>
      </c>
      <c r="G1429"/>
      <c r="H1429"/>
    </row>
    <row r="1430" spans="1:8" x14ac:dyDescent="0.2">
      <c r="A1430" t="s">
        <v>4855</v>
      </c>
      <c r="B1430" t="s">
        <v>22060</v>
      </c>
      <c r="C1430" t="s">
        <v>4838</v>
      </c>
      <c r="D1430" t="s">
        <v>21648</v>
      </c>
      <c r="E1430"/>
      <c r="F1430">
        <v>72006</v>
      </c>
      <c r="G1430"/>
      <c r="H1430"/>
    </row>
    <row r="1431" spans="1:8" x14ac:dyDescent="0.2">
      <c r="A1431" t="s">
        <v>4839</v>
      </c>
      <c r="B1431" t="s">
        <v>22060</v>
      </c>
      <c r="C1431" t="s">
        <v>4840</v>
      </c>
      <c r="D1431" t="s">
        <v>21648</v>
      </c>
      <c r="E1431"/>
      <c r="F1431">
        <v>72006</v>
      </c>
      <c r="G1431"/>
      <c r="H1431"/>
    </row>
    <row r="1432" spans="1:8" x14ac:dyDescent="0.2">
      <c r="A1432" t="s">
        <v>4841</v>
      </c>
      <c r="B1432" t="s">
        <v>22060</v>
      </c>
      <c r="C1432" t="s">
        <v>4842</v>
      </c>
      <c r="D1432" t="s">
        <v>21648</v>
      </c>
      <c r="E1432"/>
      <c r="F1432">
        <v>72006</v>
      </c>
      <c r="G1432"/>
      <c r="H1432"/>
    </row>
    <row r="1433" spans="1:8" x14ac:dyDescent="0.2">
      <c r="A1433" t="s">
        <v>4843</v>
      </c>
      <c r="B1433" t="s">
        <v>22060</v>
      </c>
      <c r="C1433" t="s">
        <v>4844</v>
      </c>
      <c r="D1433" t="s">
        <v>21648</v>
      </c>
      <c r="E1433"/>
      <c r="F1433">
        <v>72006</v>
      </c>
      <c r="G1433"/>
      <c r="H1433"/>
    </row>
    <row r="1434" spans="1:8" x14ac:dyDescent="0.2">
      <c r="A1434" t="s">
        <v>4845</v>
      </c>
      <c r="B1434" t="s">
        <v>22060</v>
      </c>
      <c r="C1434" t="s">
        <v>4846</v>
      </c>
      <c r="D1434" t="s">
        <v>21648</v>
      </c>
      <c r="E1434"/>
      <c r="F1434">
        <v>72006</v>
      </c>
      <c r="G1434"/>
      <c r="H1434"/>
    </row>
    <row r="1435" spans="1:8" x14ac:dyDescent="0.2">
      <c r="A1435" t="s">
        <v>4847</v>
      </c>
      <c r="B1435" t="s">
        <v>22060</v>
      </c>
      <c r="C1435" t="s">
        <v>1686</v>
      </c>
      <c r="D1435" t="s">
        <v>21648</v>
      </c>
      <c r="E1435"/>
      <c r="F1435">
        <v>72006</v>
      </c>
      <c r="G1435"/>
      <c r="H1435"/>
    </row>
    <row r="1436" spans="1:8" x14ac:dyDescent="0.2">
      <c r="A1436" t="s">
        <v>1687</v>
      </c>
      <c r="B1436" t="s">
        <v>22060</v>
      </c>
      <c r="C1436" t="s">
        <v>1688</v>
      </c>
      <c r="D1436" t="s">
        <v>21648</v>
      </c>
      <c r="E1436"/>
      <c r="F1436">
        <v>72006</v>
      </c>
      <c r="G1436"/>
      <c r="H1436"/>
    </row>
    <row r="1437" spans="1:8" x14ac:dyDescent="0.2">
      <c r="A1437" t="s">
        <v>1689</v>
      </c>
      <c r="B1437" t="s">
        <v>22060</v>
      </c>
      <c r="C1437" t="s">
        <v>1690</v>
      </c>
      <c r="D1437" t="s">
        <v>21648</v>
      </c>
      <c r="E1437"/>
      <c r="F1437">
        <v>72006</v>
      </c>
      <c r="G1437"/>
      <c r="H1437"/>
    </row>
    <row r="1438" spans="1:8" x14ac:dyDescent="0.2">
      <c r="A1438" t="s">
        <v>1691</v>
      </c>
      <c r="B1438" t="s">
        <v>22060</v>
      </c>
      <c r="C1438" t="s">
        <v>1692</v>
      </c>
      <c r="D1438" t="s">
        <v>21648</v>
      </c>
      <c r="E1438"/>
      <c r="F1438">
        <v>72006</v>
      </c>
      <c r="G1438"/>
      <c r="H1438"/>
    </row>
    <row r="1439" spans="1:8" x14ac:dyDescent="0.2">
      <c r="A1439" t="s">
        <v>1693</v>
      </c>
      <c r="B1439" t="s">
        <v>22060</v>
      </c>
      <c r="C1439" t="s">
        <v>1694</v>
      </c>
      <c r="D1439" t="s">
        <v>21648</v>
      </c>
      <c r="E1439"/>
      <c r="F1439">
        <v>72006</v>
      </c>
      <c r="G1439"/>
      <c r="H1439"/>
    </row>
    <row r="1440" spans="1:8" x14ac:dyDescent="0.2">
      <c r="A1440" t="s">
        <v>1695</v>
      </c>
      <c r="B1440" t="s">
        <v>22060</v>
      </c>
      <c r="C1440" t="s">
        <v>1696</v>
      </c>
      <c r="D1440" t="s">
        <v>21648</v>
      </c>
      <c r="E1440"/>
      <c r="F1440">
        <v>72006</v>
      </c>
      <c r="G1440"/>
      <c r="H1440"/>
    </row>
    <row r="1441" spans="1:8" x14ac:dyDescent="0.2">
      <c r="A1441" t="s">
        <v>1697</v>
      </c>
      <c r="B1441" t="s">
        <v>22060</v>
      </c>
      <c r="C1441" t="s">
        <v>1698</v>
      </c>
      <c r="D1441" t="s">
        <v>21648</v>
      </c>
      <c r="E1441"/>
      <c r="F1441">
        <v>72006</v>
      </c>
      <c r="G1441"/>
      <c r="H1441"/>
    </row>
    <row r="1442" spans="1:8" x14ac:dyDescent="0.2">
      <c r="A1442" t="s">
        <v>1699</v>
      </c>
      <c r="B1442" t="s">
        <v>22060</v>
      </c>
      <c r="C1442" t="s">
        <v>1700</v>
      </c>
      <c r="D1442" t="s">
        <v>21648</v>
      </c>
      <c r="E1442"/>
      <c r="F1442">
        <v>72006</v>
      </c>
      <c r="G1442"/>
      <c r="H1442"/>
    </row>
    <row r="1443" spans="1:8" x14ac:dyDescent="0.2">
      <c r="A1443" t="s">
        <v>1701</v>
      </c>
      <c r="B1443" t="s">
        <v>22060</v>
      </c>
      <c r="C1443" t="s">
        <v>1702</v>
      </c>
      <c r="D1443" t="s">
        <v>21648</v>
      </c>
      <c r="E1443"/>
      <c r="F1443">
        <v>72006</v>
      </c>
      <c r="G1443"/>
      <c r="H1443"/>
    </row>
    <row r="1444" spans="1:8" x14ac:dyDescent="0.2">
      <c r="A1444" t="s">
        <v>1703</v>
      </c>
      <c r="B1444" t="s">
        <v>22060</v>
      </c>
      <c r="C1444" t="s">
        <v>1704</v>
      </c>
      <c r="D1444" t="s">
        <v>21648</v>
      </c>
      <c r="E1444"/>
      <c r="F1444">
        <v>72006</v>
      </c>
      <c r="G1444"/>
      <c r="H1444"/>
    </row>
    <row r="1445" spans="1:8" x14ac:dyDescent="0.2">
      <c r="A1445" t="s">
        <v>1705</v>
      </c>
      <c r="B1445" t="s">
        <v>22060</v>
      </c>
      <c r="C1445" t="s">
        <v>1706</v>
      </c>
      <c r="D1445" t="s">
        <v>21648</v>
      </c>
      <c r="E1445"/>
      <c r="F1445">
        <v>72006</v>
      </c>
      <c r="G1445"/>
      <c r="H1445"/>
    </row>
    <row r="1446" spans="1:8" x14ac:dyDescent="0.2">
      <c r="A1446" t="s">
        <v>1707</v>
      </c>
      <c r="B1446" t="s">
        <v>22060</v>
      </c>
      <c r="C1446" t="s">
        <v>1708</v>
      </c>
      <c r="D1446" t="s">
        <v>21648</v>
      </c>
      <c r="E1446"/>
      <c r="F1446">
        <v>72006</v>
      </c>
      <c r="G1446"/>
      <c r="H1446"/>
    </row>
    <row r="1447" spans="1:8" x14ac:dyDescent="0.2">
      <c r="A1447" t="s">
        <v>1709</v>
      </c>
      <c r="B1447" t="s">
        <v>22060</v>
      </c>
      <c r="C1447" t="s">
        <v>1710</v>
      </c>
      <c r="D1447" t="s">
        <v>21648</v>
      </c>
      <c r="E1447"/>
      <c r="F1447">
        <v>72006</v>
      </c>
      <c r="G1447"/>
      <c r="H1447"/>
    </row>
    <row r="1448" spans="1:8" x14ac:dyDescent="0.2">
      <c r="A1448" t="s">
        <v>1711</v>
      </c>
      <c r="B1448" t="s">
        <v>22060</v>
      </c>
      <c r="C1448" t="s">
        <v>1712</v>
      </c>
      <c r="D1448" t="s">
        <v>21648</v>
      </c>
      <c r="E1448"/>
      <c r="F1448">
        <v>72006</v>
      </c>
      <c r="G1448"/>
      <c r="H1448"/>
    </row>
    <row r="1449" spans="1:8" x14ac:dyDescent="0.2">
      <c r="A1449" t="s">
        <v>1713</v>
      </c>
      <c r="B1449" t="s">
        <v>22060</v>
      </c>
      <c r="C1449" t="s">
        <v>1714</v>
      </c>
      <c r="D1449" t="s">
        <v>21648</v>
      </c>
      <c r="E1449"/>
      <c r="F1449">
        <v>72006</v>
      </c>
      <c r="G1449"/>
      <c r="H1449"/>
    </row>
    <row r="1450" spans="1:8" x14ac:dyDescent="0.2">
      <c r="A1450" t="s">
        <v>1715</v>
      </c>
      <c r="B1450" t="s">
        <v>22060</v>
      </c>
      <c r="C1450" t="s">
        <v>1716</v>
      </c>
      <c r="D1450" t="s">
        <v>21648</v>
      </c>
      <c r="E1450"/>
      <c r="F1450">
        <v>72006</v>
      </c>
      <c r="G1450"/>
      <c r="H1450"/>
    </row>
    <row r="1451" spans="1:8" x14ac:dyDescent="0.2">
      <c r="A1451" t="s">
        <v>1717</v>
      </c>
      <c r="B1451" t="s">
        <v>22060</v>
      </c>
      <c r="C1451" t="s">
        <v>1718</v>
      </c>
      <c r="D1451" t="s">
        <v>21648</v>
      </c>
      <c r="E1451"/>
      <c r="F1451">
        <v>72006</v>
      </c>
      <c r="G1451"/>
      <c r="H1451"/>
    </row>
    <row r="1452" spans="1:8" x14ac:dyDescent="0.2">
      <c r="A1452" t="s">
        <v>1719</v>
      </c>
      <c r="B1452" t="s">
        <v>22060</v>
      </c>
      <c r="C1452" t="s">
        <v>1720</v>
      </c>
      <c r="D1452" t="s">
        <v>21648</v>
      </c>
      <c r="E1452"/>
      <c r="F1452">
        <v>72006</v>
      </c>
      <c r="G1452"/>
      <c r="H1452"/>
    </row>
    <row r="1453" spans="1:8" x14ac:dyDescent="0.2">
      <c r="A1453" t="s">
        <v>1721</v>
      </c>
      <c r="B1453" t="s">
        <v>22060</v>
      </c>
      <c r="C1453" t="s">
        <v>1722</v>
      </c>
      <c r="D1453" t="s">
        <v>21648</v>
      </c>
      <c r="E1453"/>
      <c r="F1453">
        <v>72006</v>
      </c>
      <c r="G1453"/>
      <c r="H1453"/>
    </row>
    <row r="1454" spans="1:8" x14ac:dyDescent="0.2">
      <c r="A1454" t="s">
        <v>1723</v>
      </c>
      <c r="B1454" t="s">
        <v>22060</v>
      </c>
      <c r="C1454" t="s">
        <v>1724</v>
      </c>
      <c r="D1454" t="s">
        <v>21648</v>
      </c>
      <c r="E1454"/>
      <c r="F1454">
        <v>72006</v>
      </c>
      <c r="G1454"/>
      <c r="H1454"/>
    </row>
    <row r="1455" spans="1:8" x14ac:dyDescent="0.2">
      <c r="A1455" t="s">
        <v>1725</v>
      </c>
      <c r="B1455" t="s">
        <v>22060</v>
      </c>
      <c r="C1455" t="s">
        <v>1726</v>
      </c>
      <c r="D1455" t="s">
        <v>21648</v>
      </c>
      <c r="E1455"/>
      <c r="F1455">
        <v>72006</v>
      </c>
      <c r="G1455"/>
      <c r="H1455"/>
    </row>
    <row r="1456" spans="1:8" x14ac:dyDescent="0.2">
      <c r="A1456" t="s">
        <v>1727</v>
      </c>
      <c r="B1456" t="s">
        <v>22060</v>
      </c>
      <c r="C1456" t="s">
        <v>1728</v>
      </c>
      <c r="D1456" t="s">
        <v>21648</v>
      </c>
      <c r="E1456"/>
      <c r="F1456">
        <v>72006</v>
      </c>
      <c r="G1456"/>
      <c r="H1456"/>
    </row>
    <row r="1457" spans="1:8" x14ac:dyDescent="0.2">
      <c r="A1457" t="s">
        <v>1729</v>
      </c>
      <c r="B1457" t="s">
        <v>22060</v>
      </c>
      <c r="C1457" t="s">
        <v>0</v>
      </c>
      <c r="D1457" t="s">
        <v>21648</v>
      </c>
      <c r="E1457"/>
      <c r="F1457">
        <v>72006</v>
      </c>
      <c r="G1457"/>
      <c r="H1457"/>
    </row>
    <row r="1458" spans="1:8" x14ac:dyDescent="0.2">
      <c r="A1458" t="s">
        <v>1</v>
      </c>
      <c r="B1458" t="s">
        <v>22060</v>
      </c>
      <c r="C1458" t="s">
        <v>2</v>
      </c>
      <c r="D1458" t="s">
        <v>21648</v>
      </c>
      <c r="E1458"/>
      <c r="F1458">
        <v>72006</v>
      </c>
      <c r="G1458"/>
      <c r="H1458"/>
    </row>
    <row r="1459" spans="1:8" x14ac:dyDescent="0.2">
      <c r="A1459" t="s">
        <v>3</v>
      </c>
      <c r="B1459" t="s">
        <v>22060</v>
      </c>
      <c r="C1459" t="s">
        <v>4</v>
      </c>
      <c r="D1459" t="s">
        <v>21648</v>
      </c>
      <c r="E1459"/>
      <c r="F1459">
        <v>72006</v>
      </c>
      <c r="G1459"/>
      <c r="H1459"/>
    </row>
    <row r="1460" spans="1:8" x14ac:dyDescent="0.2">
      <c r="A1460" t="s">
        <v>5</v>
      </c>
      <c r="B1460" t="s">
        <v>22060</v>
      </c>
      <c r="C1460" t="s">
        <v>6</v>
      </c>
      <c r="D1460" t="s">
        <v>21648</v>
      </c>
      <c r="E1460"/>
      <c r="F1460">
        <v>72006</v>
      </c>
      <c r="G1460"/>
      <c r="H1460"/>
    </row>
    <row r="1461" spans="1:8" x14ac:dyDescent="0.2">
      <c r="A1461" t="s">
        <v>7</v>
      </c>
      <c r="B1461" t="s">
        <v>22060</v>
      </c>
      <c r="C1461" t="s">
        <v>4913</v>
      </c>
      <c r="D1461" t="s">
        <v>21648</v>
      </c>
      <c r="E1461"/>
      <c r="F1461">
        <v>72006</v>
      </c>
      <c r="G1461"/>
      <c r="H1461"/>
    </row>
    <row r="1462" spans="1:8" x14ac:dyDescent="0.2">
      <c r="A1462" t="s">
        <v>4914</v>
      </c>
      <c r="B1462" t="s">
        <v>22060</v>
      </c>
      <c r="C1462" t="s">
        <v>4915</v>
      </c>
      <c r="D1462" t="s">
        <v>21648</v>
      </c>
      <c r="E1462"/>
      <c r="F1462">
        <v>72006</v>
      </c>
      <c r="G1462"/>
      <c r="H1462"/>
    </row>
    <row r="1463" spans="1:8" x14ac:dyDescent="0.2">
      <c r="A1463" t="s">
        <v>4916</v>
      </c>
      <c r="B1463" t="s">
        <v>22060</v>
      </c>
      <c r="C1463" t="s">
        <v>4917</v>
      </c>
      <c r="D1463" t="s">
        <v>21648</v>
      </c>
      <c r="E1463"/>
      <c r="F1463">
        <v>72006</v>
      </c>
      <c r="G1463"/>
      <c r="H1463"/>
    </row>
    <row r="1464" spans="1:8" x14ac:dyDescent="0.2">
      <c r="A1464" t="s">
        <v>4918</v>
      </c>
      <c r="B1464" t="s">
        <v>22060</v>
      </c>
      <c r="C1464" t="s">
        <v>4919</v>
      </c>
      <c r="D1464" t="s">
        <v>21648</v>
      </c>
      <c r="E1464"/>
      <c r="F1464">
        <v>72006</v>
      </c>
      <c r="G1464"/>
      <c r="H1464"/>
    </row>
    <row r="1465" spans="1:8" x14ac:dyDescent="0.2">
      <c r="A1465" t="s">
        <v>4920</v>
      </c>
      <c r="B1465" t="s">
        <v>22060</v>
      </c>
      <c r="C1465" t="s">
        <v>4921</v>
      </c>
      <c r="D1465" t="s">
        <v>21648</v>
      </c>
      <c r="E1465"/>
      <c r="F1465">
        <v>72006</v>
      </c>
      <c r="G1465"/>
      <c r="H1465"/>
    </row>
    <row r="1466" spans="1:8" x14ac:dyDescent="0.2">
      <c r="A1466" t="s">
        <v>4922</v>
      </c>
      <c r="B1466" t="s">
        <v>22060</v>
      </c>
      <c r="C1466" t="s">
        <v>4923</v>
      </c>
      <c r="D1466" t="s">
        <v>21648</v>
      </c>
      <c r="E1466"/>
      <c r="F1466">
        <v>72006</v>
      </c>
      <c r="G1466"/>
      <c r="H1466"/>
    </row>
    <row r="1467" spans="1:8" x14ac:dyDescent="0.2">
      <c r="A1467" t="s">
        <v>4924</v>
      </c>
      <c r="B1467" t="s">
        <v>22060</v>
      </c>
      <c r="C1467" t="s">
        <v>4925</v>
      </c>
      <c r="D1467" t="s">
        <v>21648</v>
      </c>
      <c r="E1467"/>
      <c r="F1467">
        <v>72006</v>
      </c>
      <c r="G1467"/>
      <c r="H1467"/>
    </row>
    <row r="1468" spans="1:8" x14ac:dyDescent="0.2">
      <c r="A1468" t="s">
        <v>4926</v>
      </c>
      <c r="B1468" t="s">
        <v>22060</v>
      </c>
      <c r="C1468" t="s">
        <v>4927</v>
      </c>
      <c r="D1468" t="s">
        <v>21648</v>
      </c>
      <c r="E1468"/>
      <c r="F1468">
        <v>72006</v>
      </c>
      <c r="G1468"/>
      <c r="H1468"/>
    </row>
    <row r="1469" spans="1:8" x14ac:dyDescent="0.2">
      <c r="A1469" t="s">
        <v>4928</v>
      </c>
      <c r="B1469" t="s">
        <v>22060</v>
      </c>
      <c r="C1469" t="s">
        <v>4929</v>
      </c>
      <c r="D1469" t="s">
        <v>21648</v>
      </c>
      <c r="E1469"/>
      <c r="F1469">
        <v>72006</v>
      </c>
      <c r="G1469"/>
      <c r="H1469"/>
    </row>
    <row r="1470" spans="1:8" x14ac:dyDescent="0.2">
      <c r="A1470" t="s">
        <v>4930</v>
      </c>
      <c r="B1470" t="s">
        <v>22060</v>
      </c>
      <c r="C1470" t="s">
        <v>4931</v>
      </c>
      <c r="D1470" t="s">
        <v>21648</v>
      </c>
      <c r="E1470"/>
      <c r="F1470">
        <v>72006</v>
      </c>
      <c r="G1470"/>
      <c r="H1470"/>
    </row>
    <row r="1471" spans="1:8" x14ac:dyDescent="0.2">
      <c r="A1471" t="s">
        <v>4932</v>
      </c>
      <c r="B1471" t="s">
        <v>22060</v>
      </c>
      <c r="C1471" t="s">
        <v>4933</v>
      </c>
      <c r="D1471" t="s">
        <v>21648</v>
      </c>
      <c r="E1471"/>
      <c r="F1471">
        <v>72006</v>
      </c>
      <c r="G1471"/>
      <c r="H1471"/>
    </row>
    <row r="1472" spans="1:8" x14ac:dyDescent="0.2">
      <c r="A1472" t="s">
        <v>4934</v>
      </c>
      <c r="B1472" t="s">
        <v>22060</v>
      </c>
      <c r="C1472" t="s">
        <v>4935</v>
      </c>
      <c r="D1472" t="s">
        <v>21648</v>
      </c>
      <c r="E1472"/>
      <c r="F1472">
        <v>72006</v>
      </c>
      <c r="G1472"/>
      <c r="H1472"/>
    </row>
    <row r="1473" spans="1:8" x14ac:dyDescent="0.2">
      <c r="A1473" t="s">
        <v>4936</v>
      </c>
      <c r="B1473" t="s">
        <v>22060</v>
      </c>
      <c r="C1473" t="s">
        <v>4937</v>
      </c>
      <c r="D1473" t="s">
        <v>21648</v>
      </c>
      <c r="E1473"/>
      <c r="F1473">
        <v>72006</v>
      </c>
      <c r="G1473"/>
      <c r="H1473"/>
    </row>
    <row r="1474" spans="1:8" x14ac:dyDescent="0.2">
      <c r="A1474" t="s">
        <v>4938</v>
      </c>
      <c r="B1474" t="s">
        <v>22060</v>
      </c>
      <c r="C1474" t="s">
        <v>4939</v>
      </c>
      <c r="D1474" t="s">
        <v>21648</v>
      </c>
      <c r="E1474"/>
      <c r="F1474">
        <v>72006</v>
      </c>
      <c r="G1474"/>
      <c r="H1474"/>
    </row>
    <row r="1475" spans="1:8" x14ac:dyDescent="0.2">
      <c r="A1475" t="s">
        <v>4940</v>
      </c>
      <c r="B1475" t="s">
        <v>22060</v>
      </c>
      <c r="C1475" t="s">
        <v>4941</v>
      </c>
      <c r="D1475" t="s">
        <v>21648</v>
      </c>
      <c r="E1475"/>
      <c r="F1475">
        <v>72006</v>
      </c>
      <c r="G1475"/>
      <c r="H1475"/>
    </row>
    <row r="1476" spans="1:8" x14ac:dyDescent="0.2">
      <c r="A1476" t="s">
        <v>4942</v>
      </c>
      <c r="B1476" t="s">
        <v>22060</v>
      </c>
      <c r="C1476" t="s">
        <v>4943</v>
      </c>
      <c r="D1476" t="s">
        <v>21648</v>
      </c>
      <c r="E1476"/>
      <c r="F1476">
        <v>72006</v>
      </c>
      <c r="G1476"/>
      <c r="H1476"/>
    </row>
    <row r="1477" spans="1:8" x14ac:dyDescent="0.2">
      <c r="A1477" t="s">
        <v>4944</v>
      </c>
      <c r="B1477" t="s">
        <v>22060</v>
      </c>
      <c r="C1477" t="s">
        <v>4945</v>
      </c>
      <c r="D1477" t="s">
        <v>21648</v>
      </c>
      <c r="E1477"/>
      <c r="F1477">
        <v>72006</v>
      </c>
      <c r="G1477"/>
      <c r="H1477"/>
    </row>
    <row r="1478" spans="1:8" x14ac:dyDescent="0.2">
      <c r="A1478" t="s">
        <v>4946</v>
      </c>
      <c r="B1478" t="s">
        <v>22060</v>
      </c>
      <c r="C1478" t="s">
        <v>4947</v>
      </c>
      <c r="D1478" t="s">
        <v>21648</v>
      </c>
      <c r="E1478"/>
      <c r="F1478">
        <v>72006</v>
      </c>
      <c r="G1478"/>
      <c r="H1478"/>
    </row>
    <row r="1479" spans="1:8" x14ac:dyDescent="0.2">
      <c r="A1479" t="s">
        <v>4948</v>
      </c>
      <c r="B1479" t="s">
        <v>22060</v>
      </c>
      <c r="C1479" t="s">
        <v>4949</v>
      </c>
      <c r="D1479" t="s">
        <v>21648</v>
      </c>
      <c r="E1479"/>
      <c r="F1479">
        <v>72006</v>
      </c>
      <c r="G1479"/>
      <c r="H1479"/>
    </row>
    <row r="1480" spans="1:8" x14ac:dyDescent="0.2">
      <c r="A1480" t="s">
        <v>4950</v>
      </c>
      <c r="B1480" t="s">
        <v>22060</v>
      </c>
      <c r="C1480" t="s">
        <v>1730</v>
      </c>
      <c r="D1480" t="s">
        <v>21648</v>
      </c>
      <c r="E1480"/>
      <c r="F1480">
        <v>72006</v>
      </c>
      <c r="G1480"/>
      <c r="H1480"/>
    </row>
    <row r="1481" spans="1:8" x14ac:dyDescent="0.2">
      <c r="A1481" t="s">
        <v>1731</v>
      </c>
      <c r="B1481" t="s">
        <v>22060</v>
      </c>
      <c r="C1481" t="s">
        <v>1732</v>
      </c>
      <c r="D1481" t="s">
        <v>21648</v>
      </c>
      <c r="E1481"/>
      <c r="F1481">
        <v>72006</v>
      </c>
      <c r="G1481"/>
      <c r="H1481"/>
    </row>
    <row r="1482" spans="1:8" x14ac:dyDescent="0.2">
      <c r="A1482" t="s">
        <v>1733</v>
      </c>
      <c r="B1482" t="s">
        <v>22060</v>
      </c>
      <c r="C1482" t="s">
        <v>1734</v>
      </c>
      <c r="D1482" t="s">
        <v>21648</v>
      </c>
      <c r="E1482"/>
      <c r="F1482">
        <v>72006</v>
      </c>
      <c r="G1482"/>
      <c r="H1482"/>
    </row>
    <row r="1483" spans="1:8" x14ac:dyDescent="0.2">
      <c r="A1483" t="s">
        <v>1735</v>
      </c>
      <c r="B1483" t="s">
        <v>22060</v>
      </c>
      <c r="C1483" t="s">
        <v>1736</v>
      </c>
      <c r="D1483" t="s">
        <v>21648</v>
      </c>
      <c r="E1483"/>
      <c r="F1483">
        <v>72006</v>
      </c>
      <c r="G1483"/>
      <c r="H1483"/>
    </row>
    <row r="1484" spans="1:8" x14ac:dyDescent="0.2">
      <c r="A1484" t="s">
        <v>1737</v>
      </c>
      <c r="B1484" t="s">
        <v>22060</v>
      </c>
      <c r="C1484" t="s">
        <v>1738</v>
      </c>
      <c r="D1484" t="s">
        <v>21648</v>
      </c>
      <c r="E1484"/>
      <c r="F1484">
        <v>72006</v>
      </c>
      <c r="G1484"/>
      <c r="H1484"/>
    </row>
    <row r="1485" spans="1:8" x14ac:dyDescent="0.2">
      <c r="A1485" t="s">
        <v>1739</v>
      </c>
      <c r="B1485" t="s">
        <v>22060</v>
      </c>
      <c r="C1485" t="s">
        <v>1740</v>
      </c>
      <c r="D1485" t="s">
        <v>21648</v>
      </c>
      <c r="E1485"/>
      <c r="F1485">
        <v>72006</v>
      </c>
      <c r="G1485"/>
      <c r="H1485"/>
    </row>
    <row r="1486" spans="1:8" x14ac:dyDescent="0.2">
      <c r="A1486" t="s">
        <v>1741</v>
      </c>
      <c r="B1486" t="s">
        <v>22060</v>
      </c>
      <c r="C1486" t="s">
        <v>1742</v>
      </c>
      <c r="D1486" t="s">
        <v>21648</v>
      </c>
      <c r="E1486"/>
      <c r="F1486">
        <v>72006</v>
      </c>
      <c r="G1486"/>
      <c r="H1486"/>
    </row>
    <row r="1487" spans="1:8" x14ac:dyDescent="0.2">
      <c r="A1487" t="s">
        <v>1743</v>
      </c>
      <c r="B1487" t="s">
        <v>22060</v>
      </c>
      <c r="C1487" t="s">
        <v>1744</v>
      </c>
      <c r="D1487" t="s">
        <v>21648</v>
      </c>
      <c r="E1487"/>
      <c r="F1487">
        <v>72006</v>
      </c>
      <c r="G1487"/>
      <c r="H1487"/>
    </row>
    <row r="1488" spans="1:8" x14ac:dyDescent="0.2">
      <c r="A1488" t="s">
        <v>1745</v>
      </c>
      <c r="B1488" t="s">
        <v>22060</v>
      </c>
      <c r="C1488" t="s">
        <v>1746</v>
      </c>
      <c r="D1488" t="s">
        <v>21648</v>
      </c>
      <c r="E1488"/>
      <c r="F1488">
        <v>72006</v>
      </c>
      <c r="G1488"/>
      <c r="H1488"/>
    </row>
    <row r="1489" spans="1:8" x14ac:dyDescent="0.2">
      <c r="A1489" t="s">
        <v>1747</v>
      </c>
      <c r="B1489" t="s">
        <v>22060</v>
      </c>
      <c r="C1489" t="s">
        <v>1748</v>
      </c>
      <c r="D1489" t="s">
        <v>21648</v>
      </c>
      <c r="E1489"/>
      <c r="F1489">
        <v>72006</v>
      </c>
      <c r="G1489"/>
      <c r="H1489"/>
    </row>
    <row r="1490" spans="1:8" x14ac:dyDescent="0.2">
      <c r="A1490" t="s">
        <v>1749</v>
      </c>
      <c r="B1490" t="s">
        <v>22060</v>
      </c>
      <c r="C1490" t="s">
        <v>1750</v>
      </c>
      <c r="D1490" t="s">
        <v>21648</v>
      </c>
      <c r="E1490"/>
      <c r="F1490">
        <v>72006</v>
      </c>
      <c r="G1490"/>
      <c r="H1490"/>
    </row>
    <row r="1491" spans="1:8" x14ac:dyDescent="0.2">
      <c r="A1491" t="s">
        <v>1751</v>
      </c>
      <c r="B1491" t="s">
        <v>22060</v>
      </c>
      <c r="C1491" t="s">
        <v>1752</v>
      </c>
      <c r="D1491" t="s">
        <v>21648</v>
      </c>
      <c r="E1491"/>
      <c r="F1491">
        <v>72006</v>
      </c>
      <c r="G1491"/>
      <c r="H1491"/>
    </row>
    <row r="1492" spans="1:8" x14ac:dyDescent="0.2">
      <c r="A1492" t="s">
        <v>1753</v>
      </c>
      <c r="B1492" t="s">
        <v>22060</v>
      </c>
      <c r="C1492" t="s">
        <v>1754</v>
      </c>
      <c r="D1492" t="s">
        <v>21648</v>
      </c>
      <c r="E1492"/>
      <c r="F1492">
        <v>72006</v>
      </c>
      <c r="G1492"/>
      <c r="H1492"/>
    </row>
    <row r="1493" spans="1:8" x14ac:dyDescent="0.2">
      <c r="A1493" t="s">
        <v>1755</v>
      </c>
      <c r="B1493" t="s">
        <v>22060</v>
      </c>
      <c r="C1493" t="s">
        <v>1756</v>
      </c>
      <c r="D1493" t="s">
        <v>21648</v>
      </c>
      <c r="E1493"/>
      <c r="F1493">
        <v>72006</v>
      </c>
      <c r="G1493"/>
      <c r="H1493"/>
    </row>
    <row r="1494" spans="1:8" x14ac:dyDescent="0.2">
      <c r="A1494" t="s">
        <v>1757</v>
      </c>
      <c r="B1494" t="s">
        <v>22060</v>
      </c>
      <c r="C1494" t="s">
        <v>1758</v>
      </c>
      <c r="D1494" t="s">
        <v>21648</v>
      </c>
      <c r="E1494"/>
      <c r="F1494">
        <v>72006</v>
      </c>
      <c r="G1494"/>
      <c r="H1494"/>
    </row>
    <row r="1495" spans="1:8" x14ac:dyDescent="0.2">
      <c r="A1495" t="s">
        <v>1759</v>
      </c>
      <c r="B1495" t="s">
        <v>22060</v>
      </c>
      <c r="C1495" t="s">
        <v>1760</v>
      </c>
      <c r="D1495" t="s">
        <v>21648</v>
      </c>
      <c r="E1495"/>
      <c r="F1495">
        <v>72006</v>
      </c>
      <c r="G1495"/>
      <c r="H1495"/>
    </row>
    <row r="1496" spans="1:8" x14ac:dyDescent="0.2">
      <c r="A1496" t="s">
        <v>1761</v>
      </c>
      <c r="B1496" t="s">
        <v>22060</v>
      </c>
      <c r="C1496" t="s">
        <v>1762</v>
      </c>
      <c r="D1496" t="s">
        <v>21648</v>
      </c>
      <c r="E1496"/>
      <c r="F1496">
        <v>72006</v>
      </c>
      <c r="G1496"/>
      <c r="H1496"/>
    </row>
    <row r="1497" spans="1:8" x14ac:dyDescent="0.2">
      <c r="A1497" t="s">
        <v>1763</v>
      </c>
      <c r="B1497" t="s">
        <v>22060</v>
      </c>
      <c r="C1497" t="s">
        <v>1764</v>
      </c>
      <c r="D1497" t="s">
        <v>21648</v>
      </c>
      <c r="E1497"/>
      <c r="F1497">
        <v>72006</v>
      </c>
      <c r="G1497"/>
      <c r="H1497"/>
    </row>
    <row r="1498" spans="1:8" x14ac:dyDescent="0.2">
      <c r="A1498" t="s">
        <v>1765</v>
      </c>
      <c r="B1498" t="s">
        <v>22060</v>
      </c>
      <c r="C1498" t="s">
        <v>1766</v>
      </c>
      <c r="D1498" t="s">
        <v>21648</v>
      </c>
      <c r="E1498"/>
      <c r="F1498">
        <v>72006</v>
      </c>
      <c r="G1498"/>
      <c r="H1498"/>
    </row>
    <row r="1499" spans="1:8" x14ac:dyDescent="0.2">
      <c r="A1499" t="s">
        <v>1767</v>
      </c>
      <c r="B1499" t="s">
        <v>22060</v>
      </c>
      <c r="C1499" t="s">
        <v>1768</v>
      </c>
      <c r="D1499" t="s">
        <v>21648</v>
      </c>
      <c r="E1499"/>
      <c r="F1499">
        <v>72006</v>
      </c>
      <c r="G1499"/>
      <c r="H1499"/>
    </row>
    <row r="1500" spans="1:8" x14ac:dyDescent="0.2">
      <c r="A1500" t="s">
        <v>1769</v>
      </c>
      <c r="B1500" t="s">
        <v>22060</v>
      </c>
      <c r="C1500" t="s">
        <v>1770</v>
      </c>
      <c r="D1500" t="s">
        <v>21648</v>
      </c>
      <c r="E1500"/>
      <c r="F1500">
        <v>72006</v>
      </c>
      <c r="G1500"/>
      <c r="H1500"/>
    </row>
    <row r="1501" spans="1:8" x14ac:dyDescent="0.2">
      <c r="A1501" t="s">
        <v>1771</v>
      </c>
      <c r="B1501" t="s">
        <v>22060</v>
      </c>
      <c r="C1501" t="s">
        <v>1772</v>
      </c>
      <c r="D1501" t="s">
        <v>21648</v>
      </c>
      <c r="E1501"/>
      <c r="F1501">
        <v>72006</v>
      </c>
      <c r="G1501"/>
      <c r="H1501"/>
    </row>
    <row r="1502" spans="1:8" x14ac:dyDescent="0.2">
      <c r="A1502" t="s">
        <v>1773</v>
      </c>
      <c r="B1502" t="s">
        <v>22060</v>
      </c>
      <c r="C1502" t="s">
        <v>1774</v>
      </c>
      <c r="D1502" t="s">
        <v>21648</v>
      </c>
      <c r="E1502"/>
      <c r="F1502">
        <v>72006</v>
      </c>
      <c r="G1502"/>
      <c r="H1502"/>
    </row>
    <row r="1503" spans="1:8" x14ac:dyDescent="0.2">
      <c r="A1503" t="s">
        <v>4966</v>
      </c>
      <c r="B1503" t="s">
        <v>22060</v>
      </c>
      <c r="C1503" t="s">
        <v>4967</v>
      </c>
      <c r="D1503" t="s">
        <v>21648</v>
      </c>
      <c r="E1503"/>
      <c r="F1503">
        <v>72006</v>
      </c>
      <c r="G1503"/>
      <c r="H1503"/>
    </row>
    <row r="1504" spans="1:8" x14ac:dyDescent="0.2">
      <c r="A1504" t="s">
        <v>4968</v>
      </c>
      <c r="B1504" t="s">
        <v>22060</v>
      </c>
      <c r="C1504" t="s">
        <v>4969</v>
      </c>
      <c r="D1504" t="s">
        <v>21648</v>
      </c>
      <c r="E1504"/>
      <c r="F1504">
        <v>72006</v>
      </c>
      <c r="G1504"/>
      <c r="H1504"/>
    </row>
    <row r="1505" spans="1:8" x14ac:dyDescent="0.2">
      <c r="A1505" t="s">
        <v>4970</v>
      </c>
      <c r="B1505" t="s">
        <v>22060</v>
      </c>
      <c r="C1505" t="s">
        <v>4971</v>
      </c>
      <c r="D1505" t="s">
        <v>21648</v>
      </c>
      <c r="E1505"/>
      <c r="F1505">
        <v>72006</v>
      </c>
      <c r="G1505"/>
      <c r="H1505"/>
    </row>
    <row r="1506" spans="1:8" x14ac:dyDescent="0.2">
      <c r="A1506" t="s">
        <v>4972</v>
      </c>
      <c r="B1506" t="s">
        <v>22060</v>
      </c>
      <c r="C1506" t="s">
        <v>4973</v>
      </c>
      <c r="D1506" t="s">
        <v>21648</v>
      </c>
      <c r="E1506"/>
      <c r="F1506">
        <v>72006</v>
      </c>
      <c r="G1506"/>
      <c r="H1506"/>
    </row>
    <row r="1507" spans="1:8" x14ac:dyDescent="0.2">
      <c r="A1507" t="s">
        <v>4974</v>
      </c>
      <c r="B1507" t="s">
        <v>22060</v>
      </c>
      <c r="C1507" t="s">
        <v>4975</v>
      </c>
      <c r="D1507" t="s">
        <v>21648</v>
      </c>
      <c r="E1507"/>
      <c r="F1507">
        <v>72006</v>
      </c>
      <c r="G1507"/>
      <c r="H1507"/>
    </row>
    <row r="1508" spans="1:8" x14ac:dyDescent="0.2">
      <c r="A1508" t="s">
        <v>4976</v>
      </c>
      <c r="B1508" t="s">
        <v>22060</v>
      </c>
      <c r="C1508" t="s">
        <v>4977</v>
      </c>
      <c r="D1508" t="s">
        <v>21648</v>
      </c>
      <c r="E1508"/>
      <c r="F1508">
        <v>72006</v>
      </c>
      <c r="G1508"/>
      <c r="H1508"/>
    </row>
    <row r="1509" spans="1:8" x14ac:dyDescent="0.2">
      <c r="A1509" t="s">
        <v>4978</v>
      </c>
      <c r="B1509" t="s">
        <v>22060</v>
      </c>
      <c r="C1509" t="s">
        <v>4979</v>
      </c>
      <c r="D1509" t="s">
        <v>21648</v>
      </c>
      <c r="E1509"/>
      <c r="F1509">
        <v>72006</v>
      </c>
      <c r="G1509"/>
      <c r="H1509"/>
    </row>
    <row r="1510" spans="1:8" x14ac:dyDescent="0.2">
      <c r="A1510" t="s">
        <v>4980</v>
      </c>
      <c r="B1510" t="s">
        <v>22060</v>
      </c>
      <c r="C1510" t="s">
        <v>4981</v>
      </c>
      <c r="D1510" t="s">
        <v>21648</v>
      </c>
      <c r="E1510"/>
      <c r="F1510">
        <v>72006</v>
      </c>
      <c r="G1510"/>
      <c r="H1510"/>
    </row>
    <row r="1511" spans="1:8" x14ac:dyDescent="0.2">
      <c r="A1511" t="s">
        <v>4982</v>
      </c>
      <c r="B1511" t="s">
        <v>22060</v>
      </c>
      <c r="C1511" t="s">
        <v>4983</v>
      </c>
      <c r="D1511" t="s">
        <v>21648</v>
      </c>
      <c r="E1511"/>
      <c r="F1511">
        <v>72006</v>
      </c>
      <c r="G1511"/>
      <c r="H1511"/>
    </row>
    <row r="1512" spans="1:8" x14ac:dyDescent="0.2">
      <c r="A1512" t="s">
        <v>4984</v>
      </c>
      <c r="B1512" t="s">
        <v>22060</v>
      </c>
      <c r="C1512" t="s">
        <v>4985</v>
      </c>
      <c r="D1512" t="s">
        <v>21648</v>
      </c>
      <c r="E1512"/>
      <c r="F1512">
        <v>72006</v>
      </c>
      <c r="G1512"/>
      <c r="H1512"/>
    </row>
    <row r="1513" spans="1:8" x14ac:dyDescent="0.2">
      <c r="A1513" t="s">
        <v>4986</v>
      </c>
      <c r="B1513" t="s">
        <v>22060</v>
      </c>
      <c r="C1513" t="s">
        <v>4987</v>
      </c>
      <c r="D1513" t="s">
        <v>21648</v>
      </c>
      <c r="E1513"/>
      <c r="F1513">
        <v>72006</v>
      </c>
      <c r="G1513"/>
      <c r="H1513"/>
    </row>
    <row r="1514" spans="1:8" x14ac:dyDescent="0.2">
      <c r="A1514" t="s">
        <v>4988</v>
      </c>
      <c r="B1514" t="s">
        <v>22060</v>
      </c>
      <c r="C1514" t="s">
        <v>4989</v>
      </c>
      <c r="D1514" t="s">
        <v>21648</v>
      </c>
      <c r="E1514"/>
      <c r="F1514">
        <v>72006</v>
      </c>
      <c r="G1514"/>
      <c r="H1514"/>
    </row>
    <row r="1515" spans="1:8" x14ac:dyDescent="0.2">
      <c r="A1515" t="s">
        <v>4990</v>
      </c>
      <c r="B1515" t="s">
        <v>22060</v>
      </c>
      <c r="C1515" t="s">
        <v>4991</v>
      </c>
      <c r="D1515" t="s">
        <v>21648</v>
      </c>
      <c r="E1515"/>
      <c r="F1515">
        <v>72006</v>
      </c>
      <c r="G1515"/>
      <c r="H1515"/>
    </row>
    <row r="1516" spans="1:8" x14ac:dyDescent="0.2">
      <c r="A1516" t="s">
        <v>4992</v>
      </c>
      <c r="B1516" t="s">
        <v>22060</v>
      </c>
      <c r="C1516" t="s">
        <v>4993</v>
      </c>
      <c r="D1516" t="s">
        <v>21648</v>
      </c>
      <c r="E1516"/>
      <c r="F1516">
        <v>72006</v>
      </c>
      <c r="G1516"/>
      <c r="H1516"/>
    </row>
    <row r="1517" spans="1:8" x14ac:dyDescent="0.2">
      <c r="A1517" t="s">
        <v>4994</v>
      </c>
      <c r="B1517" t="s">
        <v>22060</v>
      </c>
      <c r="C1517" t="s">
        <v>4995</v>
      </c>
      <c r="D1517" t="s">
        <v>21648</v>
      </c>
      <c r="E1517"/>
      <c r="F1517">
        <v>72006</v>
      </c>
      <c r="G1517"/>
      <c r="H1517"/>
    </row>
    <row r="1518" spans="1:8" x14ac:dyDescent="0.2">
      <c r="A1518" t="s">
        <v>4996</v>
      </c>
      <c r="B1518" t="s">
        <v>22060</v>
      </c>
      <c r="C1518" t="s">
        <v>4997</v>
      </c>
      <c r="D1518" t="s">
        <v>21648</v>
      </c>
      <c r="E1518"/>
      <c r="F1518">
        <v>72006</v>
      </c>
      <c r="G1518"/>
      <c r="H1518"/>
    </row>
    <row r="1519" spans="1:8" x14ac:dyDescent="0.2">
      <c r="A1519" t="s">
        <v>4998</v>
      </c>
      <c r="B1519" t="s">
        <v>22060</v>
      </c>
      <c r="C1519" t="s">
        <v>4999</v>
      </c>
      <c r="D1519" t="s">
        <v>21648</v>
      </c>
      <c r="E1519"/>
      <c r="F1519">
        <v>72006</v>
      </c>
      <c r="G1519"/>
      <c r="H1519"/>
    </row>
    <row r="1520" spans="1:8" x14ac:dyDescent="0.2">
      <c r="A1520" t="s">
        <v>5000</v>
      </c>
      <c r="B1520" t="s">
        <v>22060</v>
      </c>
      <c r="C1520" t="s">
        <v>5001</v>
      </c>
      <c r="D1520" t="s">
        <v>21648</v>
      </c>
      <c r="E1520"/>
      <c r="F1520">
        <v>72006</v>
      </c>
      <c r="G1520"/>
      <c r="H1520"/>
    </row>
    <row r="1521" spans="1:8" x14ac:dyDescent="0.2">
      <c r="A1521" t="s">
        <v>5002</v>
      </c>
      <c r="B1521" t="s">
        <v>22060</v>
      </c>
      <c r="C1521" t="s">
        <v>5003</v>
      </c>
      <c r="D1521" t="s">
        <v>21648</v>
      </c>
      <c r="E1521"/>
      <c r="F1521">
        <v>72006</v>
      </c>
      <c r="G1521"/>
      <c r="H1521"/>
    </row>
    <row r="1522" spans="1:8" x14ac:dyDescent="0.2">
      <c r="A1522" t="s">
        <v>5004</v>
      </c>
      <c r="B1522" t="s">
        <v>22060</v>
      </c>
      <c r="C1522" t="s">
        <v>5005</v>
      </c>
      <c r="D1522" t="s">
        <v>21648</v>
      </c>
      <c r="E1522"/>
      <c r="F1522">
        <v>72006</v>
      </c>
      <c r="G1522"/>
      <c r="H1522"/>
    </row>
    <row r="1523" spans="1:8" x14ac:dyDescent="0.2">
      <c r="A1523" t="s">
        <v>5006</v>
      </c>
      <c r="B1523" t="s">
        <v>22060</v>
      </c>
      <c r="C1523" t="s">
        <v>1814</v>
      </c>
      <c r="D1523" t="s">
        <v>21648</v>
      </c>
      <c r="E1523"/>
      <c r="F1523">
        <v>72006</v>
      </c>
      <c r="G1523"/>
      <c r="H1523"/>
    </row>
    <row r="1524" spans="1:8" x14ac:dyDescent="0.2">
      <c r="A1524" t="s">
        <v>1815</v>
      </c>
      <c r="B1524" t="s">
        <v>22060</v>
      </c>
      <c r="C1524" t="s">
        <v>1816</v>
      </c>
      <c r="D1524" t="s">
        <v>21648</v>
      </c>
      <c r="E1524"/>
      <c r="F1524">
        <v>72006</v>
      </c>
      <c r="G1524"/>
      <c r="H1524"/>
    </row>
    <row r="1525" spans="1:8" x14ac:dyDescent="0.2">
      <c r="A1525" t="s">
        <v>1817</v>
      </c>
      <c r="B1525" t="s">
        <v>22060</v>
      </c>
      <c r="C1525" t="s">
        <v>1818</v>
      </c>
      <c r="D1525" t="s">
        <v>21648</v>
      </c>
      <c r="E1525"/>
      <c r="F1525">
        <v>72006</v>
      </c>
      <c r="G1525"/>
      <c r="H1525"/>
    </row>
    <row r="1526" spans="1:8" x14ac:dyDescent="0.2">
      <c r="A1526" t="s">
        <v>1819</v>
      </c>
      <c r="B1526" t="s">
        <v>22060</v>
      </c>
      <c r="C1526" t="s">
        <v>1820</v>
      </c>
      <c r="D1526" t="s">
        <v>21648</v>
      </c>
      <c r="E1526"/>
      <c r="F1526">
        <v>72006</v>
      </c>
      <c r="G1526"/>
      <c r="H1526"/>
    </row>
    <row r="1527" spans="1:8" x14ac:dyDescent="0.2">
      <c r="A1527" t="s">
        <v>1821</v>
      </c>
      <c r="B1527" t="s">
        <v>22060</v>
      </c>
      <c r="C1527" t="s">
        <v>1822</v>
      </c>
      <c r="D1527" t="s">
        <v>21648</v>
      </c>
      <c r="E1527"/>
      <c r="F1527">
        <v>72006</v>
      </c>
      <c r="G1527"/>
      <c r="H1527"/>
    </row>
    <row r="1528" spans="1:8" x14ac:dyDescent="0.2">
      <c r="A1528" t="s">
        <v>1823</v>
      </c>
      <c r="B1528" t="s">
        <v>22060</v>
      </c>
      <c r="C1528" t="s">
        <v>1824</v>
      </c>
      <c r="D1528" t="s">
        <v>21648</v>
      </c>
      <c r="E1528"/>
      <c r="F1528">
        <v>72006</v>
      </c>
      <c r="G1528"/>
      <c r="H1528"/>
    </row>
    <row r="1529" spans="1:8" x14ac:dyDescent="0.2">
      <c r="A1529" t="s">
        <v>1825</v>
      </c>
      <c r="B1529" t="s">
        <v>22060</v>
      </c>
      <c r="C1529" t="s">
        <v>1826</v>
      </c>
      <c r="D1529" t="s">
        <v>21648</v>
      </c>
      <c r="E1529"/>
      <c r="F1529">
        <v>72006</v>
      </c>
      <c r="G1529"/>
      <c r="H1529"/>
    </row>
    <row r="1530" spans="1:8" x14ac:dyDescent="0.2">
      <c r="A1530" t="s">
        <v>1827</v>
      </c>
      <c r="B1530" t="s">
        <v>22060</v>
      </c>
      <c r="C1530" t="s">
        <v>1828</v>
      </c>
      <c r="D1530" t="s">
        <v>21648</v>
      </c>
      <c r="E1530"/>
      <c r="F1530">
        <v>72006</v>
      </c>
      <c r="G1530"/>
      <c r="H1530"/>
    </row>
    <row r="1531" spans="1:8" x14ac:dyDescent="0.2">
      <c r="A1531" t="s">
        <v>1829</v>
      </c>
      <c r="B1531" t="s">
        <v>22060</v>
      </c>
      <c r="C1531" t="s">
        <v>1830</v>
      </c>
      <c r="D1531" t="s">
        <v>21648</v>
      </c>
      <c r="E1531"/>
      <c r="F1531">
        <v>72006</v>
      </c>
      <c r="G1531"/>
      <c r="H1531"/>
    </row>
    <row r="1532" spans="1:8" x14ac:dyDescent="0.2">
      <c r="A1532" t="s">
        <v>1831</v>
      </c>
      <c r="B1532" t="s">
        <v>22060</v>
      </c>
      <c r="C1532" t="s">
        <v>1832</v>
      </c>
      <c r="D1532" t="s">
        <v>21648</v>
      </c>
      <c r="E1532"/>
      <c r="F1532">
        <v>72006</v>
      </c>
      <c r="G1532"/>
      <c r="H1532"/>
    </row>
    <row r="1533" spans="1:8" x14ac:dyDescent="0.2">
      <c r="A1533" t="s">
        <v>1833</v>
      </c>
      <c r="B1533" t="s">
        <v>22060</v>
      </c>
      <c r="C1533" t="s">
        <v>1834</v>
      </c>
      <c r="D1533" t="s">
        <v>21648</v>
      </c>
      <c r="E1533"/>
      <c r="F1533">
        <v>72006</v>
      </c>
      <c r="G1533"/>
      <c r="H1533"/>
    </row>
    <row r="1534" spans="1:8" x14ac:dyDescent="0.2">
      <c r="A1534" t="s">
        <v>1835</v>
      </c>
      <c r="B1534" t="s">
        <v>22060</v>
      </c>
      <c r="C1534" t="s">
        <v>1836</v>
      </c>
      <c r="D1534" t="s">
        <v>21648</v>
      </c>
      <c r="E1534"/>
      <c r="F1534">
        <v>72006</v>
      </c>
      <c r="G1534"/>
      <c r="H1534"/>
    </row>
    <row r="1535" spans="1:8" x14ac:dyDescent="0.2">
      <c r="A1535" t="s">
        <v>163</v>
      </c>
      <c r="B1535" t="s">
        <v>22060</v>
      </c>
      <c r="C1535" t="s">
        <v>164</v>
      </c>
      <c r="D1535" t="s">
        <v>21648</v>
      </c>
      <c r="E1535"/>
      <c r="F1535">
        <v>72006</v>
      </c>
      <c r="G1535"/>
      <c r="H1535"/>
    </row>
    <row r="1536" spans="1:8" x14ac:dyDescent="0.2">
      <c r="A1536" t="s">
        <v>165</v>
      </c>
      <c r="B1536" t="s">
        <v>22060</v>
      </c>
      <c r="C1536" t="s">
        <v>166</v>
      </c>
      <c r="D1536" t="s">
        <v>21648</v>
      </c>
      <c r="E1536"/>
      <c r="F1536">
        <v>72006</v>
      </c>
      <c r="G1536"/>
      <c r="H1536"/>
    </row>
    <row r="1537" spans="1:8" x14ac:dyDescent="0.2">
      <c r="A1537" t="s">
        <v>167</v>
      </c>
      <c r="B1537" t="s">
        <v>22060</v>
      </c>
      <c r="C1537" t="s">
        <v>168</v>
      </c>
      <c r="D1537" t="s">
        <v>21648</v>
      </c>
      <c r="E1537"/>
      <c r="F1537">
        <v>72006</v>
      </c>
      <c r="G1537"/>
      <c r="H1537"/>
    </row>
    <row r="1538" spans="1:8" x14ac:dyDescent="0.2">
      <c r="A1538" t="s">
        <v>169</v>
      </c>
      <c r="B1538" t="s">
        <v>22060</v>
      </c>
      <c r="C1538" t="s">
        <v>170</v>
      </c>
      <c r="D1538" t="s">
        <v>21648</v>
      </c>
      <c r="E1538"/>
      <c r="F1538">
        <v>72006</v>
      </c>
      <c r="G1538"/>
      <c r="H1538"/>
    </row>
    <row r="1539" spans="1:8" x14ac:dyDescent="0.2">
      <c r="A1539" t="s">
        <v>171</v>
      </c>
      <c r="B1539" t="s">
        <v>22060</v>
      </c>
      <c r="C1539" t="s">
        <v>172</v>
      </c>
      <c r="D1539" t="s">
        <v>21648</v>
      </c>
      <c r="E1539"/>
      <c r="F1539">
        <v>72006</v>
      </c>
      <c r="G1539"/>
      <c r="H1539"/>
    </row>
    <row r="1540" spans="1:8" x14ac:dyDescent="0.2">
      <c r="A1540" t="s">
        <v>173</v>
      </c>
      <c r="B1540" t="s">
        <v>22060</v>
      </c>
      <c r="C1540" t="s">
        <v>1855</v>
      </c>
      <c r="D1540" t="s">
        <v>21648</v>
      </c>
      <c r="E1540"/>
      <c r="F1540">
        <v>72006</v>
      </c>
      <c r="G1540"/>
      <c r="H1540"/>
    </row>
    <row r="1541" spans="1:8" x14ac:dyDescent="0.2">
      <c r="A1541" t="s">
        <v>1856</v>
      </c>
      <c r="B1541" t="s">
        <v>22060</v>
      </c>
      <c r="C1541" t="s">
        <v>1857</v>
      </c>
      <c r="D1541" t="s">
        <v>21648</v>
      </c>
      <c r="E1541"/>
      <c r="F1541">
        <v>72006</v>
      </c>
      <c r="G1541"/>
      <c r="H1541"/>
    </row>
    <row r="1542" spans="1:8" x14ac:dyDescent="0.2">
      <c r="A1542" t="s">
        <v>1858</v>
      </c>
      <c r="B1542" t="s">
        <v>22060</v>
      </c>
      <c r="C1542" t="s">
        <v>1859</v>
      </c>
      <c r="D1542" t="s">
        <v>21648</v>
      </c>
      <c r="E1542"/>
      <c r="F1542">
        <v>72006</v>
      </c>
      <c r="G1542"/>
      <c r="H1542"/>
    </row>
    <row r="1543" spans="1:8" x14ac:dyDescent="0.2">
      <c r="A1543" t="s">
        <v>1860</v>
      </c>
      <c r="B1543" t="s">
        <v>22060</v>
      </c>
      <c r="C1543" t="s">
        <v>1861</v>
      </c>
      <c r="D1543" t="s">
        <v>21648</v>
      </c>
      <c r="E1543"/>
      <c r="F1543">
        <v>72006</v>
      </c>
      <c r="G1543"/>
      <c r="H1543"/>
    </row>
    <row r="1544" spans="1:8" x14ac:dyDescent="0.2">
      <c r="A1544" t="s">
        <v>1862</v>
      </c>
      <c r="B1544" t="s">
        <v>22060</v>
      </c>
      <c r="C1544" t="s">
        <v>1863</v>
      </c>
      <c r="D1544" t="s">
        <v>21648</v>
      </c>
      <c r="E1544"/>
      <c r="F1544">
        <v>72006</v>
      </c>
      <c r="G1544"/>
      <c r="H1544"/>
    </row>
    <row r="1545" spans="1:8" x14ac:dyDescent="0.2">
      <c r="A1545" t="s">
        <v>1864</v>
      </c>
      <c r="B1545" t="s">
        <v>22060</v>
      </c>
      <c r="C1545" t="s">
        <v>1865</v>
      </c>
      <c r="D1545" t="s">
        <v>21648</v>
      </c>
      <c r="E1545"/>
      <c r="F1545">
        <v>72006</v>
      </c>
      <c r="G1545"/>
      <c r="H1545"/>
    </row>
    <row r="1546" spans="1:8" x14ac:dyDescent="0.2">
      <c r="A1546" t="s">
        <v>1866</v>
      </c>
      <c r="B1546" t="s">
        <v>22060</v>
      </c>
      <c r="C1546" t="s">
        <v>1867</v>
      </c>
      <c r="D1546" t="s">
        <v>21648</v>
      </c>
      <c r="E1546"/>
      <c r="F1546">
        <v>72006</v>
      </c>
      <c r="G1546"/>
      <c r="H1546"/>
    </row>
    <row r="1547" spans="1:8" x14ac:dyDescent="0.2">
      <c r="A1547" t="s">
        <v>1868</v>
      </c>
      <c r="B1547" t="s">
        <v>22060</v>
      </c>
      <c r="C1547" t="s">
        <v>1869</v>
      </c>
      <c r="D1547" t="s">
        <v>21648</v>
      </c>
      <c r="E1547"/>
      <c r="F1547">
        <v>72006</v>
      </c>
      <c r="G1547"/>
      <c r="H1547"/>
    </row>
    <row r="1548" spans="1:8" x14ac:dyDescent="0.2">
      <c r="A1548" t="s">
        <v>1870</v>
      </c>
      <c r="B1548" t="s">
        <v>22060</v>
      </c>
      <c r="C1548" t="s">
        <v>1871</v>
      </c>
      <c r="D1548" t="s">
        <v>21648</v>
      </c>
      <c r="E1548"/>
      <c r="F1548">
        <v>72006</v>
      </c>
      <c r="G1548"/>
      <c r="H1548"/>
    </row>
    <row r="1549" spans="1:8" x14ac:dyDescent="0.2">
      <c r="A1549" t="s">
        <v>1872</v>
      </c>
      <c r="B1549" t="s">
        <v>22060</v>
      </c>
      <c r="C1549" t="s">
        <v>1873</v>
      </c>
      <c r="D1549" t="s">
        <v>21648</v>
      </c>
      <c r="E1549"/>
      <c r="F1549">
        <v>72006</v>
      </c>
      <c r="G1549"/>
      <c r="H1549"/>
    </row>
    <row r="1550" spans="1:8" x14ac:dyDescent="0.2">
      <c r="A1550" t="s">
        <v>1874</v>
      </c>
      <c r="B1550" t="s">
        <v>22060</v>
      </c>
      <c r="C1550" t="s">
        <v>1875</v>
      </c>
      <c r="D1550" t="s">
        <v>21648</v>
      </c>
      <c r="E1550"/>
      <c r="F1550">
        <v>72006</v>
      </c>
      <c r="G1550"/>
      <c r="H1550"/>
    </row>
    <row r="1551" spans="1:8" x14ac:dyDescent="0.2">
      <c r="A1551" t="s">
        <v>1876</v>
      </c>
      <c r="B1551" t="s">
        <v>22060</v>
      </c>
      <c r="C1551" t="s">
        <v>1877</v>
      </c>
      <c r="D1551" t="s">
        <v>21648</v>
      </c>
      <c r="E1551"/>
      <c r="F1551">
        <v>72006</v>
      </c>
      <c r="G1551"/>
      <c r="H1551"/>
    </row>
    <row r="1552" spans="1:8" x14ac:dyDescent="0.2">
      <c r="A1552" t="s">
        <v>1878</v>
      </c>
      <c r="B1552" t="s">
        <v>22060</v>
      </c>
      <c r="C1552" t="s">
        <v>1879</v>
      </c>
      <c r="D1552" t="s">
        <v>21648</v>
      </c>
      <c r="E1552"/>
      <c r="F1552">
        <v>72006</v>
      </c>
      <c r="G1552"/>
      <c r="H1552"/>
    </row>
    <row r="1553" spans="1:8" x14ac:dyDescent="0.2">
      <c r="A1553" t="s">
        <v>1880</v>
      </c>
      <c r="B1553" t="s">
        <v>22060</v>
      </c>
      <c r="C1553" t="s">
        <v>1881</v>
      </c>
      <c r="D1553" t="s">
        <v>21648</v>
      </c>
      <c r="E1553"/>
      <c r="F1553">
        <v>72006</v>
      </c>
      <c r="G1553"/>
      <c r="H1553"/>
    </row>
    <row r="1554" spans="1:8" x14ac:dyDescent="0.2">
      <c r="A1554" t="s">
        <v>1882</v>
      </c>
      <c r="B1554" t="s">
        <v>22060</v>
      </c>
      <c r="C1554" t="s">
        <v>1883</v>
      </c>
      <c r="D1554" t="s">
        <v>21648</v>
      </c>
      <c r="E1554"/>
      <c r="F1554">
        <v>72006</v>
      </c>
      <c r="G1554"/>
      <c r="H1554"/>
    </row>
    <row r="1555" spans="1:8" x14ac:dyDescent="0.2">
      <c r="A1555" t="s">
        <v>1884</v>
      </c>
      <c r="B1555" t="s">
        <v>22060</v>
      </c>
      <c r="C1555" t="s">
        <v>1885</v>
      </c>
      <c r="D1555" t="s">
        <v>21648</v>
      </c>
      <c r="E1555"/>
      <c r="F1555">
        <v>72006</v>
      </c>
      <c r="G1555"/>
      <c r="H1555"/>
    </row>
    <row r="1556" spans="1:8" x14ac:dyDescent="0.2">
      <c r="A1556" t="s">
        <v>1886</v>
      </c>
      <c r="B1556" t="s">
        <v>22060</v>
      </c>
      <c r="C1556" t="s">
        <v>1887</v>
      </c>
      <c r="D1556" t="s">
        <v>21648</v>
      </c>
      <c r="E1556"/>
      <c r="F1556">
        <v>72006</v>
      </c>
      <c r="G1556"/>
      <c r="H1556"/>
    </row>
    <row r="1557" spans="1:8" x14ac:dyDescent="0.2">
      <c r="A1557" t="s">
        <v>1888</v>
      </c>
      <c r="B1557" t="s">
        <v>22060</v>
      </c>
      <c r="C1557" t="s">
        <v>1889</v>
      </c>
      <c r="D1557" t="s">
        <v>21648</v>
      </c>
      <c r="E1557"/>
      <c r="F1557">
        <v>72006</v>
      </c>
      <c r="G1557"/>
      <c r="H1557"/>
    </row>
    <row r="1558" spans="1:8" x14ac:dyDescent="0.2">
      <c r="A1558" t="s">
        <v>1890</v>
      </c>
      <c r="B1558" t="s">
        <v>22060</v>
      </c>
      <c r="C1558" t="s">
        <v>1891</v>
      </c>
      <c r="D1558" t="s">
        <v>21648</v>
      </c>
      <c r="E1558"/>
      <c r="F1558">
        <v>72006</v>
      </c>
      <c r="G1558"/>
      <c r="H1558"/>
    </row>
    <row r="1559" spans="1:8" x14ac:dyDescent="0.2">
      <c r="A1559" t="s">
        <v>1892</v>
      </c>
      <c r="B1559" t="s">
        <v>22060</v>
      </c>
      <c r="C1559" t="s">
        <v>1893</v>
      </c>
      <c r="D1559" t="s">
        <v>21648</v>
      </c>
      <c r="E1559"/>
      <c r="F1559">
        <v>72006</v>
      </c>
      <c r="G1559"/>
      <c r="H1559"/>
    </row>
    <row r="1560" spans="1:8" x14ac:dyDescent="0.2">
      <c r="A1560" t="s">
        <v>1894</v>
      </c>
      <c r="B1560" t="s">
        <v>22060</v>
      </c>
      <c r="C1560" t="s">
        <v>1895</v>
      </c>
      <c r="D1560" t="s">
        <v>21648</v>
      </c>
      <c r="E1560"/>
      <c r="F1560">
        <v>72006</v>
      </c>
      <c r="G1560"/>
      <c r="H1560"/>
    </row>
    <row r="1561" spans="1:8" x14ac:dyDescent="0.2">
      <c r="A1561" t="s">
        <v>1896</v>
      </c>
      <c r="B1561" t="s">
        <v>22060</v>
      </c>
      <c r="C1561" t="s">
        <v>1897</v>
      </c>
      <c r="D1561" t="s">
        <v>21648</v>
      </c>
      <c r="E1561"/>
      <c r="F1561">
        <v>72006</v>
      </c>
      <c r="G1561"/>
      <c r="H1561"/>
    </row>
    <row r="1562" spans="1:8" x14ac:dyDescent="0.2">
      <c r="A1562" t="s">
        <v>1898</v>
      </c>
      <c r="B1562" t="s">
        <v>22060</v>
      </c>
      <c r="C1562" t="s">
        <v>1899</v>
      </c>
      <c r="D1562" t="s">
        <v>21648</v>
      </c>
      <c r="E1562"/>
      <c r="F1562">
        <v>72006</v>
      </c>
      <c r="G1562"/>
      <c r="H1562"/>
    </row>
    <row r="1563" spans="1:8" x14ac:dyDescent="0.2">
      <c r="A1563" t="s">
        <v>1900</v>
      </c>
      <c r="B1563" t="s">
        <v>22060</v>
      </c>
      <c r="C1563" t="s">
        <v>1901</v>
      </c>
      <c r="D1563" t="s">
        <v>21648</v>
      </c>
      <c r="E1563"/>
      <c r="F1563">
        <v>72006</v>
      </c>
      <c r="G1563"/>
      <c r="H1563"/>
    </row>
    <row r="1564" spans="1:8" x14ac:dyDescent="0.2">
      <c r="A1564" t="s">
        <v>1902</v>
      </c>
      <c r="B1564" t="s">
        <v>22060</v>
      </c>
      <c r="C1564" t="s">
        <v>1903</v>
      </c>
      <c r="D1564" t="s">
        <v>21648</v>
      </c>
      <c r="E1564"/>
      <c r="F1564">
        <v>72006</v>
      </c>
      <c r="G1564"/>
      <c r="H1564"/>
    </row>
    <row r="1565" spans="1:8" x14ac:dyDescent="0.2">
      <c r="A1565" t="s">
        <v>1904</v>
      </c>
      <c r="B1565" t="s">
        <v>22060</v>
      </c>
      <c r="C1565" t="s">
        <v>1905</v>
      </c>
      <c r="D1565" t="s">
        <v>21648</v>
      </c>
      <c r="E1565"/>
      <c r="F1565">
        <v>72006</v>
      </c>
      <c r="G1565"/>
      <c r="H1565"/>
    </row>
    <row r="1566" spans="1:8" x14ac:dyDescent="0.2">
      <c r="A1566" t="s">
        <v>1906</v>
      </c>
      <c r="B1566" t="s">
        <v>22060</v>
      </c>
      <c r="C1566" t="s">
        <v>1907</v>
      </c>
      <c r="D1566" t="s">
        <v>21648</v>
      </c>
      <c r="E1566"/>
      <c r="F1566">
        <v>72006</v>
      </c>
      <c r="G1566"/>
      <c r="H1566"/>
    </row>
    <row r="1567" spans="1:8" x14ac:dyDescent="0.2">
      <c r="A1567" t="s">
        <v>1908</v>
      </c>
      <c r="B1567" t="s">
        <v>22060</v>
      </c>
      <c r="C1567" t="s">
        <v>1909</v>
      </c>
      <c r="D1567" t="s">
        <v>21648</v>
      </c>
      <c r="E1567"/>
      <c r="F1567">
        <v>72006</v>
      </c>
      <c r="G1567"/>
      <c r="H1567"/>
    </row>
    <row r="1568" spans="1:8" x14ac:dyDescent="0.2">
      <c r="A1568" t="s">
        <v>1910</v>
      </c>
      <c r="B1568" t="s">
        <v>22060</v>
      </c>
      <c r="C1568" t="s">
        <v>1911</v>
      </c>
      <c r="D1568" t="s">
        <v>21648</v>
      </c>
      <c r="E1568"/>
      <c r="F1568">
        <v>72006</v>
      </c>
      <c r="G1568"/>
      <c r="H1568"/>
    </row>
    <row r="1569" spans="1:8" x14ac:dyDescent="0.2">
      <c r="A1569" t="s">
        <v>1912</v>
      </c>
      <c r="B1569" t="s">
        <v>22060</v>
      </c>
      <c r="C1569" t="s">
        <v>1913</v>
      </c>
      <c r="D1569" t="s">
        <v>21648</v>
      </c>
      <c r="E1569"/>
      <c r="F1569">
        <v>72006</v>
      </c>
      <c r="G1569"/>
      <c r="H1569"/>
    </row>
    <row r="1570" spans="1:8" x14ac:dyDescent="0.2">
      <c r="A1570" t="s">
        <v>1914</v>
      </c>
      <c r="B1570" t="s">
        <v>22060</v>
      </c>
      <c r="C1570" t="s">
        <v>1915</v>
      </c>
      <c r="D1570" t="s">
        <v>21648</v>
      </c>
      <c r="E1570"/>
      <c r="F1570">
        <v>72006</v>
      </c>
      <c r="G1570"/>
      <c r="H1570"/>
    </row>
    <row r="1571" spans="1:8" x14ac:dyDescent="0.2">
      <c r="A1571" t="s">
        <v>1916</v>
      </c>
      <c r="B1571" t="s">
        <v>22060</v>
      </c>
      <c r="C1571" t="s">
        <v>1917</v>
      </c>
      <c r="D1571" t="s">
        <v>21648</v>
      </c>
      <c r="E1571"/>
      <c r="F1571">
        <v>72006</v>
      </c>
      <c r="G1571"/>
      <c r="H1571"/>
    </row>
    <row r="1572" spans="1:8" x14ac:dyDescent="0.2">
      <c r="A1572" t="s">
        <v>1918</v>
      </c>
      <c r="B1572" t="s">
        <v>22060</v>
      </c>
      <c r="C1572" t="s">
        <v>5154</v>
      </c>
      <c r="D1572" t="s">
        <v>21648</v>
      </c>
      <c r="E1572"/>
      <c r="F1572">
        <v>72006</v>
      </c>
      <c r="G1572"/>
      <c r="H1572"/>
    </row>
    <row r="1573" spans="1:8" x14ac:dyDescent="0.2">
      <c r="A1573" t="s">
        <v>5155</v>
      </c>
      <c r="B1573" t="s">
        <v>22060</v>
      </c>
      <c r="C1573" t="s">
        <v>5156</v>
      </c>
      <c r="D1573" t="s">
        <v>21648</v>
      </c>
      <c r="E1573"/>
      <c r="F1573">
        <v>72006</v>
      </c>
      <c r="G1573"/>
      <c r="H1573"/>
    </row>
    <row r="1574" spans="1:8" x14ac:dyDescent="0.2">
      <c r="A1574" t="s">
        <v>5157</v>
      </c>
      <c r="B1574" t="s">
        <v>22060</v>
      </c>
      <c r="C1574" t="s">
        <v>5158</v>
      </c>
      <c r="D1574" t="s">
        <v>21648</v>
      </c>
      <c r="E1574"/>
      <c r="F1574">
        <v>72006</v>
      </c>
      <c r="G1574"/>
      <c r="H1574"/>
    </row>
    <row r="1575" spans="1:8" x14ac:dyDescent="0.2">
      <c r="A1575" t="s">
        <v>5159</v>
      </c>
      <c r="B1575" t="s">
        <v>22060</v>
      </c>
      <c r="C1575" t="s">
        <v>5160</v>
      </c>
      <c r="D1575" t="s">
        <v>21648</v>
      </c>
      <c r="E1575"/>
      <c r="F1575">
        <v>72006</v>
      </c>
      <c r="G1575"/>
      <c r="H1575"/>
    </row>
    <row r="1576" spans="1:8" x14ac:dyDescent="0.2">
      <c r="A1576" t="s">
        <v>1547</v>
      </c>
      <c r="B1576" t="s">
        <v>22060</v>
      </c>
      <c r="C1576" t="s">
        <v>1548</v>
      </c>
      <c r="D1576" t="s">
        <v>21648</v>
      </c>
      <c r="E1576"/>
      <c r="F1576">
        <v>72006</v>
      </c>
      <c r="G1576"/>
      <c r="H1576"/>
    </row>
    <row r="1577" spans="1:8" x14ac:dyDescent="0.2">
      <c r="A1577" t="s">
        <v>1549</v>
      </c>
      <c r="B1577" t="s">
        <v>22060</v>
      </c>
      <c r="C1577" t="s">
        <v>1550</v>
      </c>
      <c r="D1577" t="s">
        <v>21648</v>
      </c>
      <c r="E1577"/>
      <c r="F1577">
        <v>72006</v>
      </c>
      <c r="G1577"/>
      <c r="H1577"/>
    </row>
    <row r="1578" spans="1:8" x14ac:dyDescent="0.2">
      <c r="A1578" t="s">
        <v>1551</v>
      </c>
      <c r="B1578" t="s">
        <v>22060</v>
      </c>
      <c r="C1578" t="s">
        <v>1552</v>
      </c>
      <c r="D1578" t="s">
        <v>21648</v>
      </c>
      <c r="E1578"/>
      <c r="F1578">
        <v>72006</v>
      </c>
      <c r="G1578"/>
      <c r="H1578"/>
    </row>
    <row r="1579" spans="1:8" x14ac:dyDescent="0.2">
      <c r="A1579" t="s">
        <v>1553</v>
      </c>
      <c r="B1579" t="s">
        <v>22060</v>
      </c>
      <c r="C1579" t="s">
        <v>1554</v>
      </c>
      <c r="D1579" t="s">
        <v>21648</v>
      </c>
      <c r="E1579"/>
      <c r="F1579">
        <v>72006</v>
      </c>
      <c r="G1579"/>
      <c r="H1579"/>
    </row>
    <row r="1580" spans="1:8" x14ac:dyDescent="0.2">
      <c r="A1580" t="s">
        <v>1555</v>
      </c>
      <c r="B1580" t="s">
        <v>22060</v>
      </c>
      <c r="C1580" t="s">
        <v>1556</v>
      </c>
      <c r="D1580" t="s">
        <v>21648</v>
      </c>
      <c r="E1580"/>
      <c r="F1580">
        <v>72006</v>
      </c>
      <c r="G1580"/>
      <c r="H1580"/>
    </row>
    <row r="1581" spans="1:8" x14ac:dyDescent="0.2">
      <c r="A1581" t="s">
        <v>1557</v>
      </c>
      <c r="B1581" t="s">
        <v>22060</v>
      </c>
      <c r="C1581" t="s">
        <v>1558</v>
      </c>
      <c r="D1581" t="s">
        <v>21648</v>
      </c>
      <c r="E1581"/>
      <c r="F1581">
        <v>72006</v>
      </c>
      <c r="G1581"/>
      <c r="H1581"/>
    </row>
    <row r="1582" spans="1:8" x14ac:dyDescent="0.2">
      <c r="A1582" t="s">
        <v>1559</v>
      </c>
      <c r="B1582" t="s">
        <v>22060</v>
      </c>
      <c r="C1582" t="s">
        <v>1560</v>
      </c>
      <c r="D1582" t="s">
        <v>21648</v>
      </c>
      <c r="E1582"/>
      <c r="F1582">
        <v>72006</v>
      </c>
      <c r="G1582"/>
      <c r="H1582"/>
    </row>
    <row r="1583" spans="1:8" x14ac:dyDescent="0.2">
      <c r="A1583" t="s">
        <v>1561</v>
      </c>
      <c r="B1583" t="s">
        <v>22060</v>
      </c>
      <c r="C1583" t="s">
        <v>1562</v>
      </c>
      <c r="D1583" t="s">
        <v>21648</v>
      </c>
      <c r="E1583"/>
      <c r="F1583">
        <v>72006</v>
      </c>
      <c r="G1583"/>
      <c r="H1583"/>
    </row>
    <row r="1584" spans="1:8" x14ac:dyDescent="0.2">
      <c r="A1584" t="s">
        <v>1563</v>
      </c>
      <c r="B1584" t="s">
        <v>22060</v>
      </c>
      <c r="C1584" t="s">
        <v>1564</v>
      </c>
      <c r="D1584" t="s">
        <v>21648</v>
      </c>
      <c r="E1584"/>
      <c r="F1584">
        <v>72006</v>
      </c>
      <c r="G1584"/>
      <c r="H1584"/>
    </row>
    <row r="1585" spans="1:8" x14ac:dyDescent="0.2">
      <c r="A1585" t="s">
        <v>1565</v>
      </c>
      <c r="B1585" t="s">
        <v>22060</v>
      </c>
      <c r="C1585" t="s">
        <v>1566</v>
      </c>
      <c r="D1585" t="s">
        <v>21648</v>
      </c>
      <c r="E1585"/>
      <c r="F1585">
        <v>72006</v>
      </c>
      <c r="G1585"/>
      <c r="H1585"/>
    </row>
    <row r="1586" spans="1:8" x14ac:dyDescent="0.2">
      <c r="A1586" t="s">
        <v>1567</v>
      </c>
      <c r="B1586" t="s">
        <v>22060</v>
      </c>
      <c r="C1586" t="s">
        <v>1568</v>
      </c>
      <c r="D1586" t="s">
        <v>21648</v>
      </c>
      <c r="E1586"/>
      <c r="F1586">
        <v>72006</v>
      </c>
      <c r="G1586"/>
      <c r="H1586"/>
    </row>
    <row r="1587" spans="1:8" x14ac:dyDescent="0.2">
      <c r="A1587" t="s">
        <v>1569</v>
      </c>
      <c r="B1587" t="s">
        <v>22060</v>
      </c>
      <c r="C1587" t="s">
        <v>1570</v>
      </c>
      <c r="D1587" t="s">
        <v>21648</v>
      </c>
      <c r="E1587"/>
      <c r="F1587">
        <v>72006</v>
      </c>
      <c r="G1587"/>
      <c r="H1587"/>
    </row>
    <row r="1588" spans="1:8" x14ac:dyDescent="0.2">
      <c r="A1588" t="s">
        <v>1571</v>
      </c>
      <c r="B1588" t="s">
        <v>22060</v>
      </c>
      <c r="C1588" t="s">
        <v>1572</v>
      </c>
      <c r="D1588" t="s">
        <v>21648</v>
      </c>
      <c r="E1588"/>
      <c r="F1588">
        <v>72006</v>
      </c>
      <c r="G1588"/>
      <c r="H1588"/>
    </row>
    <row r="1589" spans="1:8" x14ac:dyDescent="0.2">
      <c r="A1589" t="s">
        <v>1573</v>
      </c>
      <c r="B1589" t="s">
        <v>22060</v>
      </c>
      <c r="C1589" t="s">
        <v>1574</v>
      </c>
      <c r="D1589" t="s">
        <v>21648</v>
      </c>
      <c r="E1589"/>
      <c r="F1589">
        <v>72006</v>
      </c>
      <c r="G1589"/>
      <c r="H1589"/>
    </row>
    <row r="1590" spans="1:8" x14ac:dyDescent="0.2">
      <c r="A1590" t="s">
        <v>1575</v>
      </c>
      <c r="B1590" t="s">
        <v>22060</v>
      </c>
      <c r="C1590" t="s">
        <v>1576</v>
      </c>
      <c r="D1590" t="s">
        <v>21648</v>
      </c>
      <c r="E1590"/>
      <c r="F1590">
        <v>72006</v>
      </c>
      <c r="G1590"/>
      <c r="H1590"/>
    </row>
    <row r="1591" spans="1:8" x14ac:dyDescent="0.2">
      <c r="A1591" t="s">
        <v>1577</v>
      </c>
      <c r="B1591" t="s">
        <v>22060</v>
      </c>
      <c r="C1591" t="s">
        <v>1578</v>
      </c>
      <c r="D1591" t="s">
        <v>21648</v>
      </c>
      <c r="E1591"/>
      <c r="F1591">
        <v>72006</v>
      </c>
      <c r="G1591"/>
      <c r="H1591"/>
    </row>
    <row r="1592" spans="1:8" x14ac:dyDescent="0.2">
      <c r="A1592" t="s">
        <v>1579</v>
      </c>
      <c r="B1592" t="s">
        <v>22060</v>
      </c>
      <c r="C1592" t="s">
        <v>1580</v>
      </c>
      <c r="D1592" t="s">
        <v>21648</v>
      </c>
      <c r="E1592"/>
      <c r="F1592">
        <v>72006</v>
      </c>
      <c r="G1592"/>
      <c r="H1592"/>
    </row>
    <row r="1593" spans="1:8" x14ac:dyDescent="0.2">
      <c r="A1593" t="s">
        <v>1581</v>
      </c>
      <c r="B1593" t="s">
        <v>22061</v>
      </c>
      <c r="C1593" t="s">
        <v>1582</v>
      </c>
      <c r="D1593" t="s">
        <v>21648</v>
      </c>
      <c r="E1593"/>
      <c r="F1593">
        <v>72006</v>
      </c>
      <c r="G1593"/>
      <c r="H1593"/>
    </row>
    <row r="1594" spans="1:8" x14ac:dyDescent="0.2">
      <c r="A1594" t="s">
        <v>1583</v>
      </c>
      <c r="B1594" t="s">
        <v>21676</v>
      </c>
      <c r="C1594" t="s">
        <v>1584</v>
      </c>
      <c r="D1594" t="s">
        <v>21677</v>
      </c>
      <c r="E1594"/>
      <c r="F1594"/>
      <c r="G1594"/>
      <c r="H1594"/>
    </row>
    <row r="1595" spans="1:8" x14ac:dyDescent="0.2">
      <c r="A1595" t="s">
        <v>1585</v>
      </c>
      <c r="B1595" t="s">
        <v>22061</v>
      </c>
      <c r="C1595" t="s">
        <v>1586</v>
      </c>
      <c r="D1595" t="s">
        <v>21648</v>
      </c>
      <c r="E1595"/>
      <c r="F1595">
        <v>72006</v>
      </c>
      <c r="G1595"/>
      <c r="H1595"/>
    </row>
    <row r="1596" spans="1:8" x14ac:dyDescent="0.2">
      <c r="A1596" t="s">
        <v>1587</v>
      </c>
      <c r="B1596" t="s">
        <v>21676</v>
      </c>
      <c r="C1596" t="s">
        <v>1588</v>
      </c>
      <c r="D1596" t="s">
        <v>21677</v>
      </c>
      <c r="E1596"/>
      <c r="F1596"/>
      <c r="G1596"/>
      <c r="H1596"/>
    </row>
    <row r="1597" spans="1:8" x14ac:dyDescent="0.2">
      <c r="A1597" t="s">
        <v>1589</v>
      </c>
      <c r="B1597" t="s">
        <v>21676</v>
      </c>
      <c r="C1597" t="s">
        <v>1590</v>
      </c>
      <c r="D1597" t="s">
        <v>21677</v>
      </c>
      <c r="E1597"/>
      <c r="F1597"/>
      <c r="G1597"/>
      <c r="H1597"/>
    </row>
    <row r="1598" spans="1:8" x14ac:dyDescent="0.2">
      <c r="A1598" t="s">
        <v>1591</v>
      </c>
      <c r="B1598" t="s">
        <v>21676</v>
      </c>
      <c r="C1598" t="s">
        <v>1592</v>
      </c>
      <c r="D1598" t="s">
        <v>21677</v>
      </c>
      <c r="E1598"/>
      <c r="F1598"/>
      <c r="G1598"/>
      <c r="H1598"/>
    </row>
    <row r="1599" spans="1:8" x14ac:dyDescent="0.2">
      <c r="A1599" t="s">
        <v>1593</v>
      </c>
      <c r="B1599" t="s">
        <v>22061</v>
      </c>
      <c r="C1599" t="s">
        <v>1594</v>
      </c>
      <c r="D1599" t="s">
        <v>21648</v>
      </c>
      <c r="E1599"/>
      <c r="F1599">
        <v>72006</v>
      </c>
      <c r="G1599"/>
      <c r="H1599"/>
    </row>
    <row r="1600" spans="1:8" x14ac:dyDescent="0.2">
      <c r="A1600" t="s">
        <v>1595</v>
      </c>
      <c r="B1600" t="s">
        <v>22061</v>
      </c>
      <c r="C1600" t="s">
        <v>1596</v>
      </c>
      <c r="D1600" t="s">
        <v>21648</v>
      </c>
      <c r="E1600"/>
      <c r="F1600">
        <v>71814</v>
      </c>
      <c r="G1600"/>
      <c r="H1600"/>
    </row>
    <row r="1601" spans="1:8" x14ac:dyDescent="0.2">
      <c r="A1601" t="s">
        <v>1597</v>
      </c>
      <c r="B1601" t="s">
        <v>22061</v>
      </c>
      <c r="C1601" t="s">
        <v>1598</v>
      </c>
      <c r="D1601" t="s">
        <v>21648</v>
      </c>
      <c r="E1601"/>
      <c r="F1601">
        <v>72006</v>
      </c>
      <c r="G1601"/>
      <c r="H1601"/>
    </row>
    <row r="1602" spans="1:8" x14ac:dyDescent="0.2">
      <c r="A1602" t="s">
        <v>1599</v>
      </c>
      <c r="B1602" t="s">
        <v>22061</v>
      </c>
      <c r="C1602" t="s">
        <v>1600</v>
      </c>
      <c r="D1602" t="s">
        <v>21648</v>
      </c>
      <c r="E1602"/>
      <c r="F1602">
        <v>72006</v>
      </c>
      <c r="G1602"/>
      <c r="H1602"/>
    </row>
    <row r="1603" spans="1:8" x14ac:dyDescent="0.2">
      <c r="A1603" t="s">
        <v>1601</v>
      </c>
      <c r="B1603" t="s">
        <v>22061</v>
      </c>
      <c r="C1603" t="s">
        <v>1602</v>
      </c>
      <c r="D1603" t="s">
        <v>21648</v>
      </c>
      <c r="E1603"/>
      <c r="F1603">
        <v>72006</v>
      </c>
      <c r="G1603"/>
      <c r="H1603"/>
    </row>
    <row r="1604" spans="1:8" x14ac:dyDescent="0.2">
      <c r="A1604" t="s">
        <v>1603</v>
      </c>
      <c r="B1604" t="s">
        <v>22061</v>
      </c>
      <c r="C1604" t="s">
        <v>1604</v>
      </c>
      <c r="D1604" t="s">
        <v>21648</v>
      </c>
      <c r="E1604"/>
      <c r="F1604">
        <v>72006</v>
      </c>
      <c r="G1604"/>
      <c r="H1604"/>
    </row>
    <row r="1605" spans="1:8" x14ac:dyDescent="0.2">
      <c r="A1605" t="s">
        <v>1605</v>
      </c>
      <c r="B1605" t="s">
        <v>22061</v>
      </c>
      <c r="C1605" t="s">
        <v>1606</v>
      </c>
      <c r="D1605" t="s">
        <v>21648</v>
      </c>
      <c r="E1605"/>
      <c r="F1605">
        <v>72006</v>
      </c>
      <c r="G1605"/>
      <c r="H1605"/>
    </row>
    <row r="1606" spans="1:8" x14ac:dyDescent="0.2">
      <c r="A1606" t="s">
        <v>1607</v>
      </c>
      <c r="B1606" t="s">
        <v>22061</v>
      </c>
      <c r="C1606" t="s">
        <v>1608</v>
      </c>
      <c r="D1606" t="s">
        <v>21648</v>
      </c>
      <c r="E1606"/>
      <c r="F1606">
        <v>72006</v>
      </c>
      <c r="G1606"/>
      <c r="H1606"/>
    </row>
    <row r="1607" spans="1:8" x14ac:dyDescent="0.2">
      <c r="A1607" t="s">
        <v>1609</v>
      </c>
      <c r="B1607" t="s">
        <v>22061</v>
      </c>
      <c r="C1607" t="s">
        <v>1610</v>
      </c>
      <c r="D1607" t="s">
        <v>21648</v>
      </c>
      <c r="E1607"/>
      <c r="F1607">
        <v>72006</v>
      </c>
      <c r="G1607"/>
      <c r="H1607"/>
    </row>
    <row r="1608" spans="1:8" x14ac:dyDescent="0.2">
      <c r="A1608" t="s">
        <v>1611</v>
      </c>
      <c r="B1608" t="s">
        <v>22061</v>
      </c>
      <c r="C1608" t="s">
        <v>1612</v>
      </c>
      <c r="D1608" t="s">
        <v>21648</v>
      </c>
      <c r="E1608"/>
      <c r="F1608">
        <v>72006</v>
      </c>
      <c r="G1608"/>
      <c r="H1608"/>
    </row>
    <row r="1609" spans="1:8" x14ac:dyDescent="0.2">
      <c r="A1609" t="s">
        <v>1613</v>
      </c>
      <c r="B1609" t="s">
        <v>21946</v>
      </c>
      <c r="C1609" t="s">
        <v>1614</v>
      </c>
      <c r="D1609" t="s">
        <v>21648</v>
      </c>
      <c r="E1609"/>
      <c r="F1609">
        <v>72006</v>
      </c>
      <c r="G1609"/>
      <c r="H1609"/>
    </row>
    <row r="1610" spans="1:8" x14ac:dyDescent="0.2">
      <c r="A1610" t="s">
        <v>1615</v>
      </c>
      <c r="B1610" t="s">
        <v>21946</v>
      </c>
      <c r="C1610" t="s">
        <v>1616</v>
      </c>
      <c r="D1610" t="s">
        <v>21648</v>
      </c>
      <c r="E1610"/>
      <c r="F1610">
        <v>72006</v>
      </c>
      <c r="G1610"/>
      <c r="H1610"/>
    </row>
    <row r="1611" spans="1:8" x14ac:dyDescent="0.2">
      <c r="A1611" t="s">
        <v>1617</v>
      </c>
      <c r="B1611" t="s">
        <v>21946</v>
      </c>
      <c r="C1611" t="s">
        <v>1618</v>
      </c>
      <c r="D1611" t="s">
        <v>21648</v>
      </c>
      <c r="E1611"/>
      <c r="F1611">
        <v>72006</v>
      </c>
      <c r="G1611"/>
      <c r="H1611"/>
    </row>
    <row r="1612" spans="1:8" x14ac:dyDescent="0.2">
      <c r="A1612" t="s">
        <v>1619</v>
      </c>
      <c r="B1612" t="s">
        <v>21946</v>
      </c>
      <c r="C1612" t="s">
        <v>1620</v>
      </c>
      <c r="D1612" t="s">
        <v>21648</v>
      </c>
      <c r="E1612"/>
      <c r="F1612">
        <v>72006</v>
      </c>
      <c r="G1612"/>
      <c r="H1612"/>
    </row>
    <row r="1613" spans="1:8" x14ac:dyDescent="0.2">
      <c r="A1613" t="s">
        <v>1621</v>
      </c>
      <c r="B1613" t="s">
        <v>22062</v>
      </c>
      <c r="C1613" t="s">
        <v>1622</v>
      </c>
      <c r="D1613" t="s">
        <v>21648</v>
      </c>
      <c r="E1613"/>
      <c r="F1613">
        <v>71638</v>
      </c>
      <c r="G1613"/>
      <c r="H1613"/>
    </row>
    <row r="1614" spans="1:8" x14ac:dyDescent="0.2">
      <c r="A1614" t="s">
        <v>1623</v>
      </c>
      <c r="B1614" t="s">
        <v>22063</v>
      </c>
      <c r="C1614" t="s">
        <v>5231</v>
      </c>
      <c r="D1614" t="s">
        <v>21648</v>
      </c>
      <c r="E1614"/>
      <c r="F1614">
        <v>71331</v>
      </c>
      <c r="G1614"/>
      <c r="H1614"/>
    </row>
    <row r="1615" spans="1:8" x14ac:dyDescent="0.2">
      <c r="A1615" t="s">
        <v>5232</v>
      </c>
      <c r="B1615" t="s">
        <v>22064</v>
      </c>
      <c r="C1615" t="s">
        <v>5233</v>
      </c>
      <c r="D1615" t="s">
        <v>21648</v>
      </c>
      <c r="E1615"/>
      <c r="F1615">
        <v>71331</v>
      </c>
      <c r="G1615"/>
      <c r="H1615"/>
    </row>
    <row r="1616" spans="1:8" x14ac:dyDescent="0.2">
      <c r="A1616" t="s">
        <v>5234</v>
      </c>
      <c r="B1616" t="s">
        <v>22064</v>
      </c>
      <c r="C1616" t="s">
        <v>5233</v>
      </c>
      <c r="D1616" t="s">
        <v>21648</v>
      </c>
      <c r="E1616"/>
      <c r="F1616"/>
      <c r="G1616"/>
      <c r="H1616"/>
    </row>
    <row r="1617" spans="1:8" x14ac:dyDescent="0.2">
      <c r="A1617" t="s">
        <v>5235</v>
      </c>
      <c r="B1617" t="s">
        <v>22064</v>
      </c>
      <c r="C1617" t="s">
        <v>5236</v>
      </c>
      <c r="D1617" t="s">
        <v>21648</v>
      </c>
      <c r="E1617"/>
      <c r="F1617">
        <v>71638</v>
      </c>
      <c r="G1617"/>
      <c r="H1617"/>
    </row>
    <row r="1618" spans="1:8" x14ac:dyDescent="0.2">
      <c r="A1618" t="s">
        <v>22065</v>
      </c>
      <c r="B1618" t="s">
        <v>22064</v>
      </c>
      <c r="C1618" t="s">
        <v>22066</v>
      </c>
      <c r="D1618" t="s">
        <v>21648</v>
      </c>
      <c r="E1618"/>
      <c r="F1618">
        <v>70508</v>
      </c>
      <c r="G1618"/>
      <c r="H1618"/>
    </row>
    <row r="1619" spans="1:8" x14ac:dyDescent="0.2">
      <c r="A1619" t="s">
        <v>5237</v>
      </c>
      <c r="B1619" t="s">
        <v>22068</v>
      </c>
      <c r="C1619" t="s">
        <v>5238</v>
      </c>
      <c r="D1619" t="s">
        <v>21648</v>
      </c>
      <c r="E1619"/>
      <c r="F1619">
        <v>70509</v>
      </c>
      <c r="G1619"/>
      <c r="H1619"/>
    </row>
    <row r="1620" spans="1:8" x14ac:dyDescent="0.2">
      <c r="A1620" t="s">
        <v>5239</v>
      </c>
      <c r="B1620" t="s">
        <v>22070</v>
      </c>
      <c r="C1620" t="s">
        <v>5240</v>
      </c>
      <c r="D1620" t="s">
        <v>21648</v>
      </c>
      <c r="E1620"/>
      <c r="F1620">
        <v>70801</v>
      </c>
      <c r="G1620"/>
      <c r="H1620"/>
    </row>
    <row r="1621" spans="1:8" x14ac:dyDescent="0.2">
      <c r="A1621" t="s">
        <v>5241</v>
      </c>
      <c r="B1621" t="s">
        <v>22072</v>
      </c>
      <c r="C1621" t="s">
        <v>5242</v>
      </c>
      <c r="D1621" t="s">
        <v>21648</v>
      </c>
      <c r="E1621"/>
      <c r="F1621">
        <v>70509</v>
      </c>
      <c r="G1621"/>
      <c r="H1621"/>
    </row>
    <row r="1622" spans="1:8" x14ac:dyDescent="0.2">
      <c r="A1622" t="s">
        <v>5243</v>
      </c>
      <c r="B1622" t="s">
        <v>22068</v>
      </c>
      <c r="C1622" t="s">
        <v>5244</v>
      </c>
      <c r="D1622" t="s">
        <v>21648</v>
      </c>
      <c r="E1622"/>
      <c r="F1622">
        <v>70801</v>
      </c>
      <c r="G1622"/>
      <c r="H1622"/>
    </row>
    <row r="1623" spans="1:8" x14ac:dyDescent="0.2">
      <c r="A1623" t="s">
        <v>5245</v>
      </c>
      <c r="B1623" t="s">
        <v>22068</v>
      </c>
      <c r="C1623" t="s">
        <v>5246</v>
      </c>
      <c r="D1623" t="s">
        <v>21648</v>
      </c>
      <c r="E1623"/>
      <c r="F1623">
        <v>70801</v>
      </c>
      <c r="G1623"/>
      <c r="H1623"/>
    </row>
    <row r="1624" spans="1:8" x14ac:dyDescent="0.2">
      <c r="A1624" t="s">
        <v>539</v>
      </c>
      <c r="B1624" t="s">
        <v>22068</v>
      </c>
      <c r="C1624" t="s">
        <v>20419</v>
      </c>
      <c r="D1624" t="s">
        <v>21648</v>
      </c>
      <c r="E1624"/>
      <c r="F1624">
        <v>70509</v>
      </c>
      <c r="G1624"/>
      <c r="H1624"/>
    </row>
    <row r="1625" spans="1:8" x14ac:dyDescent="0.2">
      <c r="A1625" t="s">
        <v>5247</v>
      </c>
      <c r="B1625" t="s">
        <v>22068</v>
      </c>
      <c r="C1625" t="s">
        <v>5248</v>
      </c>
      <c r="D1625" t="s">
        <v>21648</v>
      </c>
      <c r="E1625"/>
      <c r="F1625">
        <v>70801</v>
      </c>
      <c r="G1625"/>
      <c r="H1625"/>
    </row>
    <row r="1626" spans="1:8" x14ac:dyDescent="0.2">
      <c r="A1626" t="s">
        <v>5249</v>
      </c>
      <c r="B1626" t="s">
        <v>22072</v>
      </c>
      <c r="C1626" t="s">
        <v>5250</v>
      </c>
      <c r="D1626" t="s">
        <v>21648</v>
      </c>
      <c r="E1626"/>
      <c r="F1626">
        <v>70509</v>
      </c>
      <c r="G1626"/>
      <c r="H1626"/>
    </row>
    <row r="1627" spans="1:8" x14ac:dyDescent="0.2">
      <c r="A1627" t="s">
        <v>16923</v>
      </c>
      <c r="B1627" t="s">
        <v>22068</v>
      </c>
      <c r="C1627" t="s">
        <v>16924</v>
      </c>
      <c r="D1627" t="s">
        <v>21648</v>
      </c>
      <c r="E1627"/>
      <c r="F1627">
        <v>75129</v>
      </c>
      <c r="G1627"/>
      <c r="H1627"/>
    </row>
    <row r="1628" spans="1:8" x14ac:dyDescent="0.2">
      <c r="A1628" t="s">
        <v>5251</v>
      </c>
      <c r="B1628" t="s">
        <v>22073</v>
      </c>
      <c r="C1628" t="s">
        <v>5252</v>
      </c>
      <c r="D1628" t="s">
        <v>21648</v>
      </c>
      <c r="E1628"/>
      <c r="F1628">
        <v>70801</v>
      </c>
      <c r="G1628"/>
      <c r="H1628"/>
    </row>
    <row r="1629" spans="1:8" x14ac:dyDescent="0.2">
      <c r="A1629" t="s">
        <v>5253</v>
      </c>
      <c r="B1629" t="s">
        <v>22068</v>
      </c>
      <c r="C1629" t="s">
        <v>5254</v>
      </c>
      <c r="D1629" t="s">
        <v>21648</v>
      </c>
      <c r="E1629"/>
      <c r="F1629">
        <v>70801</v>
      </c>
      <c r="G1629"/>
      <c r="H1629"/>
    </row>
    <row r="1630" spans="1:8" x14ac:dyDescent="0.2">
      <c r="A1630" t="s">
        <v>5255</v>
      </c>
      <c r="B1630" t="s">
        <v>22068</v>
      </c>
      <c r="C1630" t="s">
        <v>5256</v>
      </c>
      <c r="D1630" t="s">
        <v>21648</v>
      </c>
      <c r="E1630"/>
      <c r="F1630">
        <v>70801</v>
      </c>
      <c r="G1630"/>
      <c r="H1630"/>
    </row>
    <row r="1631" spans="1:8" x14ac:dyDescent="0.2">
      <c r="A1631" t="s">
        <v>5257</v>
      </c>
      <c r="B1631" t="s">
        <v>22068</v>
      </c>
      <c r="C1631" t="s">
        <v>5258</v>
      </c>
      <c r="D1631" t="s">
        <v>21648</v>
      </c>
      <c r="E1631"/>
      <c r="F1631">
        <v>70801</v>
      </c>
      <c r="G1631"/>
      <c r="H1631"/>
    </row>
    <row r="1632" spans="1:8" x14ac:dyDescent="0.2">
      <c r="A1632" t="s">
        <v>5259</v>
      </c>
      <c r="B1632" t="s">
        <v>22074</v>
      </c>
      <c r="C1632" t="s">
        <v>5260</v>
      </c>
      <c r="D1632" t="s">
        <v>21648</v>
      </c>
      <c r="E1632"/>
      <c r="F1632">
        <v>70801</v>
      </c>
      <c r="G1632"/>
      <c r="H1632"/>
    </row>
    <row r="1633" spans="1:8" x14ac:dyDescent="0.2">
      <c r="A1633" t="s">
        <v>5261</v>
      </c>
      <c r="B1633" t="s">
        <v>22073</v>
      </c>
      <c r="C1633" t="s">
        <v>5262</v>
      </c>
      <c r="D1633" t="s">
        <v>21648</v>
      </c>
      <c r="E1633"/>
      <c r="F1633">
        <v>70801</v>
      </c>
      <c r="G1633"/>
      <c r="H1633"/>
    </row>
    <row r="1634" spans="1:8" x14ac:dyDescent="0.2">
      <c r="A1634" t="s">
        <v>5263</v>
      </c>
      <c r="B1634" t="s">
        <v>22068</v>
      </c>
      <c r="C1634" t="s">
        <v>5264</v>
      </c>
      <c r="D1634" t="s">
        <v>21648</v>
      </c>
      <c r="E1634"/>
      <c r="F1634">
        <v>70509</v>
      </c>
      <c r="G1634"/>
      <c r="H1634"/>
    </row>
    <row r="1635" spans="1:8" x14ac:dyDescent="0.2">
      <c r="A1635" t="s">
        <v>5265</v>
      </c>
      <c r="B1635" t="s">
        <v>21676</v>
      </c>
      <c r="C1635" t="s">
        <v>5266</v>
      </c>
      <c r="D1635" t="s">
        <v>21677</v>
      </c>
      <c r="E1635"/>
      <c r="F1635"/>
      <c r="G1635"/>
      <c r="H1635"/>
    </row>
    <row r="1636" spans="1:8" x14ac:dyDescent="0.2">
      <c r="A1636" t="s">
        <v>5267</v>
      </c>
      <c r="B1636" t="s">
        <v>21676</v>
      </c>
      <c r="C1636" t="s">
        <v>5268</v>
      </c>
      <c r="D1636" t="s">
        <v>21677</v>
      </c>
      <c r="E1636"/>
      <c r="F1636"/>
      <c r="G1636"/>
      <c r="H1636"/>
    </row>
    <row r="1637" spans="1:8" x14ac:dyDescent="0.2">
      <c r="A1637" t="s">
        <v>20420</v>
      </c>
      <c r="B1637" t="s">
        <v>22068</v>
      </c>
      <c r="C1637" t="s">
        <v>20421</v>
      </c>
      <c r="D1637" t="s">
        <v>21648</v>
      </c>
      <c r="E1637"/>
      <c r="F1637">
        <v>70509</v>
      </c>
      <c r="G1637"/>
      <c r="H1637"/>
    </row>
    <row r="1638" spans="1:8" x14ac:dyDescent="0.2">
      <c r="A1638" t="s">
        <v>5269</v>
      </c>
      <c r="B1638" t="s">
        <v>22074</v>
      </c>
      <c r="C1638" t="s">
        <v>5270</v>
      </c>
      <c r="D1638" t="s">
        <v>21648</v>
      </c>
      <c r="E1638"/>
      <c r="F1638">
        <v>70801</v>
      </c>
      <c r="G1638"/>
      <c r="H1638"/>
    </row>
    <row r="1639" spans="1:8" x14ac:dyDescent="0.2">
      <c r="A1639" t="s">
        <v>547</v>
      </c>
      <c r="B1639" t="s">
        <v>22075</v>
      </c>
      <c r="C1639" t="s">
        <v>8539</v>
      </c>
      <c r="D1639" t="s">
        <v>21648</v>
      </c>
      <c r="E1639"/>
      <c r="F1639">
        <v>70509</v>
      </c>
      <c r="G1639"/>
      <c r="H1639"/>
    </row>
    <row r="1640" spans="1:8" x14ac:dyDescent="0.2">
      <c r="A1640" t="s">
        <v>8540</v>
      </c>
      <c r="B1640" t="s">
        <v>22073</v>
      </c>
      <c r="C1640" t="s">
        <v>8541</v>
      </c>
      <c r="D1640" t="s">
        <v>21648</v>
      </c>
      <c r="E1640"/>
      <c r="F1640">
        <v>70801</v>
      </c>
      <c r="G1640"/>
      <c r="H1640"/>
    </row>
    <row r="1641" spans="1:8" x14ac:dyDescent="0.2">
      <c r="A1641" t="s">
        <v>8542</v>
      </c>
      <c r="B1641" t="s">
        <v>22068</v>
      </c>
      <c r="C1641" t="s">
        <v>8543</v>
      </c>
      <c r="D1641" t="s">
        <v>21648</v>
      </c>
      <c r="E1641"/>
      <c r="F1641">
        <v>70801</v>
      </c>
      <c r="G1641"/>
      <c r="H1641"/>
    </row>
    <row r="1642" spans="1:8" x14ac:dyDescent="0.2">
      <c r="A1642" t="s">
        <v>8544</v>
      </c>
      <c r="B1642" t="s">
        <v>22076</v>
      </c>
      <c r="C1642" t="s">
        <v>8545</v>
      </c>
      <c r="D1642" t="s">
        <v>21648</v>
      </c>
      <c r="E1642"/>
      <c r="F1642">
        <v>70801</v>
      </c>
      <c r="G1642"/>
      <c r="H1642"/>
    </row>
    <row r="1643" spans="1:8" x14ac:dyDescent="0.2">
      <c r="A1643" t="s">
        <v>8546</v>
      </c>
      <c r="B1643" t="s">
        <v>22068</v>
      </c>
      <c r="C1643" t="s">
        <v>8547</v>
      </c>
      <c r="D1643" t="s">
        <v>21648</v>
      </c>
      <c r="E1643"/>
      <c r="F1643">
        <v>70801</v>
      </c>
      <c r="G1643"/>
      <c r="H1643"/>
    </row>
    <row r="1644" spans="1:8" x14ac:dyDescent="0.2">
      <c r="A1644" t="s">
        <v>8548</v>
      </c>
      <c r="B1644" t="s">
        <v>21676</v>
      </c>
      <c r="C1644" t="s">
        <v>2104</v>
      </c>
      <c r="D1644" t="s">
        <v>21677</v>
      </c>
      <c r="E1644"/>
      <c r="F1644"/>
      <c r="G1644"/>
      <c r="H1644"/>
    </row>
    <row r="1645" spans="1:8" x14ac:dyDescent="0.2">
      <c r="A1645" t="s">
        <v>8549</v>
      </c>
      <c r="B1645" t="s">
        <v>21676</v>
      </c>
      <c r="C1645" t="s">
        <v>8550</v>
      </c>
      <c r="D1645" t="s">
        <v>21677</v>
      </c>
      <c r="E1645"/>
      <c r="F1645"/>
      <c r="G1645"/>
      <c r="H1645"/>
    </row>
    <row r="1646" spans="1:8" x14ac:dyDescent="0.2">
      <c r="A1646" t="s">
        <v>8551</v>
      </c>
      <c r="B1646" t="s">
        <v>22070</v>
      </c>
      <c r="C1646" t="s">
        <v>8552</v>
      </c>
      <c r="D1646" t="s">
        <v>21648</v>
      </c>
      <c r="E1646"/>
      <c r="F1646">
        <v>70801</v>
      </c>
      <c r="G1646"/>
      <c r="H1646"/>
    </row>
    <row r="1647" spans="1:8" x14ac:dyDescent="0.2">
      <c r="A1647" t="s">
        <v>8553</v>
      </c>
      <c r="B1647" t="s">
        <v>22068</v>
      </c>
      <c r="C1647" t="s">
        <v>8554</v>
      </c>
      <c r="D1647" t="s">
        <v>21648</v>
      </c>
      <c r="E1647"/>
      <c r="F1647">
        <v>70801</v>
      </c>
      <c r="G1647"/>
      <c r="H1647"/>
    </row>
    <row r="1648" spans="1:8" x14ac:dyDescent="0.2">
      <c r="A1648" t="s">
        <v>8555</v>
      </c>
      <c r="B1648" t="s">
        <v>22070</v>
      </c>
      <c r="C1648" t="s">
        <v>8556</v>
      </c>
      <c r="D1648" t="s">
        <v>21648</v>
      </c>
      <c r="E1648"/>
      <c r="F1648">
        <v>70801</v>
      </c>
      <c r="G1648"/>
      <c r="H1648"/>
    </row>
    <row r="1649" spans="1:8" x14ac:dyDescent="0.2">
      <c r="A1649" t="s">
        <v>8557</v>
      </c>
      <c r="B1649" t="s">
        <v>21676</v>
      </c>
      <c r="C1649" t="s">
        <v>8558</v>
      </c>
      <c r="D1649" t="s">
        <v>21677</v>
      </c>
      <c r="E1649"/>
      <c r="F1649"/>
      <c r="G1649"/>
      <c r="H1649"/>
    </row>
    <row r="1650" spans="1:8" x14ac:dyDescent="0.2">
      <c r="A1650" t="s">
        <v>8559</v>
      </c>
      <c r="B1650" t="s">
        <v>21676</v>
      </c>
      <c r="C1650" t="s">
        <v>5266</v>
      </c>
      <c r="D1650" t="s">
        <v>21677</v>
      </c>
      <c r="E1650"/>
      <c r="F1650"/>
      <c r="G1650"/>
      <c r="H1650"/>
    </row>
    <row r="1651" spans="1:8" x14ac:dyDescent="0.2">
      <c r="A1651" t="s">
        <v>8560</v>
      </c>
      <c r="B1651" t="s">
        <v>22077</v>
      </c>
      <c r="C1651" t="s">
        <v>8561</v>
      </c>
      <c r="D1651" t="s">
        <v>21648</v>
      </c>
      <c r="E1651"/>
      <c r="F1651">
        <v>70801</v>
      </c>
      <c r="G1651"/>
      <c r="H1651"/>
    </row>
    <row r="1652" spans="1:8" x14ac:dyDescent="0.2">
      <c r="A1652" t="s">
        <v>8562</v>
      </c>
      <c r="B1652" t="s">
        <v>22068</v>
      </c>
      <c r="C1652" t="s">
        <v>8563</v>
      </c>
      <c r="D1652" t="s">
        <v>21648</v>
      </c>
      <c r="E1652"/>
      <c r="F1652">
        <v>70801</v>
      </c>
      <c r="G1652"/>
      <c r="H1652"/>
    </row>
    <row r="1653" spans="1:8" x14ac:dyDescent="0.2">
      <c r="A1653" t="s">
        <v>8564</v>
      </c>
      <c r="B1653" t="s">
        <v>22074</v>
      </c>
      <c r="C1653" t="s">
        <v>8565</v>
      </c>
      <c r="D1653" t="s">
        <v>21648</v>
      </c>
      <c r="E1653"/>
      <c r="F1653">
        <v>70801</v>
      </c>
      <c r="G1653"/>
      <c r="H1653"/>
    </row>
    <row r="1654" spans="1:8" x14ac:dyDescent="0.2">
      <c r="A1654" t="s">
        <v>20422</v>
      </c>
      <c r="B1654" t="s">
        <v>22073</v>
      </c>
      <c r="C1654" t="s">
        <v>20423</v>
      </c>
      <c r="D1654" t="s">
        <v>21648</v>
      </c>
      <c r="E1654"/>
      <c r="F1654">
        <v>70509</v>
      </c>
      <c r="G1654"/>
      <c r="H1654"/>
    </row>
    <row r="1655" spans="1:8" x14ac:dyDescent="0.2">
      <c r="A1655" t="s">
        <v>8566</v>
      </c>
      <c r="B1655" t="s">
        <v>22074</v>
      </c>
      <c r="C1655" t="s">
        <v>8567</v>
      </c>
      <c r="D1655" t="s">
        <v>21648</v>
      </c>
      <c r="E1655"/>
      <c r="F1655">
        <v>70801</v>
      </c>
      <c r="G1655"/>
      <c r="H1655"/>
    </row>
    <row r="1656" spans="1:8" x14ac:dyDescent="0.2">
      <c r="A1656" t="s">
        <v>8568</v>
      </c>
      <c r="B1656" t="s">
        <v>22070</v>
      </c>
      <c r="C1656" t="s">
        <v>8569</v>
      </c>
      <c r="D1656" t="s">
        <v>21648</v>
      </c>
      <c r="E1656"/>
      <c r="F1656">
        <v>70801</v>
      </c>
      <c r="G1656"/>
      <c r="H1656"/>
    </row>
    <row r="1657" spans="1:8" x14ac:dyDescent="0.2">
      <c r="A1657" t="s">
        <v>8570</v>
      </c>
      <c r="B1657" t="s">
        <v>22078</v>
      </c>
      <c r="C1657" t="s">
        <v>25508</v>
      </c>
      <c r="D1657" t="s">
        <v>21648</v>
      </c>
      <c r="E1657"/>
      <c r="F1657">
        <v>70509</v>
      </c>
      <c r="G1657"/>
      <c r="H1657"/>
    </row>
    <row r="1658" spans="1:8" x14ac:dyDescent="0.2">
      <c r="A1658" t="s">
        <v>20424</v>
      </c>
      <c r="B1658" t="s">
        <v>22073</v>
      </c>
      <c r="C1658" t="s">
        <v>20425</v>
      </c>
      <c r="D1658" t="s">
        <v>21648</v>
      </c>
      <c r="E1658"/>
      <c r="F1658">
        <v>70509</v>
      </c>
      <c r="G1658"/>
      <c r="H1658"/>
    </row>
    <row r="1659" spans="1:8" x14ac:dyDescent="0.2">
      <c r="A1659" t="s">
        <v>8571</v>
      </c>
      <c r="B1659" t="s">
        <v>22079</v>
      </c>
      <c r="C1659" t="s">
        <v>5293</v>
      </c>
      <c r="D1659" t="s">
        <v>21648</v>
      </c>
      <c r="E1659"/>
      <c r="F1659">
        <v>70801</v>
      </c>
      <c r="G1659"/>
      <c r="H1659"/>
    </row>
    <row r="1660" spans="1:8" x14ac:dyDescent="0.2">
      <c r="A1660" t="s">
        <v>5294</v>
      </c>
      <c r="B1660" t="s">
        <v>22073</v>
      </c>
      <c r="C1660" t="s">
        <v>8575</v>
      </c>
      <c r="D1660" t="s">
        <v>21648</v>
      </c>
      <c r="E1660"/>
      <c r="F1660">
        <v>70801</v>
      </c>
      <c r="G1660"/>
      <c r="H1660"/>
    </row>
    <row r="1661" spans="1:8" x14ac:dyDescent="0.2">
      <c r="A1661" t="s">
        <v>8576</v>
      </c>
      <c r="B1661" t="s">
        <v>22074</v>
      </c>
      <c r="C1661" t="s">
        <v>8577</v>
      </c>
      <c r="D1661" t="s">
        <v>21648</v>
      </c>
      <c r="E1661"/>
      <c r="F1661">
        <v>70801</v>
      </c>
      <c r="G1661"/>
      <c r="H1661"/>
    </row>
    <row r="1662" spans="1:8" x14ac:dyDescent="0.2">
      <c r="A1662" t="s">
        <v>8578</v>
      </c>
      <c r="B1662" t="s">
        <v>22080</v>
      </c>
      <c r="C1662" t="s">
        <v>8579</v>
      </c>
      <c r="D1662" t="s">
        <v>21648</v>
      </c>
      <c r="E1662"/>
      <c r="F1662">
        <v>70509</v>
      </c>
      <c r="G1662"/>
      <c r="H1662"/>
    </row>
    <row r="1663" spans="1:8" x14ac:dyDescent="0.2">
      <c r="A1663" t="s">
        <v>8580</v>
      </c>
      <c r="B1663" t="s">
        <v>22068</v>
      </c>
      <c r="C1663" t="s">
        <v>8581</v>
      </c>
      <c r="D1663" t="s">
        <v>21648</v>
      </c>
      <c r="E1663"/>
      <c r="F1663">
        <v>70509</v>
      </c>
      <c r="G1663"/>
      <c r="H1663"/>
    </row>
    <row r="1664" spans="1:8" x14ac:dyDescent="0.2">
      <c r="A1664" t="s">
        <v>8582</v>
      </c>
      <c r="B1664" t="s">
        <v>22068</v>
      </c>
      <c r="C1664" t="s">
        <v>8583</v>
      </c>
      <c r="D1664" t="s">
        <v>21648</v>
      </c>
      <c r="E1664"/>
      <c r="F1664">
        <v>70509</v>
      </c>
      <c r="G1664"/>
      <c r="H1664"/>
    </row>
    <row r="1665" spans="1:8" x14ac:dyDescent="0.2">
      <c r="A1665" t="s">
        <v>8584</v>
      </c>
      <c r="B1665" t="s">
        <v>22068</v>
      </c>
      <c r="C1665" t="s">
        <v>8585</v>
      </c>
      <c r="D1665" t="s">
        <v>21648</v>
      </c>
      <c r="E1665"/>
      <c r="F1665">
        <v>70509</v>
      </c>
      <c r="G1665"/>
      <c r="H1665"/>
    </row>
    <row r="1666" spans="1:8" x14ac:dyDescent="0.2">
      <c r="A1666" t="s">
        <v>8586</v>
      </c>
      <c r="B1666" t="s">
        <v>22081</v>
      </c>
      <c r="C1666" t="s">
        <v>8587</v>
      </c>
      <c r="D1666" t="s">
        <v>21648</v>
      </c>
      <c r="E1666"/>
      <c r="F1666">
        <v>70801</v>
      </c>
      <c r="G1666"/>
      <c r="H1666"/>
    </row>
    <row r="1667" spans="1:8" x14ac:dyDescent="0.2">
      <c r="A1667" t="s">
        <v>8588</v>
      </c>
      <c r="B1667" t="s">
        <v>22075</v>
      </c>
      <c r="C1667" t="s">
        <v>8589</v>
      </c>
      <c r="D1667" t="s">
        <v>21648</v>
      </c>
      <c r="E1667"/>
      <c r="F1667">
        <v>70509</v>
      </c>
      <c r="G1667"/>
      <c r="H1667"/>
    </row>
    <row r="1668" spans="1:8" x14ac:dyDescent="0.2">
      <c r="A1668" t="s">
        <v>8590</v>
      </c>
      <c r="B1668" t="s">
        <v>21676</v>
      </c>
      <c r="C1668" t="s">
        <v>8591</v>
      </c>
      <c r="D1668" t="s">
        <v>22082</v>
      </c>
      <c r="E1668"/>
      <c r="F1668"/>
      <c r="G1668"/>
      <c r="H1668"/>
    </row>
    <row r="1669" spans="1:8" x14ac:dyDescent="0.2">
      <c r="A1669" t="s">
        <v>8592</v>
      </c>
      <c r="B1669" t="s">
        <v>22083</v>
      </c>
      <c r="C1669" t="s">
        <v>8593</v>
      </c>
      <c r="D1669" t="s">
        <v>21648</v>
      </c>
      <c r="E1669"/>
      <c r="F1669"/>
      <c r="G1669"/>
      <c r="H1669"/>
    </row>
    <row r="1670" spans="1:8" x14ac:dyDescent="0.2">
      <c r="A1670" t="s">
        <v>8594</v>
      </c>
      <c r="B1670" t="s">
        <v>21676</v>
      </c>
      <c r="C1670" t="s">
        <v>8595</v>
      </c>
      <c r="D1670" t="s">
        <v>21677</v>
      </c>
      <c r="E1670"/>
      <c r="F1670"/>
      <c r="G1670"/>
      <c r="H1670"/>
    </row>
    <row r="1671" spans="1:8" x14ac:dyDescent="0.2">
      <c r="A1671" t="s">
        <v>8596</v>
      </c>
      <c r="B1671" t="s">
        <v>22072</v>
      </c>
      <c r="C1671" t="s">
        <v>8597</v>
      </c>
      <c r="D1671" t="s">
        <v>21648</v>
      </c>
      <c r="E1671"/>
      <c r="F1671">
        <v>70509</v>
      </c>
      <c r="G1671"/>
      <c r="H1671"/>
    </row>
    <row r="1672" spans="1:8" x14ac:dyDescent="0.2">
      <c r="A1672" t="s">
        <v>8598</v>
      </c>
      <c r="B1672" t="s">
        <v>22073</v>
      </c>
      <c r="C1672" t="s">
        <v>8599</v>
      </c>
      <c r="D1672" t="s">
        <v>21648</v>
      </c>
      <c r="E1672"/>
      <c r="F1672">
        <v>70801</v>
      </c>
      <c r="G1672"/>
      <c r="H1672"/>
    </row>
    <row r="1673" spans="1:8" x14ac:dyDescent="0.2">
      <c r="A1673" t="s">
        <v>8600</v>
      </c>
      <c r="B1673" t="s">
        <v>22073</v>
      </c>
      <c r="C1673" t="s">
        <v>8601</v>
      </c>
      <c r="D1673" t="s">
        <v>21648</v>
      </c>
      <c r="E1673"/>
      <c r="F1673">
        <v>70801</v>
      </c>
      <c r="G1673"/>
      <c r="H1673"/>
    </row>
    <row r="1674" spans="1:8" x14ac:dyDescent="0.2">
      <c r="A1674" t="s">
        <v>25509</v>
      </c>
      <c r="B1674" t="s">
        <v>22079</v>
      </c>
      <c r="C1674" t="s">
        <v>25510</v>
      </c>
      <c r="D1674" t="s">
        <v>21648</v>
      </c>
      <c r="E1674"/>
      <c r="F1674">
        <v>70801</v>
      </c>
      <c r="G1674"/>
      <c r="H1674"/>
    </row>
    <row r="1675" spans="1:8" x14ac:dyDescent="0.2">
      <c r="A1675" t="s">
        <v>565</v>
      </c>
      <c r="B1675" t="s">
        <v>22084</v>
      </c>
      <c r="C1675" t="s">
        <v>20426</v>
      </c>
      <c r="D1675" t="s">
        <v>21648</v>
      </c>
      <c r="E1675"/>
      <c r="F1675">
        <v>70509</v>
      </c>
      <c r="G1675"/>
      <c r="H1675"/>
    </row>
    <row r="1676" spans="1:8" x14ac:dyDescent="0.2">
      <c r="A1676" t="s">
        <v>8602</v>
      </c>
      <c r="B1676" t="s">
        <v>22085</v>
      </c>
      <c r="C1676" t="s">
        <v>8603</v>
      </c>
      <c r="D1676" t="s">
        <v>21648</v>
      </c>
      <c r="E1676"/>
      <c r="F1676">
        <v>70924</v>
      </c>
      <c r="G1676"/>
      <c r="H1676"/>
    </row>
    <row r="1677" spans="1:8" x14ac:dyDescent="0.2">
      <c r="A1677" t="s">
        <v>8604</v>
      </c>
      <c r="B1677" t="s">
        <v>22087</v>
      </c>
      <c r="C1677" t="s">
        <v>8605</v>
      </c>
      <c r="D1677" t="s">
        <v>21648</v>
      </c>
      <c r="E1677"/>
      <c r="F1677">
        <v>70509</v>
      </c>
      <c r="G1677"/>
      <c r="H1677"/>
    </row>
    <row r="1678" spans="1:8" x14ac:dyDescent="0.2">
      <c r="A1678" t="s">
        <v>8606</v>
      </c>
      <c r="B1678" t="s">
        <v>21676</v>
      </c>
      <c r="C1678" t="s">
        <v>8607</v>
      </c>
      <c r="D1678" t="s">
        <v>21677</v>
      </c>
      <c r="E1678"/>
      <c r="F1678"/>
      <c r="G1678"/>
      <c r="H1678"/>
    </row>
    <row r="1679" spans="1:8" x14ac:dyDescent="0.2">
      <c r="A1679" t="s">
        <v>8608</v>
      </c>
      <c r="B1679" t="s">
        <v>21676</v>
      </c>
      <c r="C1679" t="s">
        <v>2104</v>
      </c>
      <c r="D1679" t="s">
        <v>21677</v>
      </c>
      <c r="E1679"/>
      <c r="F1679"/>
      <c r="G1679"/>
      <c r="H1679"/>
    </row>
    <row r="1680" spans="1:8" x14ac:dyDescent="0.2">
      <c r="A1680" t="s">
        <v>8609</v>
      </c>
      <c r="B1680" t="s">
        <v>21676</v>
      </c>
      <c r="C1680" t="s">
        <v>8610</v>
      </c>
      <c r="D1680" t="s">
        <v>21677</v>
      </c>
      <c r="E1680"/>
      <c r="F1680"/>
      <c r="G1680"/>
      <c r="H1680"/>
    </row>
    <row r="1681" spans="1:8" x14ac:dyDescent="0.2">
      <c r="A1681" t="s">
        <v>20427</v>
      </c>
      <c r="B1681" t="s">
        <v>22068</v>
      </c>
      <c r="C1681" t="s">
        <v>20428</v>
      </c>
      <c r="D1681" t="s">
        <v>21648</v>
      </c>
      <c r="E1681"/>
      <c r="F1681">
        <v>70509</v>
      </c>
      <c r="G1681"/>
      <c r="H1681"/>
    </row>
    <row r="1682" spans="1:8" x14ac:dyDescent="0.2">
      <c r="A1682" t="s">
        <v>8611</v>
      </c>
      <c r="B1682" t="s">
        <v>22068</v>
      </c>
      <c r="C1682" t="s">
        <v>8612</v>
      </c>
      <c r="D1682" t="s">
        <v>21648</v>
      </c>
      <c r="E1682"/>
      <c r="F1682">
        <v>70801</v>
      </c>
      <c r="G1682"/>
      <c r="H1682"/>
    </row>
    <row r="1683" spans="1:8" x14ac:dyDescent="0.2">
      <c r="A1683" t="s">
        <v>8613</v>
      </c>
      <c r="B1683" t="s">
        <v>22088</v>
      </c>
      <c r="C1683" t="s">
        <v>8614</v>
      </c>
      <c r="D1683" t="s">
        <v>21648</v>
      </c>
      <c r="E1683"/>
      <c r="F1683">
        <v>70509</v>
      </c>
      <c r="G1683"/>
      <c r="H1683"/>
    </row>
    <row r="1684" spans="1:8" x14ac:dyDescent="0.2">
      <c r="A1684" t="s">
        <v>8615</v>
      </c>
      <c r="B1684" t="s">
        <v>22079</v>
      </c>
      <c r="C1684" t="s">
        <v>8616</v>
      </c>
      <c r="D1684" t="s">
        <v>21648</v>
      </c>
      <c r="E1684"/>
      <c r="F1684">
        <v>70801</v>
      </c>
      <c r="G1684"/>
      <c r="H1684"/>
    </row>
    <row r="1685" spans="1:8" x14ac:dyDescent="0.2">
      <c r="A1685" t="s">
        <v>8617</v>
      </c>
      <c r="B1685" t="s">
        <v>22089</v>
      </c>
      <c r="C1685" t="s">
        <v>8618</v>
      </c>
      <c r="D1685" t="s">
        <v>21648</v>
      </c>
      <c r="E1685"/>
      <c r="F1685">
        <v>70801</v>
      </c>
      <c r="G1685"/>
      <c r="H1685"/>
    </row>
    <row r="1686" spans="1:8" x14ac:dyDescent="0.2">
      <c r="A1686" t="s">
        <v>8619</v>
      </c>
      <c r="B1686" t="s">
        <v>22091</v>
      </c>
      <c r="C1686" t="s">
        <v>8620</v>
      </c>
      <c r="D1686" t="s">
        <v>21648</v>
      </c>
      <c r="E1686"/>
      <c r="F1686">
        <v>70509</v>
      </c>
      <c r="G1686"/>
      <c r="H1686"/>
    </row>
    <row r="1687" spans="1:8" x14ac:dyDescent="0.2">
      <c r="A1687" t="s">
        <v>8621</v>
      </c>
      <c r="B1687" t="s">
        <v>22087</v>
      </c>
      <c r="C1687" t="s">
        <v>8622</v>
      </c>
      <c r="D1687" t="s">
        <v>21648</v>
      </c>
      <c r="E1687"/>
      <c r="F1687"/>
      <c r="G1687"/>
      <c r="H1687"/>
    </row>
    <row r="1688" spans="1:8" x14ac:dyDescent="0.2">
      <c r="A1688" t="s">
        <v>8623</v>
      </c>
      <c r="B1688" t="s">
        <v>21676</v>
      </c>
      <c r="C1688" t="s">
        <v>8624</v>
      </c>
      <c r="D1688" t="s">
        <v>21677</v>
      </c>
      <c r="E1688"/>
      <c r="F1688"/>
      <c r="G1688"/>
      <c r="H1688"/>
    </row>
    <row r="1689" spans="1:8" x14ac:dyDescent="0.2">
      <c r="A1689" t="s">
        <v>8625</v>
      </c>
      <c r="B1689" t="s">
        <v>22068</v>
      </c>
      <c r="C1689" t="s">
        <v>8626</v>
      </c>
      <c r="D1689" t="s">
        <v>21648</v>
      </c>
      <c r="E1689"/>
      <c r="F1689">
        <v>70801</v>
      </c>
      <c r="G1689"/>
      <c r="H1689"/>
    </row>
    <row r="1690" spans="1:8" x14ac:dyDescent="0.2">
      <c r="A1690" t="s">
        <v>8627</v>
      </c>
      <c r="B1690" t="s">
        <v>22068</v>
      </c>
      <c r="C1690" t="s">
        <v>8628</v>
      </c>
      <c r="D1690" t="s">
        <v>21648</v>
      </c>
      <c r="E1690"/>
      <c r="F1690">
        <v>70801</v>
      </c>
      <c r="G1690"/>
      <c r="H1690"/>
    </row>
    <row r="1691" spans="1:8" x14ac:dyDescent="0.2">
      <c r="A1691" t="s">
        <v>8629</v>
      </c>
      <c r="B1691" t="s">
        <v>22068</v>
      </c>
      <c r="C1691" t="s">
        <v>8630</v>
      </c>
      <c r="D1691" t="s">
        <v>21648</v>
      </c>
      <c r="E1691"/>
      <c r="F1691">
        <v>70801</v>
      </c>
      <c r="G1691"/>
      <c r="H1691"/>
    </row>
    <row r="1692" spans="1:8" x14ac:dyDescent="0.2">
      <c r="A1692" t="s">
        <v>20429</v>
      </c>
      <c r="B1692" t="s">
        <v>22075</v>
      </c>
      <c r="C1692" t="s">
        <v>20430</v>
      </c>
      <c r="D1692" t="s">
        <v>21648</v>
      </c>
      <c r="E1692"/>
      <c r="F1692">
        <v>70509</v>
      </c>
      <c r="G1692"/>
      <c r="H1692"/>
    </row>
    <row r="1693" spans="1:8" x14ac:dyDescent="0.2">
      <c r="A1693" t="s">
        <v>8631</v>
      </c>
      <c r="B1693" t="s">
        <v>22081</v>
      </c>
      <c r="C1693" t="s">
        <v>8632</v>
      </c>
      <c r="D1693" t="s">
        <v>21648</v>
      </c>
      <c r="E1693"/>
      <c r="F1693">
        <v>70801</v>
      </c>
      <c r="G1693"/>
      <c r="H1693"/>
    </row>
    <row r="1694" spans="1:8" x14ac:dyDescent="0.2">
      <c r="A1694" t="s">
        <v>8633</v>
      </c>
      <c r="B1694" t="s">
        <v>22087</v>
      </c>
      <c r="C1694" t="s">
        <v>8634</v>
      </c>
      <c r="D1694" t="s">
        <v>21648</v>
      </c>
      <c r="E1694"/>
      <c r="F1694">
        <v>70801</v>
      </c>
      <c r="G1694"/>
      <c r="H1694"/>
    </row>
    <row r="1695" spans="1:8" x14ac:dyDescent="0.2">
      <c r="A1695" t="s">
        <v>8635</v>
      </c>
      <c r="B1695" t="s">
        <v>22068</v>
      </c>
      <c r="C1695" t="s">
        <v>8636</v>
      </c>
      <c r="D1695" t="s">
        <v>21648</v>
      </c>
      <c r="E1695"/>
      <c r="F1695">
        <v>70801</v>
      </c>
      <c r="G1695"/>
      <c r="H1695"/>
    </row>
    <row r="1696" spans="1:8" x14ac:dyDescent="0.2">
      <c r="A1696" t="s">
        <v>16925</v>
      </c>
      <c r="B1696" t="s">
        <v>22092</v>
      </c>
      <c r="C1696" t="s">
        <v>16926</v>
      </c>
      <c r="D1696" t="s">
        <v>21648</v>
      </c>
      <c r="E1696"/>
      <c r="F1696">
        <v>70509</v>
      </c>
      <c r="G1696"/>
      <c r="H1696"/>
    </row>
    <row r="1697" spans="1:8" x14ac:dyDescent="0.2">
      <c r="A1697" t="s">
        <v>8637</v>
      </c>
      <c r="B1697" t="s">
        <v>22093</v>
      </c>
      <c r="C1697" t="s">
        <v>8638</v>
      </c>
      <c r="D1697" t="s">
        <v>21648</v>
      </c>
      <c r="E1697"/>
      <c r="F1697">
        <v>70801</v>
      </c>
      <c r="G1697"/>
      <c r="H1697"/>
    </row>
    <row r="1698" spans="1:8" x14ac:dyDescent="0.2">
      <c r="A1698" t="s">
        <v>8639</v>
      </c>
      <c r="B1698" t="s">
        <v>22090</v>
      </c>
      <c r="C1698" t="s">
        <v>8640</v>
      </c>
      <c r="D1698" t="s">
        <v>21648</v>
      </c>
      <c r="E1698"/>
      <c r="F1698">
        <v>70509</v>
      </c>
      <c r="G1698"/>
      <c r="H1698"/>
    </row>
    <row r="1699" spans="1:8" x14ac:dyDescent="0.2">
      <c r="A1699" t="s">
        <v>16927</v>
      </c>
      <c r="B1699" t="s">
        <v>22090</v>
      </c>
      <c r="C1699" t="s">
        <v>16928</v>
      </c>
      <c r="D1699" t="s">
        <v>21648</v>
      </c>
      <c r="E1699"/>
      <c r="F1699">
        <v>70509</v>
      </c>
      <c r="G1699"/>
      <c r="H1699"/>
    </row>
    <row r="1700" spans="1:8" x14ac:dyDescent="0.2">
      <c r="A1700" t="s">
        <v>8641</v>
      </c>
      <c r="B1700" t="s">
        <v>22081</v>
      </c>
      <c r="C1700" t="s">
        <v>5337</v>
      </c>
      <c r="D1700" t="s">
        <v>21648</v>
      </c>
      <c r="E1700"/>
      <c r="F1700">
        <v>70509</v>
      </c>
      <c r="G1700"/>
      <c r="H1700"/>
    </row>
    <row r="1701" spans="1:8" x14ac:dyDescent="0.2">
      <c r="A1701" t="s">
        <v>5338</v>
      </c>
      <c r="B1701" t="s">
        <v>22081</v>
      </c>
      <c r="C1701" t="s">
        <v>5339</v>
      </c>
      <c r="D1701" t="s">
        <v>21648</v>
      </c>
      <c r="E1701"/>
      <c r="F1701">
        <v>70509</v>
      </c>
      <c r="G1701"/>
      <c r="H1701"/>
    </row>
    <row r="1702" spans="1:8" x14ac:dyDescent="0.2">
      <c r="A1702" t="s">
        <v>20431</v>
      </c>
      <c r="B1702" t="s">
        <v>22068</v>
      </c>
      <c r="C1702" t="s">
        <v>20432</v>
      </c>
      <c r="D1702" t="s">
        <v>21648</v>
      </c>
      <c r="E1702"/>
      <c r="F1702">
        <v>70509</v>
      </c>
      <c r="G1702"/>
      <c r="H1702"/>
    </row>
    <row r="1703" spans="1:8" x14ac:dyDescent="0.2">
      <c r="A1703" t="s">
        <v>16929</v>
      </c>
      <c r="B1703" t="s">
        <v>22087</v>
      </c>
      <c r="C1703" t="s">
        <v>16930</v>
      </c>
      <c r="D1703" t="s">
        <v>21648</v>
      </c>
      <c r="E1703"/>
      <c r="F1703">
        <v>70509</v>
      </c>
      <c r="G1703"/>
      <c r="H1703"/>
    </row>
    <row r="1704" spans="1:8" x14ac:dyDescent="0.2">
      <c r="A1704" t="s">
        <v>16931</v>
      </c>
      <c r="B1704" t="s">
        <v>22094</v>
      </c>
      <c r="C1704" t="s">
        <v>16932</v>
      </c>
      <c r="D1704" t="s">
        <v>21648</v>
      </c>
      <c r="E1704"/>
      <c r="F1704">
        <v>70509</v>
      </c>
      <c r="G1704"/>
      <c r="H1704"/>
    </row>
    <row r="1705" spans="1:8" x14ac:dyDescent="0.2">
      <c r="A1705" t="s">
        <v>5340</v>
      </c>
      <c r="B1705" t="s">
        <v>22090</v>
      </c>
      <c r="C1705" t="s">
        <v>5341</v>
      </c>
      <c r="D1705" t="s">
        <v>21648</v>
      </c>
      <c r="E1705"/>
      <c r="F1705">
        <v>70509</v>
      </c>
      <c r="G1705"/>
      <c r="H1705"/>
    </row>
    <row r="1706" spans="1:8" x14ac:dyDescent="0.2">
      <c r="A1706" t="s">
        <v>5342</v>
      </c>
      <c r="B1706" t="s">
        <v>22094</v>
      </c>
      <c r="C1706" t="s">
        <v>5343</v>
      </c>
      <c r="D1706" t="s">
        <v>21648</v>
      </c>
      <c r="E1706"/>
      <c r="F1706">
        <v>70509</v>
      </c>
      <c r="G1706"/>
      <c r="H1706"/>
    </row>
    <row r="1707" spans="1:8" x14ac:dyDescent="0.2">
      <c r="A1707" t="s">
        <v>20433</v>
      </c>
      <c r="B1707" t="s">
        <v>22095</v>
      </c>
      <c r="C1707" t="s">
        <v>20434</v>
      </c>
      <c r="D1707" t="s">
        <v>21648</v>
      </c>
      <c r="E1707"/>
      <c r="F1707">
        <v>70801</v>
      </c>
      <c r="G1707"/>
      <c r="H1707"/>
    </row>
    <row r="1708" spans="1:8" x14ac:dyDescent="0.2">
      <c r="A1708" t="s">
        <v>5344</v>
      </c>
      <c r="B1708" t="s">
        <v>22096</v>
      </c>
      <c r="C1708" t="s">
        <v>5345</v>
      </c>
      <c r="D1708" t="s">
        <v>21648</v>
      </c>
      <c r="E1708"/>
      <c r="F1708">
        <v>70509</v>
      </c>
      <c r="G1708"/>
      <c r="H1708"/>
    </row>
    <row r="1709" spans="1:8" x14ac:dyDescent="0.2">
      <c r="A1709" t="s">
        <v>16933</v>
      </c>
      <c r="B1709" t="s">
        <v>22075</v>
      </c>
      <c r="C1709" t="s">
        <v>16934</v>
      </c>
      <c r="D1709" t="s">
        <v>21648</v>
      </c>
      <c r="E1709"/>
      <c r="F1709">
        <v>70509</v>
      </c>
      <c r="G1709"/>
      <c r="H1709"/>
    </row>
    <row r="1710" spans="1:8" x14ac:dyDescent="0.2">
      <c r="A1710" t="s">
        <v>20435</v>
      </c>
      <c r="B1710" t="s">
        <v>22074</v>
      </c>
      <c r="C1710" t="s">
        <v>20436</v>
      </c>
      <c r="D1710" t="s">
        <v>21648</v>
      </c>
      <c r="E1710"/>
      <c r="F1710">
        <v>70509</v>
      </c>
      <c r="G1710"/>
      <c r="H1710"/>
    </row>
    <row r="1711" spans="1:8" x14ac:dyDescent="0.2">
      <c r="A1711" t="s">
        <v>20437</v>
      </c>
      <c r="B1711" t="s">
        <v>22097</v>
      </c>
      <c r="C1711" t="s">
        <v>20438</v>
      </c>
      <c r="D1711" t="s">
        <v>21648</v>
      </c>
      <c r="E1711"/>
      <c r="F1711">
        <v>70509</v>
      </c>
      <c r="G1711"/>
      <c r="H1711"/>
    </row>
    <row r="1712" spans="1:8" x14ac:dyDescent="0.2">
      <c r="A1712" t="s">
        <v>5346</v>
      </c>
      <c r="B1712" t="s">
        <v>22097</v>
      </c>
      <c r="C1712" t="s">
        <v>5347</v>
      </c>
      <c r="D1712" t="s">
        <v>21648</v>
      </c>
      <c r="E1712"/>
      <c r="F1712">
        <v>70509</v>
      </c>
      <c r="G1712"/>
      <c r="H1712"/>
    </row>
    <row r="1713" spans="1:8" x14ac:dyDescent="0.2">
      <c r="A1713" t="s">
        <v>422</v>
      </c>
      <c r="B1713" t="s">
        <v>22097</v>
      </c>
      <c r="C1713" t="s">
        <v>20439</v>
      </c>
      <c r="D1713" t="s">
        <v>21648</v>
      </c>
      <c r="E1713"/>
      <c r="F1713">
        <v>70509</v>
      </c>
      <c r="G1713"/>
      <c r="H1713"/>
    </row>
    <row r="1714" spans="1:8" x14ac:dyDescent="0.2">
      <c r="A1714" t="s">
        <v>5348</v>
      </c>
      <c r="B1714" t="s">
        <v>22081</v>
      </c>
      <c r="C1714" t="s">
        <v>5349</v>
      </c>
      <c r="D1714" t="s">
        <v>21648</v>
      </c>
      <c r="E1714"/>
      <c r="F1714">
        <v>70509</v>
      </c>
      <c r="G1714"/>
      <c r="H1714"/>
    </row>
    <row r="1715" spans="1:8" x14ac:dyDescent="0.2">
      <c r="A1715" t="s">
        <v>20440</v>
      </c>
      <c r="B1715" t="s">
        <v>22087</v>
      </c>
      <c r="C1715" t="s">
        <v>20441</v>
      </c>
      <c r="D1715" t="s">
        <v>21648</v>
      </c>
      <c r="E1715"/>
      <c r="F1715">
        <v>70509</v>
      </c>
      <c r="G1715"/>
      <c r="H1715"/>
    </row>
    <row r="1716" spans="1:8" x14ac:dyDescent="0.2">
      <c r="A1716" t="s">
        <v>22098</v>
      </c>
      <c r="B1716" t="s">
        <v>22099</v>
      </c>
      <c r="C1716" t="s">
        <v>22100</v>
      </c>
      <c r="D1716" t="s">
        <v>21648</v>
      </c>
      <c r="E1716"/>
      <c r="F1716">
        <v>75129</v>
      </c>
      <c r="G1716"/>
      <c r="H1716"/>
    </row>
    <row r="1717" spans="1:8" x14ac:dyDescent="0.2">
      <c r="A1717" t="s">
        <v>22101</v>
      </c>
      <c r="B1717" t="s">
        <v>22072</v>
      </c>
      <c r="C1717" t="s">
        <v>22102</v>
      </c>
      <c r="D1717" t="s">
        <v>21648</v>
      </c>
      <c r="E1717"/>
      <c r="F1717">
        <v>75129</v>
      </c>
      <c r="G1717"/>
      <c r="H1717"/>
    </row>
    <row r="1718" spans="1:8" x14ac:dyDescent="0.2">
      <c r="A1718" t="s">
        <v>16935</v>
      </c>
      <c r="B1718" t="s">
        <v>22103</v>
      </c>
      <c r="C1718" t="s">
        <v>16936</v>
      </c>
      <c r="D1718" t="s">
        <v>21648</v>
      </c>
      <c r="E1718"/>
      <c r="F1718">
        <v>70509</v>
      </c>
      <c r="G1718"/>
      <c r="H1718"/>
    </row>
    <row r="1719" spans="1:8" x14ac:dyDescent="0.2">
      <c r="A1719" t="s">
        <v>25511</v>
      </c>
      <c r="B1719" t="s">
        <v>25512</v>
      </c>
      <c r="C1719" t="s">
        <v>25513</v>
      </c>
      <c r="D1719" t="s">
        <v>21648</v>
      </c>
      <c r="E1719"/>
      <c r="F1719">
        <v>70509</v>
      </c>
      <c r="G1719"/>
      <c r="H1719"/>
    </row>
    <row r="1720" spans="1:8" x14ac:dyDescent="0.2">
      <c r="A1720" t="s">
        <v>20442</v>
      </c>
      <c r="B1720" t="s">
        <v>22104</v>
      </c>
      <c r="C1720" t="s">
        <v>20443</v>
      </c>
      <c r="D1720" t="s">
        <v>21648</v>
      </c>
      <c r="E1720"/>
      <c r="F1720">
        <v>70801</v>
      </c>
      <c r="G1720"/>
      <c r="H1720"/>
    </row>
    <row r="1721" spans="1:8" x14ac:dyDescent="0.2">
      <c r="A1721" t="s">
        <v>5350</v>
      </c>
      <c r="B1721" t="s">
        <v>22105</v>
      </c>
      <c r="C1721" t="s">
        <v>5351</v>
      </c>
      <c r="D1721" t="s">
        <v>21648</v>
      </c>
      <c r="E1721"/>
      <c r="F1721">
        <v>72203</v>
      </c>
      <c r="G1721"/>
      <c r="H1721"/>
    </row>
    <row r="1722" spans="1:8" x14ac:dyDescent="0.2">
      <c r="A1722" t="s">
        <v>5352</v>
      </c>
      <c r="B1722" t="s">
        <v>21676</v>
      </c>
      <c r="C1722" t="s">
        <v>5353</v>
      </c>
      <c r="D1722" t="s">
        <v>21677</v>
      </c>
      <c r="E1722"/>
      <c r="F1722"/>
      <c r="G1722"/>
      <c r="H1722"/>
    </row>
    <row r="1723" spans="1:8" x14ac:dyDescent="0.2">
      <c r="A1723" t="s">
        <v>573</v>
      </c>
      <c r="B1723" t="s">
        <v>22106</v>
      </c>
      <c r="C1723" t="s">
        <v>20444</v>
      </c>
      <c r="D1723" t="s">
        <v>21648</v>
      </c>
      <c r="E1723"/>
      <c r="F1723">
        <v>70509</v>
      </c>
      <c r="G1723"/>
      <c r="H1723"/>
    </row>
    <row r="1724" spans="1:8" x14ac:dyDescent="0.2">
      <c r="A1724" t="s">
        <v>2184</v>
      </c>
      <c r="B1724" t="s">
        <v>22106</v>
      </c>
      <c r="C1724" t="s">
        <v>2185</v>
      </c>
      <c r="D1724" t="s">
        <v>21648</v>
      </c>
      <c r="E1724"/>
      <c r="F1724">
        <v>70801</v>
      </c>
      <c r="G1724"/>
      <c r="H1724"/>
    </row>
    <row r="1725" spans="1:8" x14ac:dyDescent="0.2">
      <c r="A1725" t="s">
        <v>2186</v>
      </c>
      <c r="B1725" t="s">
        <v>22107</v>
      </c>
      <c r="C1725" t="s">
        <v>2187</v>
      </c>
      <c r="D1725" t="s">
        <v>21648</v>
      </c>
      <c r="E1725"/>
      <c r="F1725">
        <v>70801</v>
      </c>
      <c r="G1725"/>
      <c r="H1725"/>
    </row>
    <row r="1726" spans="1:8" x14ac:dyDescent="0.2">
      <c r="A1726" t="s">
        <v>579</v>
      </c>
      <c r="B1726" t="s">
        <v>22108</v>
      </c>
      <c r="C1726" t="s">
        <v>20445</v>
      </c>
      <c r="D1726" t="s">
        <v>21648</v>
      </c>
      <c r="E1726"/>
      <c r="F1726">
        <v>70509</v>
      </c>
      <c r="G1726"/>
      <c r="H1726"/>
    </row>
    <row r="1727" spans="1:8" x14ac:dyDescent="0.2">
      <c r="A1727" t="s">
        <v>2188</v>
      </c>
      <c r="B1727" t="s">
        <v>21676</v>
      </c>
      <c r="C1727" t="s">
        <v>2189</v>
      </c>
      <c r="D1727" t="s">
        <v>21677</v>
      </c>
      <c r="E1727"/>
      <c r="F1727"/>
      <c r="G1727"/>
      <c r="H1727"/>
    </row>
    <row r="1728" spans="1:8" x14ac:dyDescent="0.2">
      <c r="A1728" t="s">
        <v>2190</v>
      </c>
      <c r="B1728" t="s">
        <v>22109</v>
      </c>
      <c r="C1728" t="s">
        <v>2191</v>
      </c>
      <c r="D1728" t="s">
        <v>21648</v>
      </c>
      <c r="E1728"/>
      <c r="F1728"/>
      <c r="G1728"/>
      <c r="H1728"/>
    </row>
    <row r="1729" spans="1:8" x14ac:dyDescent="0.2">
      <c r="A1729" t="s">
        <v>20446</v>
      </c>
      <c r="B1729" t="s">
        <v>22110</v>
      </c>
      <c r="C1729" t="s">
        <v>20447</v>
      </c>
      <c r="D1729" t="s">
        <v>21648</v>
      </c>
      <c r="E1729"/>
      <c r="F1729">
        <v>70509</v>
      </c>
      <c r="G1729"/>
      <c r="H1729"/>
    </row>
    <row r="1730" spans="1:8" x14ac:dyDescent="0.2">
      <c r="A1730" t="s">
        <v>2192</v>
      </c>
      <c r="B1730" t="s">
        <v>22111</v>
      </c>
      <c r="C1730" t="s">
        <v>2193</v>
      </c>
      <c r="D1730" t="s">
        <v>21648</v>
      </c>
      <c r="E1730"/>
      <c r="F1730">
        <v>71907</v>
      </c>
      <c r="G1730"/>
      <c r="H1730"/>
    </row>
    <row r="1731" spans="1:8" x14ac:dyDescent="0.2">
      <c r="A1731" t="s">
        <v>2194</v>
      </c>
      <c r="B1731" t="s">
        <v>22111</v>
      </c>
      <c r="C1731" t="s">
        <v>2195</v>
      </c>
      <c r="D1731" t="s">
        <v>21648</v>
      </c>
      <c r="E1731"/>
      <c r="F1731">
        <v>71907</v>
      </c>
      <c r="G1731"/>
      <c r="H1731"/>
    </row>
    <row r="1732" spans="1:8" x14ac:dyDescent="0.2">
      <c r="A1732" t="s">
        <v>2196</v>
      </c>
      <c r="B1732" t="s">
        <v>22113</v>
      </c>
      <c r="C1732" t="s">
        <v>2197</v>
      </c>
      <c r="D1732" t="s">
        <v>21648</v>
      </c>
      <c r="E1732"/>
      <c r="F1732">
        <v>70801</v>
      </c>
      <c r="G1732"/>
      <c r="H1732"/>
    </row>
    <row r="1733" spans="1:8" x14ac:dyDescent="0.2">
      <c r="A1733" t="s">
        <v>2198</v>
      </c>
      <c r="B1733" t="s">
        <v>22114</v>
      </c>
      <c r="C1733" t="s">
        <v>2199</v>
      </c>
      <c r="D1733" t="s">
        <v>21648</v>
      </c>
      <c r="E1733"/>
      <c r="F1733">
        <v>71907</v>
      </c>
      <c r="G1733"/>
      <c r="H1733"/>
    </row>
    <row r="1734" spans="1:8" x14ac:dyDescent="0.2">
      <c r="A1734" t="s">
        <v>20448</v>
      </c>
      <c r="B1734" t="s">
        <v>22115</v>
      </c>
      <c r="C1734" t="s">
        <v>2346</v>
      </c>
      <c r="D1734" t="s">
        <v>21648</v>
      </c>
      <c r="E1734"/>
      <c r="F1734">
        <v>70183</v>
      </c>
      <c r="G1734"/>
      <c r="H1734"/>
    </row>
    <row r="1735" spans="1:8" x14ac:dyDescent="0.2">
      <c r="A1735" t="s">
        <v>2200</v>
      </c>
      <c r="B1735" t="s">
        <v>22114</v>
      </c>
      <c r="C1735" t="s">
        <v>2201</v>
      </c>
      <c r="D1735" t="s">
        <v>21648</v>
      </c>
      <c r="E1735"/>
      <c r="F1735">
        <v>71907</v>
      </c>
      <c r="G1735"/>
      <c r="H1735"/>
    </row>
    <row r="1736" spans="1:8" x14ac:dyDescent="0.2">
      <c r="A1736" t="s">
        <v>2202</v>
      </c>
      <c r="B1736" t="s">
        <v>22117</v>
      </c>
      <c r="C1736" t="s">
        <v>2203</v>
      </c>
      <c r="D1736" t="s">
        <v>21648</v>
      </c>
      <c r="E1736"/>
      <c r="F1736">
        <v>71907</v>
      </c>
      <c r="G1736"/>
      <c r="H1736"/>
    </row>
    <row r="1737" spans="1:8" x14ac:dyDescent="0.2">
      <c r="A1737" t="s">
        <v>2204</v>
      </c>
      <c r="B1737" t="s">
        <v>22114</v>
      </c>
      <c r="C1737" t="s">
        <v>2205</v>
      </c>
      <c r="D1737" t="s">
        <v>21648</v>
      </c>
      <c r="E1737"/>
      <c r="F1737">
        <v>71907</v>
      </c>
      <c r="G1737"/>
      <c r="H1737"/>
    </row>
    <row r="1738" spans="1:8" x14ac:dyDescent="0.2">
      <c r="A1738" t="s">
        <v>2206</v>
      </c>
      <c r="B1738" t="s">
        <v>22118</v>
      </c>
      <c r="C1738" t="s">
        <v>2207</v>
      </c>
      <c r="D1738" t="s">
        <v>21648</v>
      </c>
      <c r="E1738"/>
      <c r="F1738">
        <v>71907</v>
      </c>
      <c r="G1738"/>
      <c r="H1738"/>
    </row>
    <row r="1739" spans="1:8" x14ac:dyDescent="0.2">
      <c r="A1739" t="s">
        <v>2208</v>
      </c>
      <c r="B1739" t="s">
        <v>22114</v>
      </c>
      <c r="C1739" t="s">
        <v>2209</v>
      </c>
      <c r="D1739" t="s">
        <v>21648</v>
      </c>
      <c r="E1739"/>
      <c r="F1739">
        <v>71907</v>
      </c>
      <c r="G1739"/>
      <c r="H1739"/>
    </row>
    <row r="1740" spans="1:8" x14ac:dyDescent="0.2">
      <c r="A1740" t="s">
        <v>2210</v>
      </c>
      <c r="B1740" t="s">
        <v>22119</v>
      </c>
      <c r="C1740" t="s">
        <v>2211</v>
      </c>
      <c r="D1740" t="s">
        <v>21648</v>
      </c>
      <c r="E1740"/>
      <c r="F1740">
        <v>70801</v>
      </c>
      <c r="G1740"/>
      <c r="H1740"/>
    </row>
    <row r="1741" spans="1:8" x14ac:dyDescent="0.2">
      <c r="A1741" t="s">
        <v>2212</v>
      </c>
      <c r="B1741" t="s">
        <v>22120</v>
      </c>
      <c r="C1741" t="s">
        <v>2213</v>
      </c>
      <c r="D1741" t="s">
        <v>21648</v>
      </c>
      <c r="E1741"/>
      <c r="F1741">
        <v>70801</v>
      </c>
      <c r="G1741"/>
      <c r="H1741"/>
    </row>
    <row r="1742" spans="1:8" x14ac:dyDescent="0.2">
      <c r="A1742" t="s">
        <v>2214</v>
      </c>
      <c r="B1742" t="s">
        <v>22121</v>
      </c>
      <c r="C1742" t="s">
        <v>2215</v>
      </c>
      <c r="D1742" t="s">
        <v>21648</v>
      </c>
      <c r="E1742"/>
      <c r="F1742">
        <v>70116</v>
      </c>
      <c r="G1742"/>
      <c r="H1742"/>
    </row>
    <row r="1743" spans="1:8" x14ac:dyDescent="0.2">
      <c r="A1743" t="s">
        <v>2216</v>
      </c>
      <c r="B1743" t="s">
        <v>22123</v>
      </c>
      <c r="C1743" t="s">
        <v>2217</v>
      </c>
      <c r="D1743" t="s">
        <v>21648</v>
      </c>
      <c r="E1743"/>
      <c r="F1743">
        <v>71306</v>
      </c>
      <c r="G1743"/>
      <c r="H1743"/>
    </row>
    <row r="1744" spans="1:8" x14ac:dyDescent="0.2">
      <c r="A1744" t="s">
        <v>588</v>
      </c>
      <c r="B1744" t="s">
        <v>22117</v>
      </c>
      <c r="C1744" t="s">
        <v>449</v>
      </c>
      <c r="D1744" t="s">
        <v>21648</v>
      </c>
      <c r="E1744"/>
      <c r="F1744">
        <v>71907</v>
      </c>
      <c r="G1744"/>
      <c r="H1744"/>
    </row>
    <row r="1745" spans="1:8" x14ac:dyDescent="0.2">
      <c r="A1745" t="s">
        <v>2218</v>
      </c>
      <c r="B1745" t="s">
        <v>21676</v>
      </c>
      <c r="C1745" t="s">
        <v>2219</v>
      </c>
      <c r="D1745" t="s">
        <v>21677</v>
      </c>
      <c r="E1745"/>
      <c r="F1745"/>
      <c r="G1745"/>
      <c r="H1745"/>
    </row>
    <row r="1746" spans="1:8" x14ac:dyDescent="0.2">
      <c r="A1746" t="s">
        <v>2220</v>
      </c>
      <c r="B1746" t="s">
        <v>21676</v>
      </c>
      <c r="C1746" t="s">
        <v>2221</v>
      </c>
      <c r="D1746" t="s">
        <v>21677</v>
      </c>
      <c r="E1746"/>
      <c r="F1746"/>
      <c r="G1746"/>
      <c r="H1746"/>
    </row>
    <row r="1747" spans="1:8" x14ac:dyDescent="0.2">
      <c r="A1747" t="s">
        <v>2222</v>
      </c>
      <c r="B1747" t="s">
        <v>22125</v>
      </c>
      <c r="C1747" t="s">
        <v>2223</v>
      </c>
      <c r="D1747" t="s">
        <v>21648</v>
      </c>
      <c r="E1747"/>
      <c r="F1747">
        <v>72203</v>
      </c>
      <c r="G1747"/>
      <c r="H1747"/>
    </row>
    <row r="1748" spans="1:8" x14ac:dyDescent="0.2">
      <c r="A1748" t="s">
        <v>2224</v>
      </c>
      <c r="B1748" t="s">
        <v>22125</v>
      </c>
      <c r="C1748" t="s">
        <v>2225</v>
      </c>
      <c r="D1748" t="s">
        <v>21648</v>
      </c>
      <c r="E1748"/>
      <c r="F1748">
        <v>72203</v>
      </c>
      <c r="G1748"/>
      <c r="H1748"/>
    </row>
    <row r="1749" spans="1:8" x14ac:dyDescent="0.2">
      <c r="A1749" t="s">
        <v>2226</v>
      </c>
      <c r="B1749" t="s">
        <v>22126</v>
      </c>
      <c r="C1749" t="s">
        <v>2227</v>
      </c>
      <c r="D1749" t="s">
        <v>21648</v>
      </c>
      <c r="E1749"/>
      <c r="F1749">
        <v>70801</v>
      </c>
      <c r="G1749"/>
      <c r="H1749"/>
    </row>
    <row r="1750" spans="1:8" x14ac:dyDescent="0.2">
      <c r="A1750" t="s">
        <v>2228</v>
      </c>
      <c r="B1750" t="s">
        <v>22127</v>
      </c>
      <c r="C1750" t="s">
        <v>2229</v>
      </c>
      <c r="D1750" t="s">
        <v>21648</v>
      </c>
      <c r="E1750"/>
      <c r="F1750">
        <v>70801</v>
      </c>
      <c r="G1750"/>
      <c r="H1750"/>
    </row>
    <row r="1751" spans="1:8" x14ac:dyDescent="0.2">
      <c r="A1751" t="s">
        <v>2230</v>
      </c>
      <c r="B1751" t="s">
        <v>22114</v>
      </c>
      <c r="C1751" t="s">
        <v>2231</v>
      </c>
      <c r="D1751" t="s">
        <v>21648</v>
      </c>
      <c r="E1751"/>
      <c r="F1751">
        <v>71907</v>
      </c>
      <c r="G1751"/>
      <c r="H1751"/>
    </row>
    <row r="1752" spans="1:8" x14ac:dyDescent="0.2">
      <c r="A1752" t="s">
        <v>2232</v>
      </c>
      <c r="B1752" t="s">
        <v>22128</v>
      </c>
      <c r="C1752" t="s">
        <v>2233</v>
      </c>
      <c r="D1752" t="s">
        <v>21648</v>
      </c>
      <c r="E1752"/>
      <c r="F1752">
        <v>70116</v>
      </c>
      <c r="G1752"/>
      <c r="H1752"/>
    </row>
    <row r="1753" spans="1:8" x14ac:dyDescent="0.2">
      <c r="A1753" t="s">
        <v>2234</v>
      </c>
      <c r="B1753" t="s">
        <v>22123</v>
      </c>
      <c r="C1753" t="s">
        <v>2235</v>
      </c>
      <c r="D1753" t="s">
        <v>21648</v>
      </c>
      <c r="E1753"/>
      <c r="F1753">
        <v>71306</v>
      </c>
      <c r="G1753"/>
      <c r="H1753"/>
    </row>
    <row r="1754" spans="1:8" x14ac:dyDescent="0.2">
      <c r="A1754" t="s">
        <v>2236</v>
      </c>
      <c r="B1754" t="s">
        <v>22129</v>
      </c>
      <c r="C1754" t="s">
        <v>2237</v>
      </c>
      <c r="D1754" t="s">
        <v>21648</v>
      </c>
      <c r="E1754"/>
      <c r="F1754">
        <v>70116</v>
      </c>
      <c r="G1754"/>
      <c r="H1754"/>
    </row>
    <row r="1755" spans="1:8" x14ac:dyDescent="0.2">
      <c r="A1755" t="s">
        <v>2238</v>
      </c>
      <c r="B1755" t="s">
        <v>22129</v>
      </c>
      <c r="C1755" t="s">
        <v>2239</v>
      </c>
      <c r="D1755" t="s">
        <v>21648</v>
      </c>
      <c r="E1755"/>
      <c r="F1755">
        <v>70116</v>
      </c>
      <c r="G1755"/>
      <c r="H1755"/>
    </row>
    <row r="1756" spans="1:8" x14ac:dyDescent="0.2">
      <c r="A1756" t="s">
        <v>2240</v>
      </c>
      <c r="B1756" t="s">
        <v>21676</v>
      </c>
      <c r="C1756" t="s">
        <v>2241</v>
      </c>
      <c r="D1756" t="s">
        <v>21677</v>
      </c>
      <c r="E1756"/>
      <c r="F1756"/>
      <c r="G1756"/>
      <c r="H1756"/>
    </row>
    <row r="1757" spans="1:8" x14ac:dyDescent="0.2">
      <c r="A1757" t="s">
        <v>2242</v>
      </c>
      <c r="B1757" t="s">
        <v>22130</v>
      </c>
      <c r="C1757" t="s">
        <v>2243</v>
      </c>
      <c r="D1757" t="s">
        <v>21648</v>
      </c>
      <c r="E1757"/>
      <c r="F1757"/>
      <c r="G1757"/>
      <c r="H1757"/>
    </row>
    <row r="1758" spans="1:8" x14ac:dyDescent="0.2">
      <c r="A1758" t="s">
        <v>2244</v>
      </c>
      <c r="B1758" t="s">
        <v>22129</v>
      </c>
      <c r="C1758" t="s">
        <v>2245</v>
      </c>
      <c r="D1758" t="s">
        <v>21648</v>
      </c>
      <c r="E1758"/>
      <c r="F1758">
        <v>70116</v>
      </c>
      <c r="G1758"/>
      <c r="H1758"/>
    </row>
    <row r="1759" spans="1:8" x14ac:dyDescent="0.2">
      <c r="A1759" t="s">
        <v>2246</v>
      </c>
      <c r="B1759" t="s">
        <v>21676</v>
      </c>
      <c r="C1759" t="s">
        <v>2104</v>
      </c>
      <c r="D1759" t="s">
        <v>21677</v>
      </c>
      <c r="E1759"/>
      <c r="F1759"/>
      <c r="G1759"/>
      <c r="H1759"/>
    </row>
    <row r="1760" spans="1:8" x14ac:dyDescent="0.2">
      <c r="A1760" t="s">
        <v>2247</v>
      </c>
      <c r="B1760" t="s">
        <v>22131</v>
      </c>
      <c r="C1760" t="s">
        <v>2248</v>
      </c>
      <c r="D1760" t="s">
        <v>21648</v>
      </c>
      <c r="E1760"/>
      <c r="F1760">
        <v>71907</v>
      </c>
      <c r="G1760"/>
      <c r="H1760"/>
    </row>
    <row r="1761" spans="1:8" x14ac:dyDescent="0.2">
      <c r="A1761" t="s">
        <v>2249</v>
      </c>
      <c r="B1761" t="s">
        <v>22117</v>
      </c>
      <c r="C1761" t="s">
        <v>4673</v>
      </c>
      <c r="D1761" t="s">
        <v>21648</v>
      </c>
      <c r="E1761"/>
      <c r="F1761">
        <v>71907</v>
      </c>
      <c r="G1761"/>
      <c r="H1761"/>
    </row>
    <row r="1762" spans="1:8" x14ac:dyDescent="0.2">
      <c r="A1762" t="s">
        <v>2250</v>
      </c>
      <c r="B1762" t="s">
        <v>22117</v>
      </c>
      <c r="C1762" t="s">
        <v>4671</v>
      </c>
      <c r="D1762" t="s">
        <v>21648</v>
      </c>
      <c r="E1762"/>
      <c r="F1762">
        <v>71907</v>
      </c>
      <c r="G1762"/>
      <c r="H1762"/>
    </row>
    <row r="1763" spans="1:8" x14ac:dyDescent="0.2">
      <c r="A1763" t="s">
        <v>2251</v>
      </c>
      <c r="B1763" t="s">
        <v>22132</v>
      </c>
      <c r="C1763" t="s">
        <v>2252</v>
      </c>
      <c r="D1763" t="s">
        <v>21648</v>
      </c>
      <c r="E1763"/>
      <c r="F1763">
        <v>71306</v>
      </c>
      <c r="G1763"/>
      <c r="H1763"/>
    </row>
    <row r="1764" spans="1:8" x14ac:dyDescent="0.2">
      <c r="A1764" t="s">
        <v>2253</v>
      </c>
      <c r="B1764" t="s">
        <v>22133</v>
      </c>
      <c r="C1764" t="s">
        <v>2254</v>
      </c>
      <c r="D1764" t="s">
        <v>21648</v>
      </c>
      <c r="E1764"/>
      <c r="F1764">
        <v>71306</v>
      </c>
      <c r="G1764"/>
      <c r="H1764"/>
    </row>
    <row r="1765" spans="1:8" x14ac:dyDescent="0.2">
      <c r="A1765" t="s">
        <v>2255</v>
      </c>
      <c r="B1765" t="s">
        <v>22134</v>
      </c>
      <c r="C1765" t="s">
        <v>2256</v>
      </c>
      <c r="D1765" t="s">
        <v>21648</v>
      </c>
      <c r="E1765"/>
      <c r="F1765">
        <v>71306</v>
      </c>
      <c r="G1765"/>
      <c r="H1765"/>
    </row>
    <row r="1766" spans="1:8" x14ac:dyDescent="0.2">
      <c r="A1766" t="s">
        <v>2257</v>
      </c>
      <c r="B1766" t="s">
        <v>22135</v>
      </c>
      <c r="C1766" t="s">
        <v>2258</v>
      </c>
      <c r="D1766" t="s">
        <v>21648</v>
      </c>
      <c r="E1766"/>
      <c r="F1766">
        <v>71306</v>
      </c>
      <c r="G1766"/>
      <c r="H1766"/>
    </row>
    <row r="1767" spans="1:8" x14ac:dyDescent="0.2">
      <c r="A1767" t="s">
        <v>2259</v>
      </c>
      <c r="B1767" t="s">
        <v>22132</v>
      </c>
      <c r="C1767" t="s">
        <v>2260</v>
      </c>
      <c r="D1767" t="s">
        <v>21648</v>
      </c>
      <c r="E1767"/>
      <c r="F1767">
        <v>71306</v>
      </c>
      <c r="G1767"/>
      <c r="H1767"/>
    </row>
    <row r="1768" spans="1:8" x14ac:dyDescent="0.2">
      <c r="A1768" t="s">
        <v>2261</v>
      </c>
      <c r="B1768" t="s">
        <v>22133</v>
      </c>
      <c r="C1768" t="s">
        <v>2262</v>
      </c>
      <c r="D1768" t="s">
        <v>21648</v>
      </c>
      <c r="E1768"/>
      <c r="F1768">
        <v>71306</v>
      </c>
      <c r="G1768"/>
      <c r="H1768"/>
    </row>
    <row r="1769" spans="1:8" x14ac:dyDescent="0.2">
      <c r="A1769" t="s">
        <v>2263</v>
      </c>
      <c r="B1769" t="s">
        <v>22134</v>
      </c>
      <c r="C1769" t="s">
        <v>2264</v>
      </c>
      <c r="D1769" t="s">
        <v>21648</v>
      </c>
      <c r="E1769"/>
      <c r="F1769">
        <v>71306</v>
      </c>
      <c r="G1769"/>
      <c r="H1769"/>
    </row>
    <row r="1770" spans="1:8" x14ac:dyDescent="0.2">
      <c r="A1770" t="s">
        <v>2265</v>
      </c>
      <c r="B1770" t="s">
        <v>22135</v>
      </c>
      <c r="C1770" t="s">
        <v>2266</v>
      </c>
      <c r="D1770" t="s">
        <v>21648</v>
      </c>
      <c r="E1770"/>
      <c r="F1770">
        <v>71306</v>
      </c>
      <c r="G1770"/>
      <c r="H1770"/>
    </row>
    <row r="1771" spans="1:8" x14ac:dyDescent="0.2">
      <c r="A1771" t="s">
        <v>2267</v>
      </c>
      <c r="B1771" t="s">
        <v>21676</v>
      </c>
      <c r="C1771" t="s">
        <v>8558</v>
      </c>
      <c r="D1771" t="s">
        <v>21677</v>
      </c>
      <c r="E1771"/>
      <c r="F1771"/>
      <c r="G1771"/>
      <c r="H1771"/>
    </row>
    <row r="1772" spans="1:8" x14ac:dyDescent="0.2">
      <c r="A1772" t="s">
        <v>2268</v>
      </c>
      <c r="B1772" t="s">
        <v>22136</v>
      </c>
      <c r="C1772" t="s">
        <v>439</v>
      </c>
      <c r="D1772" t="s">
        <v>21648</v>
      </c>
      <c r="E1772"/>
      <c r="F1772">
        <v>71306</v>
      </c>
      <c r="G1772"/>
      <c r="H1772"/>
    </row>
    <row r="1773" spans="1:8" x14ac:dyDescent="0.2">
      <c r="A1773" t="s">
        <v>440</v>
      </c>
      <c r="B1773" t="s">
        <v>22136</v>
      </c>
      <c r="C1773" t="s">
        <v>441</v>
      </c>
      <c r="D1773" t="s">
        <v>21648</v>
      </c>
      <c r="E1773"/>
      <c r="F1773">
        <v>71306</v>
      </c>
      <c r="G1773"/>
      <c r="H1773"/>
    </row>
    <row r="1774" spans="1:8" x14ac:dyDescent="0.2">
      <c r="A1774" t="s">
        <v>442</v>
      </c>
      <c r="B1774" t="s">
        <v>22114</v>
      </c>
      <c r="C1774" t="s">
        <v>443</v>
      </c>
      <c r="D1774" t="s">
        <v>21648</v>
      </c>
      <c r="E1774"/>
      <c r="F1774">
        <v>71907</v>
      </c>
      <c r="G1774"/>
      <c r="H1774"/>
    </row>
    <row r="1775" spans="1:8" x14ac:dyDescent="0.2">
      <c r="A1775" t="s">
        <v>444</v>
      </c>
      <c r="B1775" t="s">
        <v>22117</v>
      </c>
      <c r="C1775" t="s">
        <v>4673</v>
      </c>
      <c r="D1775" t="s">
        <v>21648</v>
      </c>
      <c r="E1775"/>
      <c r="F1775">
        <v>71907</v>
      </c>
      <c r="G1775"/>
      <c r="H1775"/>
    </row>
    <row r="1776" spans="1:8" x14ac:dyDescent="0.2">
      <c r="A1776" t="s">
        <v>445</v>
      </c>
      <c r="B1776" t="s">
        <v>22114</v>
      </c>
      <c r="C1776" t="s">
        <v>2207</v>
      </c>
      <c r="D1776" t="s">
        <v>21648</v>
      </c>
      <c r="E1776"/>
      <c r="F1776">
        <v>71907</v>
      </c>
      <c r="G1776"/>
      <c r="H1776"/>
    </row>
    <row r="1777" spans="1:8" x14ac:dyDescent="0.2">
      <c r="A1777" t="s">
        <v>446</v>
      </c>
      <c r="B1777" t="s">
        <v>22114</v>
      </c>
      <c r="C1777" t="s">
        <v>447</v>
      </c>
      <c r="D1777" t="s">
        <v>21648</v>
      </c>
      <c r="E1777"/>
      <c r="F1777">
        <v>71907</v>
      </c>
      <c r="G1777"/>
      <c r="H1777"/>
    </row>
    <row r="1778" spans="1:8" x14ac:dyDescent="0.2">
      <c r="A1778" t="s">
        <v>448</v>
      </c>
      <c r="B1778" t="s">
        <v>22117</v>
      </c>
      <c r="C1778" t="s">
        <v>449</v>
      </c>
      <c r="D1778" t="s">
        <v>21648</v>
      </c>
      <c r="E1778"/>
      <c r="F1778">
        <v>71907</v>
      </c>
      <c r="G1778"/>
      <c r="H1778"/>
    </row>
    <row r="1779" spans="1:8" x14ac:dyDescent="0.2">
      <c r="A1779" t="s">
        <v>450</v>
      </c>
      <c r="B1779" t="s">
        <v>22137</v>
      </c>
      <c r="C1779" t="s">
        <v>451</v>
      </c>
      <c r="D1779" t="s">
        <v>21648</v>
      </c>
      <c r="E1779"/>
      <c r="F1779">
        <v>70116</v>
      </c>
      <c r="G1779"/>
      <c r="H1779"/>
    </row>
    <row r="1780" spans="1:8" x14ac:dyDescent="0.2">
      <c r="A1780" t="s">
        <v>452</v>
      </c>
      <c r="B1780" t="s">
        <v>22111</v>
      </c>
      <c r="C1780" t="s">
        <v>453</v>
      </c>
      <c r="D1780" t="s">
        <v>21648</v>
      </c>
      <c r="E1780"/>
      <c r="F1780">
        <v>71605</v>
      </c>
      <c r="G1780"/>
      <c r="H1780"/>
    </row>
    <row r="1781" spans="1:8" x14ac:dyDescent="0.2">
      <c r="A1781" t="s">
        <v>454</v>
      </c>
      <c r="B1781" t="s">
        <v>22139</v>
      </c>
      <c r="C1781" t="s">
        <v>455</v>
      </c>
      <c r="D1781" t="s">
        <v>21648</v>
      </c>
      <c r="E1781"/>
      <c r="F1781">
        <v>70116</v>
      </c>
      <c r="G1781"/>
      <c r="H1781"/>
    </row>
    <row r="1782" spans="1:8" x14ac:dyDescent="0.2">
      <c r="A1782" t="s">
        <v>456</v>
      </c>
      <c r="B1782" t="s">
        <v>22030</v>
      </c>
      <c r="C1782" t="s">
        <v>457</v>
      </c>
      <c r="D1782" t="s">
        <v>21648</v>
      </c>
      <c r="E1782"/>
      <c r="F1782">
        <v>71907</v>
      </c>
      <c r="G1782"/>
      <c r="H1782"/>
    </row>
    <row r="1783" spans="1:8" x14ac:dyDescent="0.2">
      <c r="A1783" t="s">
        <v>458</v>
      </c>
      <c r="B1783" t="s">
        <v>22111</v>
      </c>
      <c r="C1783" t="s">
        <v>459</v>
      </c>
      <c r="D1783" t="s">
        <v>21648</v>
      </c>
      <c r="E1783"/>
      <c r="F1783">
        <v>71605</v>
      </c>
      <c r="G1783"/>
      <c r="H1783"/>
    </row>
    <row r="1784" spans="1:8" x14ac:dyDescent="0.2">
      <c r="A1784" t="s">
        <v>460</v>
      </c>
      <c r="B1784" t="s">
        <v>22111</v>
      </c>
      <c r="C1784" t="s">
        <v>459</v>
      </c>
      <c r="D1784" t="s">
        <v>21648</v>
      </c>
      <c r="E1784"/>
      <c r="F1784">
        <v>71605</v>
      </c>
      <c r="G1784"/>
      <c r="H1784"/>
    </row>
    <row r="1785" spans="1:8" x14ac:dyDescent="0.2">
      <c r="A1785" t="s">
        <v>461</v>
      </c>
      <c r="B1785" t="s">
        <v>22140</v>
      </c>
      <c r="C1785" t="s">
        <v>462</v>
      </c>
      <c r="D1785" t="s">
        <v>21648</v>
      </c>
      <c r="E1785"/>
      <c r="F1785">
        <v>71605</v>
      </c>
      <c r="G1785"/>
      <c r="H1785"/>
    </row>
    <row r="1786" spans="1:8" x14ac:dyDescent="0.2">
      <c r="A1786" t="s">
        <v>463</v>
      </c>
      <c r="B1786" t="s">
        <v>22117</v>
      </c>
      <c r="C1786" t="s">
        <v>4675</v>
      </c>
      <c r="D1786" t="s">
        <v>21648</v>
      </c>
      <c r="E1786"/>
      <c r="F1786">
        <v>71907</v>
      </c>
      <c r="G1786"/>
      <c r="H1786"/>
    </row>
    <row r="1787" spans="1:8" x14ac:dyDescent="0.2">
      <c r="A1787" t="s">
        <v>464</v>
      </c>
      <c r="B1787" t="s">
        <v>22141</v>
      </c>
      <c r="C1787" t="s">
        <v>2248</v>
      </c>
      <c r="D1787" t="s">
        <v>21648</v>
      </c>
      <c r="E1787"/>
      <c r="F1787">
        <v>71907</v>
      </c>
      <c r="G1787"/>
      <c r="H1787"/>
    </row>
    <row r="1788" spans="1:8" x14ac:dyDescent="0.2">
      <c r="A1788" t="s">
        <v>465</v>
      </c>
      <c r="B1788" t="s">
        <v>22117</v>
      </c>
      <c r="C1788" t="s">
        <v>4673</v>
      </c>
      <c r="D1788" t="s">
        <v>21648</v>
      </c>
      <c r="E1788"/>
      <c r="F1788">
        <v>71907</v>
      </c>
      <c r="G1788"/>
      <c r="H1788"/>
    </row>
    <row r="1789" spans="1:8" x14ac:dyDescent="0.2">
      <c r="A1789" t="s">
        <v>3701</v>
      </c>
      <c r="B1789" t="s">
        <v>22142</v>
      </c>
      <c r="C1789" t="s">
        <v>3702</v>
      </c>
      <c r="D1789" t="s">
        <v>21648</v>
      </c>
      <c r="E1789"/>
      <c r="F1789">
        <v>99999</v>
      </c>
      <c r="G1789"/>
      <c r="H1789"/>
    </row>
    <row r="1790" spans="1:8" x14ac:dyDescent="0.2">
      <c r="A1790" t="s">
        <v>3703</v>
      </c>
      <c r="B1790" t="s">
        <v>22137</v>
      </c>
      <c r="C1790" t="s">
        <v>3704</v>
      </c>
      <c r="D1790" t="s">
        <v>21648</v>
      </c>
      <c r="E1790"/>
      <c r="F1790">
        <v>70116</v>
      </c>
      <c r="G1790"/>
      <c r="H1790"/>
    </row>
    <row r="1791" spans="1:8" x14ac:dyDescent="0.2">
      <c r="A1791" t="s">
        <v>3705</v>
      </c>
      <c r="B1791" t="s">
        <v>22137</v>
      </c>
      <c r="C1791" t="s">
        <v>3706</v>
      </c>
      <c r="D1791" t="s">
        <v>21648</v>
      </c>
      <c r="E1791"/>
      <c r="F1791">
        <v>70116</v>
      </c>
      <c r="G1791"/>
      <c r="H1791"/>
    </row>
    <row r="1792" spans="1:8" x14ac:dyDescent="0.2">
      <c r="A1792" t="s">
        <v>3707</v>
      </c>
      <c r="B1792" t="s">
        <v>22119</v>
      </c>
      <c r="C1792" t="s">
        <v>3708</v>
      </c>
      <c r="D1792" t="s">
        <v>21648</v>
      </c>
      <c r="E1792"/>
      <c r="F1792">
        <v>70801</v>
      </c>
      <c r="G1792"/>
      <c r="H1792"/>
    </row>
    <row r="1793" spans="1:8" x14ac:dyDescent="0.2">
      <c r="A1793" t="s">
        <v>3709</v>
      </c>
      <c r="B1793" t="s">
        <v>22123</v>
      </c>
      <c r="C1793" t="s">
        <v>3710</v>
      </c>
      <c r="D1793" t="s">
        <v>21648</v>
      </c>
      <c r="E1793"/>
      <c r="F1793">
        <v>71306</v>
      </c>
      <c r="G1793"/>
      <c r="H1793"/>
    </row>
    <row r="1794" spans="1:8" x14ac:dyDescent="0.2">
      <c r="A1794" t="s">
        <v>3711</v>
      </c>
      <c r="B1794" t="s">
        <v>22143</v>
      </c>
      <c r="C1794" t="s">
        <v>3712</v>
      </c>
      <c r="D1794" t="s">
        <v>21648</v>
      </c>
      <c r="E1794"/>
      <c r="F1794">
        <v>71605</v>
      </c>
      <c r="G1794"/>
      <c r="H1794"/>
    </row>
    <row r="1795" spans="1:8" x14ac:dyDescent="0.2">
      <c r="A1795" t="s">
        <v>3713</v>
      </c>
      <c r="B1795" t="s">
        <v>22125</v>
      </c>
      <c r="C1795" t="s">
        <v>174</v>
      </c>
      <c r="D1795" t="s">
        <v>21648</v>
      </c>
      <c r="E1795"/>
      <c r="F1795">
        <v>71907</v>
      </c>
      <c r="G1795"/>
      <c r="H1795"/>
    </row>
    <row r="1796" spans="1:8" x14ac:dyDescent="0.2">
      <c r="A1796" t="s">
        <v>175</v>
      </c>
      <c r="B1796" t="s">
        <v>22085</v>
      </c>
      <c r="C1796" t="s">
        <v>176</v>
      </c>
      <c r="D1796" t="s">
        <v>21648</v>
      </c>
      <c r="E1796"/>
      <c r="F1796">
        <v>70116</v>
      </c>
      <c r="G1796"/>
      <c r="H1796"/>
    </row>
    <row r="1797" spans="1:8" x14ac:dyDescent="0.2">
      <c r="A1797" t="s">
        <v>177</v>
      </c>
      <c r="B1797" t="s">
        <v>22111</v>
      </c>
      <c r="C1797" t="s">
        <v>178</v>
      </c>
      <c r="D1797" t="s">
        <v>21648</v>
      </c>
      <c r="E1797"/>
      <c r="F1797">
        <v>71605</v>
      </c>
      <c r="G1797"/>
      <c r="H1797"/>
    </row>
    <row r="1798" spans="1:8" x14ac:dyDescent="0.2">
      <c r="A1798" t="s">
        <v>179</v>
      </c>
      <c r="B1798" t="s">
        <v>22144</v>
      </c>
      <c r="C1798" t="s">
        <v>180</v>
      </c>
      <c r="D1798" t="s">
        <v>21648</v>
      </c>
      <c r="E1798"/>
      <c r="F1798">
        <v>71907</v>
      </c>
      <c r="G1798"/>
      <c r="H1798"/>
    </row>
    <row r="1799" spans="1:8" x14ac:dyDescent="0.2">
      <c r="A1799" t="s">
        <v>181</v>
      </c>
      <c r="B1799" t="s">
        <v>22145</v>
      </c>
      <c r="C1799" t="s">
        <v>182</v>
      </c>
      <c r="D1799" t="s">
        <v>21648</v>
      </c>
      <c r="E1799"/>
      <c r="F1799">
        <v>70116</v>
      </c>
      <c r="G1799"/>
      <c r="H1799"/>
    </row>
    <row r="1800" spans="1:8" x14ac:dyDescent="0.2">
      <c r="A1800" t="s">
        <v>183</v>
      </c>
      <c r="B1800" t="s">
        <v>22123</v>
      </c>
      <c r="C1800" t="s">
        <v>184</v>
      </c>
      <c r="D1800" t="s">
        <v>21648</v>
      </c>
      <c r="E1800"/>
      <c r="F1800">
        <v>71306</v>
      </c>
      <c r="G1800"/>
      <c r="H1800"/>
    </row>
    <row r="1801" spans="1:8" x14ac:dyDescent="0.2">
      <c r="A1801" t="s">
        <v>185</v>
      </c>
      <c r="B1801" t="s">
        <v>22146</v>
      </c>
      <c r="C1801" t="s">
        <v>186</v>
      </c>
      <c r="D1801" t="s">
        <v>21648</v>
      </c>
      <c r="E1801"/>
      <c r="F1801">
        <v>71907</v>
      </c>
      <c r="G1801"/>
      <c r="H1801"/>
    </row>
    <row r="1802" spans="1:8" x14ac:dyDescent="0.2">
      <c r="A1802" t="s">
        <v>187</v>
      </c>
      <c r="B1802" t="s">
        <v>22021</v>
      </c>
      <c r="C1802" t="s">
        <v>188</v>
      </c>
      <c r="D1802" t="s">
        <v>21648</v>
      </c>
      <c r="E1802"/>
      <c r="F1802">
        <v>71907</v>
      </c>
      <c r="G1802"/>
      <c r="H1802"/>
    </row>
    <row r="1803" spans="1:8" x14ac:dyDescent="0.2">
      <c r="A1803" t="s">
        <v>189</v>
      </c>
      <c r="B1803" t="s">
        <v>22147</v>
      </c>
      <c r="C1803" t="s">
        <v>190</v>
      </c>
      <c r="D1803" t="s">
        <v>21648</v>
      </c>
      <c r="E1803"/>
      <c r="F1803">
        <v>71907</v>
      </c>
      <c r="G1803"/>
      <c r="H1803"/>
    </row>
    <row r="1804" spans="1:8" x14ac:dyDescent="0.2">
      <c r="A1804" t="s">
        <v>191</v>
      </c>
      <c r="B1804" t="s">
        <v>21676</v>
      </c>
      <c r="C1804" t="s">
        <v>2104</v>
      </c>
      <c r="D1804" t="s">
        <v>21677</v>
      </c>
      <c r="E1804"/>
      <c r="F1804"/>
      <c r="G1804"/>
      <c r="H1804"/>
    </row>
    <row r="1805" spans="1:8" x14ac:dyDescent="0.2">
      <c r="A1805" t="s">
        <v>192</v>
      </c>
      <c r="B1805" t="s">
        <v>22148</v>
      </c>
      <c r="C1805" t="s">
        <v>193</v>
      </c>
      <c r="D1805" t="s">
        <v>21648</v>
      </c>
      <c r="E1805"/>
      <c r="F1805">
        <v>71907</v>
      </c>
      <c r="G1805"/>
      <c r="H1805"/>
    </row>
    <row r="1806" spans="1:8" x14ac:dyDescent="0.2">
      <c r="A1806" t="s">
        <v>194</v>
      </c>
      <c r="B1806" t="s">
        <v>22148</v>
      </c>
      <c r="C1806" t="s">
        <v>193</v>
      </c>
      <c r="D1806" t="s">
        <v>21648</v>
      </c>
      <c r="E1806"/>
      <c r="F1806">
        <v>71907</v>
      </c>
      <c r="G1806"/>
      <c r="H1806"/>
    </row>
    <row r="1807" spans="1:8" x14ac:dyDescent="0.2">
      <c r="A1807" t="s">
        <v>195</v>
      </c>
      <c r="B1807" t="s">
        <v>22148</v>
      </c>
      <c r="C1807" t="s">
        <v>193</v>
      </c>
      <c r="D1807" t="s">
        <v>21648</v>
      </c>
      <c r="E1807"/>
      <c r="F1807">
        <v>71907</v>
      </c>
      <c r="G1807"/>
      <c r="H1807"/>
    </row>
    <row r="1808" spans="1:8" x14ac:dyDescent="0.2">
      <c r="A1808" t="s">
        <v>196</v>
      </c>
      <c r="B1808" t="s">
        <v>22148</v>
      </c>
      <c r="C1808" t="s">
        <v>193</v>
      </c>
      <c r="D1808" t="s">
        <v>21648</v>
      </c>
      <c r="E1808"/>
      <c r="F1808">
        <v>71907</v>
      </c>
      <c r="G1808"/>
      <c r="H1808"/>
    </row>
    <row r="1809" spans="1:8" x14ac:dyDescent="0.2">
      <c r="A1809" t="s">
        <v>197</v>
      </c>
      <c r="B1809" t="s">
        <v>22149</v>
      </c>
      <c r="C1809" t="s">
        <v>198</v>
      </c>
      <c r="D1809" t="s">
        <v>21648</v>
      </c>
      <c r="E1809"/>
      <c r="F1809">
        <v>71907</v>
      </c>
      <c r="G1809"/>
      <c r="H1809"/>
    </row>
    <row r="1810" spans="1:8" x14ac:dyDescent="0.2">
      <c r="A1810" t="s">
        <v>199</v>
      </c>
      <c r="B1810" t="s">
        <v>22150</v>
      </c>
      <c r="C1810" t="s">
        <v>200</v>
      </c>
      <c r="D1810" t="s">
        <v>21648</v>
      </c>
      <c r="E1810"/>
      <c r="F1810">
        <v>71907</v>
      </c>
      <c r="G1810"/>
      <c r="H1810"/>
    </row>
    <row r="1811" spans="1:8" x14ac:dyDescent="0.2">
      <c r="A1811" t="s">
        <v>1919</v>
      </c>
      <c r="B1811" t="s">
        <v>22151</v>
      </c>
      <c r="C1811" t="s">
        <v>2327</v>
      </c>
      <c r="D1811" t="s">
        <v>21648</v>
      </c>
      <c r="E1811"/>
      <c r="F1811">
        <v>71907</v>
      </c>
      <c r="G1811"/>
      <c r="H1811"/>
    </row>
    <row r="1812" spans="1:8" x14ac:dyDescent="0.2">
      <c r="A1812" t="s">
        <v>2328</v>
      </c>
      <c r="B1812" t="s">
        <v>22151</v>
      </c>
      <c r="C1812" t="s">
        <v>2329</v>
      </c>
      <c r="D1812" t="s">
        <v>21648</v>
      </c>
      <c r="E1812"/>
      <c r="F1812">
        <v>71907</v>
      </c>
      <c r="G1812"/>
      <c r="H1812"/>
    </row>
    <row r="1813" spans="1:8" x14ac:dyDescent="0.2">
      <c r="A1813" t="s">
        <v>2330</v>
      </c>
      <c r="B1813" t="s">
        <v>22151</v>
      </c>
      <c r="C1813" t="s">
        <v>2331</v>
      </c>
      <c r="D1813" t="s">
        <v>21648</v>
      </c>
      <c r="E1813"/>
      <c r="F1813">
        <v>71907</v>
      </c>
      <c r="G1813"/>
      <c r="H1813"/>
    </row>
    <row r="1814" spans="1:8" x14ac:dyDescent="0.2">
      <c r="A1814" t="s">
        <v>2332</v>
      </c>
      <c r="B1814" t="s">
        <v>22151</v>
      </c>
      <c r="C1814" t="s">
        <v>2333</v>
      </c>
      <c r="D1814" t="s">
        <v>21648</v>
      </c>
      <c r="E1814"/>
      <c r="F1814">
        <v>71907</v>
      </c>
      <c r="G1814"/>
      <c r="H1814"/>
    </row>
    <row r="1815" spans="1:8" x14ac:dyDescent="0.2">
      <c r="A1815" t="s">
        <v>2334</v>
      </c>
      <c r="B1815" t="s">
        <v>22140</v>
      </c>
      <c r="C1815" t="s">
        <v>606</v>
      </c>
      <c r="D1815" t="s">
        <v>21648</v>
      </c>
      <c r="E1815"/>
      <c r="F1815">
        <v>71907</v>
      </c>
      <c r="G1815"/>
      <c r="H1815"/>
    </row>
    <row r="1816" spans="1:8" x14ac:dyDescent="0.2">
      <c r="A1816" t="s">
        <v>2335</v>
      </c>
      <c r="B1816" t="s">
        <v>22152</v>
      </c>
      <c r="C1816" t="s">
        <v>2336</v>
      </c>
      <c r="D1816" t="s">
        <v>21648</v>
      </c>
      <c r="E1816"/>
      <c r="F1816">
        <v>70509</v>
      </c>
      <c r="G1816"/>
      <c r="H1816"/>
    </row>
    <row r="1817" spans="1:8" x14ac:dyDescent="0.2">
      <c r="A1817" t="s">
        <v>2337</v>
      </c>
      <c r="B1817" t="s">
        <v>21676</v>
      </c>
      <c r="C1817" t="s">
        <v>2338</v>
      </c>
      <c r="D1817" t="s">
        <v>21677</v>
      </c>
      <c r="E1817"/>
      <c r="F1817"/>
      <c r="G1817"/>
      <c r="H1817"/>
    </row>
    <row r="1818" spans="1:8" x14ac:dyDescent="0.2">
      <c r="A1818" t="s">
        <v>2339</v>
      </c>
      <c r="B1818" t="s">
        <v>22153</v>
      </c>
      <c r="C1818" t="s">
        <v>4668</v>
      </c>
      <c r="D1818" t="s">
        <v>21648</v>
      </c>
      <c r="E1818"/>
      <c r="F1818">
        <v>71907</v>
      </c>
      <c r="G1818"/>
      <c r="H1818"/>
    </row>
    <row r="1819" spans="1:8" x14ac:dyDescent="0.2">
      <c r="A1819" t="s">
        <v>2340</v>
      </c>
      <c r="B1819" t="s">
        <v>22150</v>
      </c>
      <c r="C1819" t="s">
        <v>2341</v>
      </c>
      <c r="D1819" t="s">
        <v>21648</v>
      </c>
      <c r="E1819"/>
      <c r="F1819">
        <v>71907</v>
      </c>
      <c r="G1819"/>
      <c r="H1819"/>
    </row>
    <row r="1820" spans="1:8" x14ac:dyDescent="0.2">
      <c r="A1820" t="s">
        <v>2342</v>
      </c>
      <c r="B1820" t="s">
        <v>22117</v>
      </c>
      <c r="C1820" t="s">
        <v>4675</v>
      </c>
      <c r="D1820" t="s">
        <v>21648</v>
      </c>
      <c r="E1820"/>
      <c r="F1820">
        <v>71907</v>
      </c>
      <c r="G1820"/>
      <c r="H1820"/>
    </row>
    <row r="1821" spans="1:8" x14ac:dyDescent="0.2">
      <c r="A1821" t="s">
        <v>2343</v>
      </c>
      <c r="B1821" t="s">
        <v>22117</v>
      </c>
      <c r="C1821" t="s">
        <v>4673</v>
      </c>
      <c r="D1821" t="s">
        <v>21648</v>
      </c>
      <c r="E1821"/>
      <c r="F1821">
        <v>71907</v>
      </c>
      <c r="G1821"/>
      <c r="H1821"/>
    </row>
    <row r="1822" spans="1:8" x14ac:dyDescent="0.2">
      <c r="A1822" t="s">
        <v>2344</v>
      </c>
      <c r="B1822" t="s">
        <v>22154</v>
      </c>
      <c r="C1822" t="s">
        <v>582</v>
      </c>
      <c r="D1822" t="s">
        <v>21648</v>
      </c>
      <c r="E1822"/>
      <c r="F1822">
        <v>70116</v>
      </c>
      <c r="G1822"/>
      <c r="H1822"/>
    </row>
    <row r="1823" spans="1:8" x14ac:dyDescent="0.2">
      <c r="A1823" t="s">
        <v>2345</v>
      </c>
      <c r="B1823" t="s">
        <v>22115</v>
      </c>
      <c r="C1823" t="s">
        <v>2346</v>
      </c>
      <c r="D1823" t="s">
        <v>21648</v>
      </c>
      <c r="E1823"/>
      <c r="F1823">
        <v>70116</v>
      </c>
      <c r="G1823"/>
      <c r="H1823"/>
    </row>
    <row r="1824" spans="1:8" x14ac:dyDescent="0.2">
      <c r="A1824" t="s">
        <v>2347</v>
      </c>
      <c r="B1824" t="s">
        <v>22155</v>
      </c>
      <c r="C1824" t="s">
        <v>2348</v>
      </c>
      <c r="D1824" t="s">
        <v>21648</v>
      </c>
      <c r="E1824"/>
      <c r="F1824">
        <v>70116</v>
      </c>
      <c r="G1824"/>
      <c r="H1824"/>
    </row>
    <row r="1825" spans="1:8" x14ac:dyDescent="0.2">
      <c r="A1825" t="s">
        <v>2349</v>
      </c>
      <c r="B1825" t="s">
        <v>22128</v>
      </c>
      <c r="C1825" t="s">
        <v>2233</v>
      </c>
      <c r="D1825" t="s">
        <v>21648</v>
      </c>
      <c r="E1825"/>
      <c r="F1825">
        <v>70116</v>
      </c>
      <c r="G1825"/>
      <c r="H1825"/>
    </row>
    <row r="1826" spans="1:8" x14ac:dyDescent="0.2">
      <c r="A1826" t="s">
        <v>2350</v>
      </c>
      <c r="B1826" t="s">
        <v>22129</v>
      </c>
      <c r="C1826" t="s">
        <v>2245</v>
      </c>
      <c r="D1826" t="s">
        <v>21648</v>
      </c>
      <c r="E1826"/>
      <c r="F1826">
        <v>70116</v>
      </c>
      <c r="G1826"/>
      <c r="H1826"/>
    </row>
    <row r="1827" spans="1:8" x14ac:dyDescent="0.2">
      <c r="A1827" t="s">
        <v>2351</v>
      </c>
      <c r="B1827" t="s">
        <v>22156</v>
      </c>
      <c r="C1827" t="s">
        <v>2352</v>
      </c>
      <c r="D1827" t="s">
        <v>21648</v>
      </c>
      <c r="E1827"/>
      <c r="F1827">
        <v>70116</v>
      </c>
      <c r="G1827"/>
      <c r="H1827"/>
    </row>
    <row r="1828" spans="1:8" x14ac:dyDescent="0.2">
      <c r="A1828" t="s">
        <v>2353</v>
      </c>
      <c r="B1828" t="s">
        <v>22157</v>
      </c>
      <c r="C1828" t="s">
        <v>2354</v>
      </c>
      <c r="D1828" t="s">
        <v>21648</v>
      </c>
      <c r="E1828"/>
      <c r="F1828">
        <v>70116</v>
      </c>
      <c r="G1828"/>
      <c r="H1828"/>
    </row>
    <row r="1829" spans="1:8" x14ac:dyDescent="0.2">
      <c r="A1829" t="s">
        <v>2355</v>
      </c>
      <c r="B1829" t="s">
        <v>22156</v>
      </c>
      <c r="C1829" t="s">
        <v>2352</v>
      </c>
      <c r="D1829" t="s">
        <v>21648</v>
      </c>
      <c r="E1829"/>
      <c r="F1829">
        <v>70116</v>
      </c>
      <c r="G1829"/>
      <c r="H1829"/>
    </row>
    <row r="1830" spans="1:8" x14ac:dyDescent="0.2">
      <c r="A1830" t="s">
        <v>2356</v>
      </c>
      <c r="B1830" t="s">
        <v>22158</v>
      </c>
      <c r="C1830" t="s">
        <v>2357</v>
      </c>
      <c r="D1830" t="s">
        <v>21648</v>
      </c>
      <c r="E1830"/>
      <c r="F1830">
        <v>70116</v>
      </c>
      <c r="G1830"/>
      <c r="H1830"/>
    </row>
    <row r="1831" spans="1:8" x14ac:dyDescent="0.2">
      <c r="A1831" t="s">
        <v>2358</v>
      </c>
      <c r="B1831" t="s">
        <v>22159</v>
      </c>
      <c r="C1831" t="s">
        <v>2359</v>
      </c>
      <c r="D1831" t="s">
        <v>21648</v>
      </c>
      <c r="E1831"/>
      <c r="F1831">
        <v>70116</v>
      </c>
      <c r="G1831"/>
      <c r="H1831"/>
    </row>
    <row r="1832" spans="1:8" x14ac:dyDescent="0.2">
      <c r="A1832" t="s">
        <v>2360</v>
      </c>
      <c r="B1832" t="s">
        <v>22085</v>
      </c>
      <c r="C1832" t="s">
        <v>2354</v>
      </c>
      <c r="D1832" t="s">
        <v>21648</v>
      </c>
      <c r="E1832"/>
      <c r="F1832">
        <v>70116</v>
      </c>
      <c r="G1832"/>
      <c r="H1832"/>
    </row>
    <row r="1833" spans="1:8" x14ac:dyDescent="0.2">
      <c r="A1833" t="s">
        <v>2361</v>
      </c>
      <c r="B1833" t="s">
        <v>22160</v>
      </c>
      <c r="C1833" t="s">
        <v>2362</v>
      </c>
      <c r="D1833" t="s">
        <v>21648</v>
      </c>
      <c r="E1833"/>
      <c r="F1833">
        <v>70116</v>
      </c>
      <c r="G1833"/>
      <c r="H1833"/>
    </row>
    <row r="1834" spans="1:8" x14ac:dyDescent="0.2">
      <c r="A1834" t="s">
        <v>2363</v>
      </c>
      <c r="B1834" t="s">
        <v>22147</v>
      </c>
      <c r="C1834" t="s">
        <v>2364</v>
      </c>
      <c r="D1834" t="s">
        <v>21648</v>
      </c>
      <c r="E1834"/>
      <c r="F1834">
        <v>71907</v>
      </c>
      <c r="G1834"/>
      <c r="H1834"/>
    </row>
    <row r="1835" spans="1:8" x14ac:dyDescent="0.2">
      <c r="A1835" t="s">
        <v>4670</v>
      </c>
      <c r="B1835" t="s">
        <v>22117</v>
      </c>
      <c r="C1835" t="s">
        <v>4671</v>
      </c>
      <c r="D1835" t="s">
        <v>21648</v>
      </c>
      <c r="E1835"/>
      <c r="F1835">
        <v>71907</v>
      </c>
      <c r="G1835"/>
      <c r="H1835"/>
    </row>
    <row r="1836" spans="1:8" x14ac:dyDescent="0.2">
      <c r="A1836" t="s">
        <v>2365</v>
      </c>
      <c r="B1836" t="s">
        <v>22161</v>
      </c>
      <c r="C1836" t="s">
        <v>2366</v>
      </c>
      <c r="D1836" t="s">
        <v>21648</v>
      </c>
      <c r="E1836"/>
      <c r="F1836">
        <v>70509</v>
      </c>
      <c r="G1836"/>
      <c r="H1836"/>
    </row>
    <row r="1837" spans="1:8" x14ac:dyDescent="0.2">
      <c r="A1837" t="s">
        <v>2367</v>
      </c>
      <c r="B1837" t="s">
        <v>21676</v>
      </c>
      <c r="C1837" t="s">
        <v>2368</v>
      </c>
      <c r="D1837" t="s">
        <v>21677</v>
      </c>
      <c r="E1837"/>
      <c r="F1837"/>
      <c r="G1837"/>
      <c r="H1837"/>
    </row>
    <row r="1838" spans="1:8" x14ac:dyDescent="0.2">
      <c r="A1838" t="s">
        <v>2369</v>
      </c>
      <c r="B1838" t="s">
        <v>21676</v>
      </c>
      <c r="C1838" t="s">
        <v>2370</v>
      </c>
      <c r="D1838" t="s">
        <v>21677</v>
      </c>
      <c r="E1838"/>
      <c r="F1838"/>
      <c r="G1838"/>
      <c r="H1838"/>
    </row>
    <row r="1839" spans="1:8" x14ac:dyDescent="0.2">
      <c r="A1839" t="s">
        <v>2371</v>
      </c>
      <c r="B1839" t="s">
        <v>22162</v>
      </c>
      <c r="C1839" t="s">
        <v>1077</v>
      </c>
      <c r="D1839" t="s">
        <v>21648</v>
      </c>
      <c r="E1839"/>
      <c r="F1839">
        <v>70116</v>
      </c>
      <c r="G1839"/>
      <c r="H1839"/>
    </row>
    <row r="1840" spans="1:8" x14ac:dyDescent="0.2">
      <c r="A1840" t="s">
        <v>2372</v>
      </c>
      <c r="B1840" t="s">
        <v>22162</v>
      </c>
      <c r="C1840" t="s">
        <v>1077</v>
      </c>
      <c r="D1840" t="s">
        <v>21648</v>
      </c>
      <c r="E1840"/>
      <c r="F1840">
        <v>70116</v>
      </c>
      <c r="G1840"/>
      <c r="H1840"/>
    </row>
    <row r="1841" spans="1:8" x14ac:dyDescent="0.2">
      <c r="A1841" t="s">
        <v>2373</v>
      </c>
      <c r="B1841" t="s">
        <v>22163</v>
      </c>
      <c r="C1841" t="s">
        <v>2374</v>
      </c>
      <c r="D1841" t="s">
        <v>21648</v>
      </c>
      <c r="E1841"/>
      <c r="F1841"/>
      <c r="G1841"/>
      <c r="H1841"/>
    </row>
    <row r="1842" spans="1:8" x14ac:dyDescent="0.2">
      <c r="A1842" t="s">
        <v>2375</v>
      </c>
      <c r="B1842" t="s">
        <v>22163</v>
      </c>
      <c r="C1842" t="s">
        <v>2376</v>
      </c>
      <c r="D1842" t="s">
        <v>21648</v>
      </c>
      <c r="E1842"/>
      <c r="F1842"/>
      <c r="G1842"/>
      <c r="H1842"/>
    </row>
    <row r="1843" spans="1:8" x14ac:dyDescent="0.2">
      <c r="A1843" t="s">
        <v>2377</v>
      </c>
      <c r="B1843" t="s">
        <v>22164</v>
      </c>
      <c r="C1843" t="s">
        <v>2378</v>
      </c>
      <c r="D1843" t="s">
        <v>21648</v>
      </c>
      <c r="E1843"/>
      <c r="F1843">
        <v>70116</v>
      </c>
      <c r="G1843"/>
      <c r="H1843"/>
    </row>
    <row r="1844" spans="1:8" x14ac:dyDescent="0.2">
      <c r="A1844" t="s">
        <v>2379</v>
      </c>
      <c r="B1844" t="s">
        <v>22165</v>
      </c>
      <c r="C1844" t="s">
        <v>2380</v>
      </c>
      <c r="D1844" t="s">
        <v>21648</v>
      </c>
      <c r="E1844"/>
      <c r="F1844">
        <v>71000</v>
      </c>
      <c r="G1844"/>
      <c r="H1844"/>
    </row>
    <row r="1845" spans="1:8" x14ac:dyDescent="0.2">
      <c r="A1845" t="s">
        <v>2381</v>
      </c>
      <c r="B1845" t="s">
        <v>22167</v>
      </c>
      <c r="C1845" t="s">
        <v>2382</v>
      </c>
      <c r="D1845" t="s">
        <v>21648</v>
      </c>
      <c r="E1845"/>
      <c r="F1845">
        <v>70901</v>
      </c>
      <c r="G1845"/>
      <c r="H1845"/>
    </row>
    <row r="1846" spans="1:8" x14ac:dyDescent="0.2">
      <c r="A1846" t="s">
        <v>2383</v>
      </c>
      <c r="B1846" t="s">
        <v>22164</v>
      </c>
      <c r="C1846" t="s">
        <v>2384</v>
      </c>
      <c r="D1846" t="s">
        <v>21648</v>
      </c>
      <c r="E1846"/>
      <c r="F1846">
        <v>70116</v>
      </c>
      <c r="G1846"/>
      <c r="H1846"/>
    </row>
    <row r="1847" spans="1:8" x14ac:dyDescent="0.2">
      <c r="A1847" t="s">
        <v>2385</v>
      </c>
      <c r="B1847" t="s">
        <v>22164</v>
      </c>
      <c r="C1847" t="s">
        <v>2384</v>
      </c>
      <c r="D1847" t="s">
        <v>21648</v>
      </c>
      <c r="E1847"/>
      <c r="F1847">
        <v>70116</v>
      </c>
      <c r="G1847"/>
      <c r="H1847"/>
    </row>
    <row r="1848" spans="1:8" x14ac:dyDescent="0.2">
      <c r="A1848" t="s">
        <v>2386</v>
      </c>
      <c r="B1848" t="s">
        <v>22164</v>
      </c>
      <c r="C1848" t="s">
        <v>2378</v>
      </c>
      <c r="D1848" t="s">
        <v>21648</v>
      </c>
      <c r="E1848"/>
      <c r="F1848">
        <v>70116</v>
      </c>
      <c r="G1848"/>
      <c r="H1848"/>
    </row>
    <row r="1849" spans="1:8" x14ac:dyDescent="0.2">
      <c r="A1849" t="s">
        <v>2387</v>
      </c>
      <c r="B1849" t="s">
        <v>22168</v>
      </c>
      <c r="C1849" t="s">
        <v>2388</v>
      </c>
      <c r="D1849" t="s">
        <v>21648</v>
      </c>
      <c r="E1849"/>
      <c r="F1849">
        <v>71306</v>
      </c>
      <c r="G1849"/>
      <c r="H1849"/>
    </row>
    <row r="1850" spans="1:8" x14ac:dyDescent="0.2">
      <c r="A1850" t="s">
        <v>2389</v>
      </c>
      <c r="B1850" t="s">
        <v>22168</v>
      </c>
      <c r="C1850" t="s">
        <v>2390</v>
      </c>
      <c r="D1850" t="s">
        <v>21648</v>
      </c>
      <c r="E1850"/>
      <c r="F1850">
        <v>71306</v>
      </c>
      <c r="G1850"/>
      <c r="H1850"/>
    </row>
    <row r="1851" spans="1:8" x14ac:dyDescent="0.2">
      <c r="A1851" t="s">
        <v>2391</v>
      </c>
      <c r="B1851" t="s">
        <v>22163</v>
      </c>
      <c r="C1851" t="s">
        <v>2374</v>
      </c>
      <c r="D1851" t="s">
        <v>21648</v>
      </c>
      <c r="E1851"/>
      <c r="F1851"/>
      <c r="G1851"/>
      <c r="H1851"/>
    </row>
    <row r="1852" spans="1:8" x14ac:dyDescent="0.2">
      <c r="A1852" t="s">
        <v>2392</v>
      </c>
      <c r="B1852" t="s">
        <v>22156</v>
      </c>
      <c r="C1852" t="s">
        <v>2393</v>
      </c>
      <c r="D1852" t="s">
        <v>21648</v>
      </c>
      <c r="E1852"/>
      <c r="F1852">
        <v>70116</v>
      </c>
      <c r="G1852"/>
      <c r="H1852"/>
    </row>
    <row r="1853" spans="1:8" x14ac:dyDescent="0.2">
      <c r="A1853" t="s">
        <v>2394</v>
      </c>
      <c r="B1853" t="s">
        <v>22142</v>
      </c>
      <c r="C1853" t="s">
        <v>2395</v>
      </c>
      <c r="D1853" t="s">
        <v>21648</v>
      </c>
      <c r="E1853"/>
      <c r="F1853">
        <v>99999</v>
      </c>
      <c r="G1853"/>
      <c r="H1853"/>
    </row>
    <row r="1854" spans="1:8" x14ac:dyDescent="0.2">
      <c r="A1854" t="s">
        <v>2396</v>
      </c>
      <c r="B1854" t="s">
        <v>22169</v>
      </c>
      <c r="C1854" t="s">
        <v>2397</v>
      </c>
      <c r="D1854" t="s">
        <v>21648</v>
      </c>
      <c r="E1854"/>
      <c r="F1854">
        <v>70116</v>
      </c>
      <c r="G1854"/>
      <c r="H1854"/>
    </row>
    <row r="1855" spans="1:8" x14ac:dyDescent="0.2">
      <c r="A1855" t="s">
        <v>2398</v>
      </c>
      <c r="B1855" t="s">
        <v>22157</v>
      </c>
      <c r="C1855" t="s">
        <v>2354</v>
      </c>
      <c r="D1855" t="s">
        <v>21648</v>
      </c>
      <c r="E1855"/>
      <c r="F1855">
        <v>70116</v>
      </c>
      <c r="G1855"/>
      <c r="H1855"/>
    </row>
    <row r="1856" spans="1:8" x14ac:dyDescent="0.2">
      <c r="A1856" t="s">
        <v>2399</v>
      </c>
      <c r="B1856" t="s">
        <v>22111</v>
      </c>
      <c r="C1856" t="s">
        <v>2400</v>
      </c>
      <c r="D1856" t="s">
        <v>21648</v>
      </c>
      <c r="E1856"/>
      <c r="F1856">
        <v>71907</v>
      </c>
      <c r="G1856"/>
      <c r="H1856"/>
    </row>
    <row r="1857" spans="1:8" x14ac:dyDescent="0.2">
      <c r="A1857" t="s">
        <v>2401</v>
      </c>
      <c r="B1857" t="s">
        <v>22170</v>
      </c>
      <c r="C1857" t="s">
        <v>2402</v>
      </c>
      <c r="D1857" t="s">
        <v>21648</v>
      </c>
      <c r="E1857"/>
      <c r="F1857">
        <v>71306</v>
      </c>
      <c r="G1857"/>
      <c r="H1857"/>
    </row>
    <row r="1858" spans="1:8" x14ac:dyDescent="0.2">
      <c r="A1858" t="s">
        <v>2403</v>
      </c>
      <c r="B1858" t="s">
        <v>22170</v>
      </c>
      <c r="C1858" t="s">
        <v>2404</v>
      </c>
      <c r="D1858" t="s">
        <v>21648</v>
      </c>
      <c r="E1858"/>
      <c r="F1858">
        <v>71306</v>
      </c>
      <c r="G1858"/>
      <c r="H1858"/>
    </row>
    <row r="1859" spans="1:8" x14ac:dyDescent="0.2">
      <c r="A1859" t="s">
        <v>2405</v>
      </c>
      <c r="B1859" t="s">
        <v>22171</v>
      </c>
      <c r="C1859" t="s">
        <v>2406</v>
      </c>
      <c r="D1859" t="s">
        <v>21648</v>
      </c>
      <c r="E1859"/>
      <c r="F1859">
        <v>70116</v>
      </c>
      <c r="G1859"/>
      <c r="H1859"/>
    </row>
    <row r="1860" spans="1:8" x14ac:dyDescent="0.2">
      <c r="A1860" t="s">
        <v>2407</v>
      </c>
      <c r="B1860" t="s">
        <v>22171</v>
      </c>
      <c r="C1860" t="s">
        <v>2408</v>
      </c>
      <c r="D1860" t="s">
        <v>21648</v>
      </c>
      <c r="E1860"/>
      <c r="F1860">
        <v>70116</v>
      </c>
      <c r="G1860"/>
      <c r="H1860"/>
    </row>
    <row r="1861" spans="1:8" x14ac:dyDescent="0.2">
      <c r="A1861" t="s">
        <v>2409</v>
      </c>
      <c r="B1861" t="s">
        <v>22172</v>
      </c>
      <c r="C1861" t="s">
        <v>2410</v>
      </c>
      <c r="D1861" t="s">
        <v>21648</v>
      </c>
      <c r="E1861"/>
      <c r="F1861">
        <v>70116</v>
      </c>
      <c r="G1861"/>
      <c r="H1861"/>
    </row>
    <row r="1862" spans="1:8" x14ac:dyDescent="0.2">
      <c r="A1862" t="s">
        <v>2411</v>
      </c>
      <c r="B1862" t="s">
        <v>22173</v>
      </c>
      <c r="C1862" t="s">
        <v>2410</v>
      </c>
      <c r="D1862" t="s">
        <v>21648</v>
      </c>
      <c r="E1862"/>
      <c r="F1862">
        <v>70116</v>
      </c>
      <c r="G1862"/>
      <c r="H1862"/>
    </row>
    <row r="1863" spans="1:8" x14ac:dyDescent="0.2">
      <c r="A1863" t="s">
        <v>2412</v>
      </c>
      <c r="B1863" t="s">
        <v>22085</v>
      </c>
      <c r="C1863" t="s">
        <v>2413</v>
      </c>
      <c r="D1863" t="s">
        <v>21648</v>
      </c>
      <c r="E1863"/>
      <c r="F1863">
        <v>70108</v>
      </c>
      <c r="G1863"/>
      <c r="H1863"/>
    </row>
    <row r="1864" spans="1:8" x14ac:dyDescent="0.2">
      <c r="A1864" t="s">
        <v>2414</v>
      </c>
      <c r="B1864" t="s">
        <v>22111</v>
      </c>
      <c r="C1864" t="s">
        <v>2415</v>
      </c>
      <c r="D1864" t="s">
        <v>21648</v>
      </c>
      <c r="E1864"/>
      <c r="F1864">
        <v>71907</v>
      </c>
      <c r="G1864"/>
      <c r="H1864"/>
    </row>
    <row r="1865" spans="1:8" x14ac:dyDescent="0.2">
      <c r="A1865" t="s">
        <v>2416</v>
      </c>
      <c r="B1865" t="s">
        <v>22111</v>
      </c>
      <c r="C1865" t="s">
        <v>2417</v>
      </c>
      <c r="D1865" t="s">
        <v>21648</v>
      </c>
      <c r="E1865"/>
      <c r="F1865">
        <v>71907</v>
      </c>
      <c r="G1865"/>
      <c r="H1865"/>
    </row>
    <row r="1866" spans="1:8" x14ac:dyDescent="0.2">
      <c r="A1866" t="s">
        <v>2418</v>
      </c>
      <c r="B1866" t="s">
        <v>22175</v>
      </c>
      <c r="C1866" t="s">
        <v>2419</v>
      </c>
      <c r="D1866" t="s">
        <v>21648</v>
      </c>
      <c r="E1866"/>
      <c r="F1866">
        <v>70116</v>
      </c>
      <c r="G1866"/>
      <c r="H1866"/>
    </row>
    <row r="1867" spans="1:8" x14ac:dyDescent="0.2">
      <c r="A1867" t="s">
        <v>2420</v>
      </c>
      <c r="B1867" t="s">
        <v>22175</v>
      </c>
      <c r="C1867" t="s">
        <v>2419</v>
      </c>
      <c r="D1867" t="s">
        <v>21648</v>
      </c>
      <c r="E1867"/>
      <c r="F1867">
        <v>70116</v>
      </c>
      <c r="G1867"/>
      <c r="H1867"/>
    </row>
    <row r="1868" spans="1:8" x14ac:dyDescent="0.2">
      <c r="A1868" t="s">
        <v>2421</v>
      </c>
      <c r="B1868" t="s">
        <v>22176</v>
      </c>
      <c r="C1868" t="s">
        <v>2422</v>
      </c>
      <c r="D1868" t="s">
        <v>21648</v>
      </c>
      <c r="E1868"/>
      <c r="F1868">
        <v>70116</v>
      </c>
      <c r="G1868"/>
      <c r="H1868"/>
    </row>
    <row r="1869" spans="1:8" x14ac:dyDescent="0.2">
      <c r="A1869" t="s">
        <v>2423</v>
      </c>
      <c r="B1869" t="s">
        <v>22177</v>
      </c>
      <c r="C1869" t="s">
        <v>2424</v>
      </c>
      <c r="D1869" t="s">
        <v>21648</v>
      </c>
      <c r="E1869"/>
      <c r="F1869">
        <v>70819</v>
      </c>
      <c r="G1869"/>
      <c r="H1869"/>
    </row>
    <row r="1870" spans="1:8" x14ac:dyDescent="0.2">
      <c r="A1870" t="s">
        <v>20449</v>
      </c>
      <c r="B1870" t="s">
        <v>22179</v>
      </c>
      <c r="C1870" t="s">
        <v>20450</v>
      </c>
      <c r="D1870" t="s">
        <v>21648</v>
      </c>
      <c r="E1870"/>
      <c r="F1870">
        <v>70428</v>
      </c>
      <c r="G1870"/>
      <c r="H1870"/>
    </row>
    <row r="1871" spans="1:8" x14ac:dyDescent="0.2">
      <c r="A1871" t="s">
        <v>2425</v>
      </c>
      <c r="B1871" t="s">
        <v>22111</v>
      </c>
      <c r="C1871" t="s">
        <v>2400</v>
      </c>
      <c r="D1871" t="s">
        <v>21648</v>
      </c>
      <c r="E1871"/>
      <c r="F1871">
        <v>71907</v>
      </c>
      <c r="G1871"/>
      <c r="H1871"/>
    </row>
    <row r="1872" spans="1:8" x14ac:dyDescent="0.2">
      <c r="A1872" t="s">
        <v>2426</v>
      </c>
      <c r="B1872" t="s">
        <v>22181</v>
      </c>
      <c r="C1872" t="s">
        <v>2427</v>
      </c>
      <c r="D1872" t="s">
        <v>21648</v>
      </c>
      <c r="E1872"/>
      <c r="F1872">
        <v>70108</v>
      </c>
      <c r="G1872"/>
      <c r="H1872"/>
    </row>
    <row r="1873" spans="1:8" x14ac:dyDescent="0.2">
      <c r="A1873" t="s">
        <v>2428</v>
      </c>
      <c r="B1873" t="s">
        <v>22182</v>
      </c>
      <c r="C1873" t="s">
        <v>2429</v>
      </c>
      <c r="D1873" t="s">
        <v>21648</v>
      </c>
      <c r="E1873"/>
      <c r="F1873">
        <v>70801</v>
      </c>
      <c r="G1873"/>
      <c r="H1873"/>
    </row>
    <row r="1874" spans="1:8" x14ac:dyDescent="0.2">
      <c r="A1874" t="s">
        <v>20451</v>
      </c>
      <c r="B1874" t="s">
        <v>22125</v>
      </c>
      <c r="C1874" t="s">
        <v>20452</v>
      </c>
      <c r="D1874" t="s">
        <v>21648</v>
      </c>
      <c r="E1874"/>
      <c r="F1874">
        <v>70108</v>
      </c>
      <c r="G1874"/>
      <c r="H1874"/>
    </row>
    <row r="1875" spans="1:8" x14ac:dyDescent="0.2">
      <c r="A1875" t="s">
        <v>2430</v>
      </c>
      <c r="B1875" t="s">
        <v>22183</v>
      </c>
      <c r="C1875" t="s">
        <v>2422</v>
      </c>
      <c r="D1875" t="s">
        <v>21648</v>
      </c>
      <c r="E1875"/>
      <c r="F1875">
        <v>70108</v>
      </c>
      <c r="G1875"/>
      <c r="H1875"/>
    </row>
    <row r="1876" spans="1:8" x14ac:dyDescent="0.2">
      <c r="A1876" t="s">
        <v>2431</v>
      </c>
      <c r="B1876" t="s">
        <v>22184</v>
      </c>
      <c r="C1876" t="s">
        <v>2432</v>
      </c>
      <c r="D1876" t="s">
        <v>21648</v>
      </c>
      <c r="E1876"/>
      <c r="F1876">
        <v>71907</v>
      </c>
      <c r="G1876"/>
      <c r="H1876"/>
    </row>
    <row r="1877" spans="1:8" x14ac:dyDescent="0.2">
      <c r="A1877" t="s">
        <v>53</v>
      </c>
      <c r="B1877" t="s">
        <v>22126</v>
      </c>
      <c r="C1877" t="s">
        <v>71</v>
      </c>
      <c r="D1877" t="s">
        <v>21648</v>
      </c>
      <c r="E1877"/>
      <c r="F1877">
        <v>70801</v>
      </c>
      <c r="G1877"/>
      <c r="H1877"/>
    </row>
    <row r="1878" spans="1:8" x14ac:dyDescent="0.2">
      <c r="A1878" t="s">
        <v>20453</v>
      </c>
      <c r="B1878" t="s">
        <v>22117</v>
      </c>
      <c r="C1878" t="s">
        <v>20454</v>
      </c>
      <c r="D1878" t="s">
        <v>21648</v>
      </c>
      <c r="E1878"/>
      <c r="F1878">
        <v>71907</v>
      </c>
      <c r="G1878"/>
      <c r="H1878"/>
    </row>
    <row r="1879" spans="1:8" x14ac:dyDescent="0.2">
      <c r="A1879" t="s">
        <v>20455</v>
      </c>
      <c r="B1879" t="s">
        <v>22117</v>
      </c>
      <c r="C1879" t="s">
        <v>20456</v>
      </c>
      <c r="D1879" t="s">
        <v>21648</v>
      </c>
      <c r="E1879"/>
      <c r="F1879">
        <v>71907</v>
      </c>
      <c r="G1879"/>
      <c r="H1879"/>
    </row>
    <row r="1880" spans="1:8" x14ac:dyDescent="0.2">
      <c r="A1880" t="s">
        <v>2433</v>
      </c>
      <c r="B1880" t="s">
        <v>22185</v>
      </c>
      <c r="C1880" t="s">
        <v>2434</v>
      </c>
      <c r="D1880" t="s">
        <v>21648</v>
      </c>
      <c r="E1880"/>
      <c r="F1880"/>
      <c r="G1880"/>
      <c r="H1880"/>
    </row>
    <row r="1881" spans="1:8" x14ac:dyDescent="0.2">
      <c r="A1881" t="s">
        <v>2435</v>
      </c>
      <c r="B1881" t="s">
        <v>22111</v>
      </c>
      <c r="C1881" t="s">
        <v>2436</v>
      </c>
      <c r="D1881" t="s">
        <v>21648</v>
      </c>
      <c r="E1881"/>
      <c r="F1881">
        <v>71605</v>
      </c>
      <c r="G1881"/>
      <c r="H1881"/>
    </row>
    <row r="1882" spans="1:8" x14ac:dyDescent="0.2">
      <c r="A1882" t="s">
        <v>20457</v>
      </c>
      <c r="B1882" t="s">
        <v>22186</v>
      </c>
      <c r="C1882" t="s">
        <v>20458</v>
      </c>
      <c r="D1882" t="s">
        <v>21648</v>
      </c>
      <c r="E1882"/>
      <c r="F1882">
        <v>72217</v>
      </c>
      <c r="G1882"/>
      <c r="H1882"/>
    </row>
    <row r="1883" spans="1:8" x14ac:dyDescent="0.2">
      <c r="A1883" t="s">
        <v>2437</v>
      </c>
      <c r="B1883" t="s">
        <v>22185</v>
      </c>
      <c r="C1883" t="s">
        <v>2438</v>
      </c>
      <c r="D1883" t="s">
        <v>21648</v>
      </c>
      <c r="E1883"/>
      <c r="F1883">
        <v>70509</v>
      </c>
      <c r="G1883"/>
      <c r="H1883"/>
    </row>
    <row r="1884" spans="1:8" x14ac:dyDescent="0.2">
      <c r="A1884" t="s">
        <v>2439</v>
      </c>
      <c r="B1884" t="s">
        <v>22085</v>
      </c>
      <c r="C1884" t="s">
        <v>2440</v>
      </c>
      <c r="D1884" t="s">
        <v>21648</v>
      </c>
      <c r="E1884"/>
      <c r="F1884">
        <v>71605</v>
      </c>
      <c r="G1884"/>
      <c r="H1884"/>
    </row>
    <row r="1885" spans="1:8" x14ac:dyDescent="0.2">
      <c r="A1885" t="s">
        <v>2441</v>
      </c>
      <c r="B1885" t="s">
        <v>22085</v>
      </c>
      <c r="C1885" t="s">
        <v>2442</v>
      </c>
      <c r="D1885" t="s">
        <v>21648</v>
      </c>
      <c r="E1885"/>
      <c r="F1885">
        <v>71605</v>
      </c>
      <c r="G1885"/>
      <c r="H1885"/>
    </row>
    <row r="1886" spans="1:8" x14ac:dyDescent="0.2">
      <c r="A1886" t="s">
        <v>2443</v>
      </c>
      <c r="B1886" t="s">
        <v>22049</v>
      </c>
      <c r="C1886" t="s">
        <v>5608</v>
      </c>
      <c r="D1886" t="s">
        <v>21648</v>
      </c>
      <c r="E1886"/>
      <c r="F1886"/>
      <c r="G1886"/>
      <c r="H1886"/>
    </row>
    <row r="1887" spans="1:8" x14ac:dyDescent="0.2">
      <c r="A1887" t="s">
        <v>20459</v>
      </c>
      <c r="B1887" t="s">
        <v>22188</v>
      </c>
      <c r="C1887" t="s">
        <v>20460</v>
      </c>
      <c r="D1887" t="s">
        <v>21648</v>
      </c>
      <c r="E1887"/>
      <c r="F1887">
        <v>70801</v>
      </c>
      <c r="G1887"/>
      <c r="H1887"/>
    </row>
    <row r="1888" spans="1:8" x14ac:dyDescent="0.2">
      <c r="A1888" t="s">
        <v>16937</v>
      </c>
      <c r="B1888" t="s">
        <v>22085</v>
      </c>
      <c r="C1888" t="s">
        <v>8531</v>
      </c>
      <c r="D1888" t="s">
        <v>21648</v>
      </c>
      <c r="E1888"/>
      <c r="F1888">
        <v>71907</v>
      </c>
      <c r="G1888"/>
      <c r="H1888"/>
    </row>
    <row r="1889" spans="1:8" x14ac:dyDescent="0.2">
      <c r="A1889" t="s">
        <v>16938</v>
      </c>
      <c r="B1889" t="s">
        <v>22085</v>
      </c>
      <c r="C1889" t="s">
        <v>8535</v>
      </c>
      <c r="D1889" t="s">
        <v>21648</v>
      </c>
      <c r="E1889"/>
      <c r="F1889">
        <v>71907</v>
      </c>
      <c r="G1889"/>
      <c r="H1889"/>
    </row>
    <row r="1890" spans="1:8" x14ac:dyDescent="0.2">
      <c r="A1890" t="s">
        <v>5609</v>
      </c>
      <c r="B1890" t="s">
        <v>22111</v>
      </c>
      <c r="C1890" t="s">
        <v>5610</v>
      </c>
      <c r="D1890" t="s">
        <v>21648</v>
      </c>
      <c r="E1890"/>
      <c r="F1890">
        <v>71907</v>
      </c>
      <c r="G1890"/>
      <c r="H1890"/>
    </row>
    <row r="1891" spans="1:8" x14ac:dyDescent="0.2">
      <c r="A1891" t="s">
        <v>20461</v>
      </c>
      <c r="B1891" t="s">
        <v>22189</v>
      </c>
      <c r="C1891" t="s">
        <v>20462</v>
      </c>
      <c r="D1891" t="s">
        <v>21648</v>
      </c>
      <c r="E1891"/>
      <c r="F1891"/>
      <c r="G1891"/>
      <c r="H1891"/>
    </row>
    <row r="1892" spans="1:8" x14ac:dyDescent="0.2">
      <c r="A1892" t="s">
        <v>20463</v>
      </c>
      <c r="B1892" t="s">
        <v>22085</v>
      </c>
      <c r="C1892" t="s">
        <v>20464</v>
      </c>
      <c r="D1892" t="s">
        <v>21648</v>
      </c>
      <c r="E1892"/>
      <c r="F1892">
        <v>70108</v>
      </c>
      <c r="G1892"/>
      <c r="H1892"/>
    </row>
    <row r="1893" spans="1:8" x14ac:dyDescent="0.2">
      <c r="A1893" t="s">
        <v>20465</v>
      </c>
      <c r="B1893" t="s">
        <v>22085</v>
      </c>
      <c r="C1893" t="s">
        <v>20466</v>
      </c>
      <c r="D1893" t="s">
        <v>21648</v>
      </c>
      <c r="E1893"/>
      <c r="F1893">
        <v>70108</v>
      </c>
      <c r="G1893"/>
      <c r="H1893"/>
    </row>
    <row r="1894" spans="1:8" x14ac:dyDescent="0.2">
      <c r="A1894" t="s">
        <v>20467</v>
      </c>
      <c r="B1894" t="s">
        <v>22190</v>
      </c>
      <c r="C1894" t="s">
        <v>20468</v>
      </c>
      <c r="D1894" t="s">
        <v>21648</v>
      </c>
      <c r="E1894"/>
      <c r="F1894"/>
      <c r="G1894"/>
      <c r="H1894"/>
    </row>
    <row r="1895" spans="1:8" x14ac:dyDescent="0.2">
      <c r="A1895" t="s">
        <v>20469</v>
      </c>
      <c r="B1895" t="s">
        <v>22085</v>
      </c>
      <c r="C1895" t="s">
        <v>20470</v>
      </c>
      <c r="D1895" t="s">
        <v>21648</v>
      </c>
      <c r="E1895"/>
      <c r="F1895">
        <v>71661</v>
      </c>
      <c r="G1895"/>
      <c r="H1895"/>
    </row>
    <row r="1896" spans="1:8" x14ac:dyDescent="0.2">
      <c r="A1896" t="s">
        <v>5611</v>
      </c>
      <c r="B1896" t="s">
        <v>22192</v>
      </c>
      <c r="C1896" t="s">
        <v>5612</v>
      </c>
      <c r="D1896" t="s">
        <v>21648</v>
      </c>
      <c r="E1896"/>
      <c r="F1896">
        <v>70514</v>
      </c>
      <c r="G1896"/>
      <c r="H1896"/>
    </row>
    <row r="1897" spans="1:8" x14ac:dyDescent="0.2">
      <c r="A1897" t="s">
        <v>5613</v>
      </c>
      <c r="B1897" t="s">
        <v>22194</v>
      </c>
      <c r="C1897" t="s">
        <v>5614</v>
      </c>
      <c r="D1897" t="s">
        <v>21648</v>
      </c>
      <c r="E1897"/>
      <c r="F1897">
        <v>70514</v>
      </c>
      <c r="G1897"/>
      <c r="H1897"/>
    </row>
    <row r="1898" spans="1:8" x14ac:dyDescent="0.2">
      <c r="A1898" t="s">
        <v>5615</v>
      </c>
      <c r="B1898" t="s">
        <v>22195</v>
      </c>
      <c r="C1898" t="s">
        <v>5616</v>
      </c>
      <c r="D1898" t="s">
        <v>21648</v>
      </c>
      <c r="E1898"/>
      <c r="F1898">
        <v>70514</v>
      </c>
      <c r="G1898"/>
      <c r="H1898"/>
    </row>
    <row r="1899" spans="1:8" x14ac:dyDescent="0.2">
      <c r="A1899" t="s">
        <v>5617</v>
      </c>
      <c r="B1899" t="s">
        <v>22194</v>
      </c>
      <c r="C1899" t="s">
        <v>5618</v>
      </c>
      <c r="D1899" t="s">
        <v>21648</v>
      </c>
      <c r="E1899"/>
      <c r="F1899">
        <v>70514</v>
      </c>
      <c r="G1899"/>
      <c r="H1899"/>
    </row>
    <row r="1900" spans="1:8" x14ac:dyDescent="0.2">
      <c r="A1900" t="s">
        <v>5619</v>
      </c>
      <c r="B1900" t="s">
        <v>22192</v>
      </c>
      <c r="C1900" t="s">
        <v>5620</v>
      </c>
      <c r="D1900" t="s">
        <v>21648</v>
      </c>
      <c r="E1900"/>
      <c r="F1900">
        <v>70514</v>
      </c>
      <c r="G1900"/>
      <c r="H1900"/>
    </row>
    <row r="1901" spans="1:8" x14ac:dyDescent="0.2">
      <c r="A1901" t="s">
        <v>5621</v>
      </c>
      <c r="B1901" t="s">
        <v>22195</v>
      </c>
      <c r="C1901" t="s">
        <v>5622</v>
      </c>
      <c r="D1901" t="s">
        <v>21648</v>
      </c>
      <c r="E1901"/>
      <c r="F1901">
        <v>70514</v>
      </c>
      <c r="G1901"/>
      <c r="H1901"/>
    </row>
    <row r="1902" spans="1:8" x14ac:dyDescent="0.2">
      <c r="A1902" t="s">
        <v>5623</v>
      </c>
      <c r="B1902" t="s">
        <v>22195</v>
      </c>
      <c r="C1902" t="s">
        <v>5624</v>
      </c>
      <c r="D1902" t="s">
        <v>21648</v>
      </c>
      <c r="E1902">
        <v>0</v>
      </c>
      <c r="F1902">
        <v>99999</v>
      </c>
      <c r="G1902"/>
      <c r="H1902"/>
    </row>
    <row r="1903" spans="1:8" x14ac:dyDescent="0.2">
      <c r="A1903" t="s">
        <v>5625</v>
      </c>
      <c r="B1903" t="s">
        <v>22192</v>
      </c>
      <c r="C1903" t="s">
        <v>5626</v>
      </c>
      <c r="D1903" t="s">
        <v>21648</v>
      </c>
      <c r="E1903">
        <v>0</v>
      </c>
      <c r="F1903">
        <v>99999</v>
      </c>
      <c r="G1903"/>
      <c r="H1903"/>
    </row>
    <row r="1904" spans="1:8" x14ac:dyDescent="0.2">
      <c r="A1904" t="s">
        <v>5627</v>
      </c>
      <c r="B1904" t="s">
        <v>22194</v>
      </c>
      <c r="C1904" t="s">
        <v>5628</v>
      </c>
      <c r="D1904" t="s">
        <v>21648</v>
      </c>
      <c r="E1904">
        <v>0</v>
      </c>
      <c r="F1904">
        <v>99999</v>
      </c>
      <c r="G1904"/>
      <c r="H1904"/>
    </row>
    <row r="1905" spans="1:8" x14ac:dyDescent="0.2">
      <c r="A1905" t="s">
        <v>5629</v>
      </c>
      <c r="B1905" t="s">
        <v>22192</v>
      </c>
      <c r="C1905" t="s">
        <v>5630</v>
      </c>
      <c r="D1905" t="s">
        <v>21648</v>
      </c>
      <c r="E1905"/>
      <c r="F1905">
        <v>70101</v>
      </c>
      <c r="G1905"/>
      <c r="H1905"/>
    </row>
    <row r="1906" spans="1:8" x14ac:dyDescent="0.2">
      <c r="A1906" t="s">
        <v>5631</v>
      </c>
      <c r="B1906" t="s">
        <v>22197</v>
      </c>
      <c r="C1906" t="s">
        <v>5632</v>
      </c>
      <c r="D1906" t="s">
        <v>21648</v>
      </c>
      <c r="E1906"/>
      <c r="F1906">
        <v>70514</v>
      </c>
      <c r="G1906"/>
      <c r="H1906"/>
    </row>
    <row r="1907" spans="1:8" x14ac:dyDescent="0.2">
      <c r="A1907" t="s">
        <v>5633</v>
      </c>
      <c r="B1907" t="s">
        <v>22192</v>
      </c>
      <c r="C1907" t="s">
        <v>5634</v>
      </c>
      <c r="D1907" t="s">
        <v>21648</v>
      </c>
      <c r="E1907"/>
      <c r="F1907">
        <v>70514</v>
      </c>
      <c r="G1907"/>
      <c r="H1907"/>
    </row>
    <row r="1908" spans="1:8" x14ac:dyDescent="0.2">
      <c r="A1908" t="s">
        <v>5635</v>
      </c>
      <c r="B1908" t="s">
        <v>22197</v>
      </c>
      <c r="C1908" t="s">
        <v>5636</v>
      </c>
      <c r="D1908" t="s">
        <v>21648</v>
      </c>
      <c r="E1908">
        <v>0</v>
      </c>
      <c r="F1908">
        <v>99999</v>
      </c>
      <c r="G1908"/>
      <c r="H1908"/>
    </row>
    <row r="1909" spans="1:8" x14ac:dyDescent="0.2">
      <c r="A1909" t="s">
        <v>5637</v>
      </c>
      <c r="B1909" t="s">
        <v>22192</v>
      </c>
      <c r="C1909" t="s">
        <v>5638</v>
      </c>
      <c r="D1909" t="s">
        <v>21648</v>
      </c>
      <c r="E1909">
        <v>0</v>
      </c>
      <c r="F1909">
        <v>99999</v>
      </c>
      <c r="G1909"/>
      <c r="H1909"/>
    </row>
    <row r="1910" spans="1:8" x14ac:dyDescent="0.2">
      <c r="A1910" t="s">
        <v>5639</v>
      </c>
      <c r="B1910" t="s">
        <v>22195</v>
      </c>
      <c r="C1910" t="s">
        <v>5640</v>
      </c>
      <c r="D1910" t="s">
        <v>21648</v>
      </c>
      <c r="E1910">
        <v>0</v>
      </c>
      <c r="F1910">
        <v>99999</v>
      </c>
      <c r="G1910"/>
      <c r="H1910"/>
    </row>
    <row r="1911" spans="1:8" x14ac:dyDescent="0.2">
      <c r="A1911" t="s">
        <v>5641</v>
      </c>
      <c r="B1911" t="s">
        <v>22198</v>
      </c>
      <c r="C1911" t="s">
        <v>5642</v>
      </c>
      <c r="D1911" t="s">
        <v>21648</v>
      </c>
      <c r="E1911"/>
      <c r="F1911">
        <v>70802</v>
      </c>
      <c r="G1911"/>
      <c r="H1911"/>
    </row>
    <row r="1912" spans="1:8" x14ac:dyDescent="0.2">
      <c r="A1912" t="s">
        <v>5643</v>
      </c>
      <c r="B1912" t="s">
        <v>22198</v>
      </c>
      <c r="C1912" t="s">
        <v>2502</v>
      </c>
      <c r="D1912" t="s">
        <v>21648</v>
      </c>
      <c r="E1912">
        <v>0</v>
      </c>
      <c r="F1912">
        <v>99999</v>
      </c>
      <c r="G1912"/>
      <c r="H1912"/>
    </row>
    <row r="1913" spans="1:8" x14ac:dyDescent="0.2">
      <c r="A1913" t="s">
        <v>2503</v>
      </c>
      <c r="B1913" t="s">
        <v>22198</v>
      </c>
      <c r="C1913" t="s">
        <v>2504</v>
      </c>
      <c r="D1913" t="s">
        <v>21648</v>
      </c>
      <c r="E1913"/>
      <c r="F1913">
        <v>70802</v>
      </c>
      <c r="G1913"/>
      <c r="H1913"/>
    </row>
    <row r="1914" spans="1:8" x14ac:dyDescent="0.2">
      <c r="A1914" t="s">
        <v>2505</v>
      </c>
      <c r="B1914" t="s">
        <v>22198</v>
      </c>
      <c r="C1914" t="s">
        <v>2506</v>
      </c>
      <c r="D1914" t="s">
        <v>21648</v>
      </c>
      <c r="E1914">
        <v>0</v>
      </c>
      <c r="F1914">
        <v>99999</v>
      </c>
      <c r="G1914"/>
      <c r="H1914"/>
    </row>
    <row r="1915" spans="1:8" x14ac:dyDescent="0.2">
      <c r="A1915" t="s">
        <v>2507</v>
      </c>
      <c r="B1915" t="s">
        <v>22200</v>
      </c>
      <c r="C1915" t="s">
        <v>2508</v>
      </c>
      <c r="D1915" t="s">
        <v>21648</v>
      </c>
      <c r="E1915"/>
      <c r="F1915">
        <v>70802</v>
      </c>
      <c r="G1915"/>
      <c r="H1915"/>
    </row>
    <row r="1916" spans="1:8" x14ac:dyDescent="0.2">
      <c r="A1916" t="s">
        <v>2509</v>
      </c>
      <c r="B1916" t="s">
        <v>22200</v>
      </c>
      <c r="C1916" t="s">
        <v>2510</v>
      </c>
      <c r="D1916" t="s">
        <v>21648</v>
      </c>
      <c r="E1916">
        <v>0</v>
      </c>
      <c r="F1916">
        <v>99999</v>
      </c>
      <c r="G1916"/>
      <c r="H1916"/>
    </row>
    <row r="1917" spans="1:8" x14ac:dyDescent="0.2">
      <c r="A1917" t="s">
        <v>2511</v>
      </c>
      <c r="B1917" t="s">
        <v>22201</v>
      </c>
      <c r="C1917" t="s">
        <v>2512</v>
      </c>
      <c r="D1917" t="s">
        <v>21648</v>
      </c>
      <c r="E1917"/>
      <c r="F1917">
        <v>70802</v>
      </c>
      <c r="G1917"/>
      <c r="H1917"/>
    </row>
    <row r="1918" spans="1:8" x14ac:dyDescent="0.2">
      <c r="A1918" t="s">
        <v>2513</v>
      </c>
      <c r="B1918" t="s">
        <v>22201</v>
      </c>
      <c r="C1918" t="s">
        <v>2514</v>
      </c>
      <c r="D1918" t="s">
        <v>21648</v>
      </c>
      <c r="E1918">
        <v>0</v>
      </c>
      <c r="F1918">
        <v>99999</v>
      </c>
      <c r="G1918"/>
      <c r="H1918"/>
    </row>
    <row r="1919" spans="1:8" x14ac:dyDescent="0.2">
      <c r="A1919" t="s">
        <v>2515</v>
      </c>
      <c r="B1919" t="s">
        <v>22200</v>
      </c>
      <c r="C1919" t="s">
        <v>2516</v>
      </c>
      <c r="D1919" t="s">
        <v>21648</v>
      </c>
      <c r="E1919"/>
      <c r="F1919">
        <v>70802</v>
      </c>
      <c r="G1919"/>
      <c r="H1919"/>
    </row>
    <row r="1920" spans="1:8" x14ac:dyDescent="0.2">
      <c r="A1920" t="s">
        <v>2517</v>
      </c>
      <c r="B1920" t="s">
        <v>22200</v>
      </c>
      <c r="C1920" t="s">
        <v>5651</v>
      </c>
      <c r="D1920" t="s">
        <v>21648</v>
      </c>
      <c r="E1920">
        <v>0</v>
      </c>
      <c r="F1920">
        <v>99999</v>
      </c>
      <c r="G1920"/>
      <c r="H1920"/>
    </row>
    <row r="1921" spans="1:8" x14ac:dyDescent="0.2">
      <c r="A1921" t="s">
        <v>5652</v>
      </c>
      <c r="B1921" t="s">
        <v>22201</v>
      </c>
      <c r="C1921" t="s">
        <v>5653</v>
      </c>
      <c r="D1921" t="s">
        <v>21648</v>
      </c>
      <c r="E1921"/>
      <c r="F1921">
        <v>70802</v>
      </c>
      <c r="G1921"/>
      <c r="H1921"/>
    </row>
    <row r="1922" spans="1:8" x14ac:dyDescent="0.2">
      <c r="A1922" t="s">
        <v>5654</v>
      </c>
      <c r="B1922" t="s">
        <v>22201</v>
      </c>
      <c r="C1922" t="s">
        <v>5655</v>
      </c>
      <c r="D1922" t="s">
        <v>21648</v>
      </c>
      <c r="E1922">
        <v>0</v>
      </c>
      <c r="F1922">
        <v>99999</v>
      </c>
      <c r="G1922"/>
      <c r="H1922"/>
    </row>
    <row r="1923" spans="1:8" x14ac:dyDescent="0.2">
      <c r="A1923" t="s">
        <v>5656</v>
      </c>
      <c r="B1923" t="s">
        <v>22202</v>
      </c>
      <c r="C1923" t="s">
        <v>5657</v>
      </c>
      <c r="D1923" t="s">
        <v>21648</v>
      </c>
      <c r="E1923"/>
      <c r="F1923">
        <v>70802</v>
      </c>
      <c r="G1923"/>
      <c r="H1923"/>
    </row>
    <row r="1924" spans="1:8" x14ac:dyDescent="0.2">
      <c r="A1924" t="s">
        <v>5658</v>
      </c>
      <c r="B1924" t="s">
        <v>22202</v>
      </c>
      <c r="C1924" t="s">
        <v>5659</v>
      </c>
      <c r="D1924" t="s">
        <v>21648</v>
      </c>
      <c r="E1924">
        <v>0</v>
      </c>
      <c r="F1924">
        <v>99999</v>
      </c>
      <c r="G1924"/>
      <c r="H1924"/>
    </row>
    <row r="1925" spans="1:8" x14ac:dyDescent="0.2">
      <c r="A1925" t="s">
        <v>5660</v>
      </c>
      <c r="B1925" t="s">
        <v>22202</v>
      </c>
      <c r="C1925" t="s">
        <v>5661</v>
      </c>
      <c r="D1925" t="s">
        <v>21648</v>
      </c>
      <c r="E1925"/>
      <c r="F1925">
        <v>70802</v>
      </c>
      <c r="G1925"/>
      <c r="H1925"/>
    </row>
    <row r="1926" spans="1:8" x14ac:dyDescent="0.2">
      <c r="A1926" t="s">
        <v>5662</v>
      </c>
      <c r="B1926" t="s">
        <v>22202</v>
      </c>
      <c r="C1926" t="s">
        <v>5663</v>
      </c>
      <c r="D1926" t="s">
        <v>21648</v>
      </c>
      <c r="E1926">
        <v>0</v>
      </c>
      <c r="F1926">
        <v>99999</v>
      </c>
      <c r="G1926"/>
      <c r="H1926"/>
    </row>
    <row r="1927" spans="1:8" x14ac:dyDescent="0.2">
      <c r="A1927" t="s">
        <v>5664</v>
      </c>
      <c r="B1927" t="s">
        <v>22203</v>
      </c>
      <c r="C1927" t="s">
        <v>5665</v>
      </c>
      <c r="D1927" t="s">
        <v>21648</v>
      </c>
      <c r="E1927">
        <v>0</v>
      </c>
      <c r="F1927">
        <v>99999</v>
      </c>
      <c r="G1927"/>
      <c r="H1927"/>
    </row>
    <row r="1928" spans="1:8" x14ac:dyDescent="0.2">
      <c r="A1928" t="s">
        <v>5666</v>
      </c>
      <c r="B1928" t="s">
        <v>22197</v>
      </c>
      <c r="C1928" t="s">
        <v>5667</v>
      </c>
      <c r="D1928" t="s">
        <v>21648</v>
      </c>
      <c r="E1928">
        <v>0</v>
      </c>
      <c r="F1928">
        <v>99999</v>
      </c>
      <c r="G1928"/>
      <c r="H1928"/>
    </row>
    <row r="1929" spans="1:8" x14ac:dyDescent="0.2">
      <c r="A1929" t="s">
        <v>5668</v>
      </c>
      <c r="B1929" t="s">
        <v>22204</v>
      </c>
      <c r="C1929" t="s">
        <v>5669</v>
      </c>
      <c r="D1929" t="s">
        <v>21648</v>
      </c>
      <c r="E1929">
        <v>0</v>
      </c>
      <c r="F1929">
        <v>99999</v>
      </c>
      <c r="G1929"/>
      <c r="H1929"/>
    </row>
    <row r="1930" spans="1:8" x14ac:dyDescent="0.2">
      <c r="A1930" t="s">
        <v>5670</v>
      </c>
      <c r="B1930" t="s">
        <v>22205</v>
      </c>
      <c r="C1930" t="s">
        <v>5671</v>
      </c>
      <c r="D1930" t="s">
        <v>21648</v>
      </c>
      <c r="E1930"/>
      <c r="F1930"/>
      <c r="G1930"/>
      <c r="H1930"/>
    </row>
    <row r="1931" spans="1:8" x14ac:dyDescent="0.2">
      <c r="A1931" t="s">
        <v>5672</v>
      </c>
      <c r="B1931" t="s">
        <v>22205</v>
      </c>
      <c r="C1931" t="s">
        <v>5673</v>
      </c>
      <c r="D1931" t="s">
        <v>21648</v>
      </c>
      <c r="E1931"/>
      <c r="F1931"/>
      <c r="G1931"/>
      <c r="H1931"/>
    </row>
    <row r="1932" spans="1:8" x14ac:dyDescent="0.2">
      <c r="A1932" t="s">
        <v>5674</v>
      </c>
      <c r="B1932" t="s">
        <v>22205</v>
      </c>
      <c r="C1932" t="s">
        <v>5675</v>
      </c>
      <c r="D1932" t="s">
        <v>21648</v>
      </c>
      <c r="E1932"/>
      <c r="F1932"/>
      <c r="G1932"/>
      <c r="H1932"/>
    </row>
    <row r="1933" spans="1:8" x14ac:dyDescent="0.2">
      <c r="A1933" t="s">
        <v>5676</v>
      </c>
      <c r="B1933" t="s">
        <v>22206</v>
      </c>
      <c r="C1933" t="s">
        <v>5677</v>
      </c>
      <c r="D1933" t="s">
        <v>21648</v>
      </c>
      <c r="E1933"/>
      <c r="F1933">
        <v>70101</v>
      </c>
      <c r="G1933"/>
      <c r="H1933"/>
    </row>
    <row r="1934" spans="1:8" x14ac:dyDescent="0.2">
      <c r="A1934" t="s">
        <v>5678</v>
      </c>
      <c r="B1934" t="s">
        <v>22206</v>
      </c>
      <c r="C1934" t="s">
        <v>5679</v>
      </c>
      <c r="D1934" t="s">
        <v>21648</v>
      </c>
      <c r="E1934"/>
      <c r="F1934">
        <v>70101</v>
      </c>
      <c r="G1934"/>
      <c r="H1934"/>
    </row>
    <row r="1935" spans="1:8" x14ac:dyDescent="0.2">
      <c r="A1935" t="s">
        <v>5680</v>
      </c>
      <c r="B1935" t="s">
        <v>22206</v>
      </c>
      <c r="C1935" t="s">
        <v>5681</v>
      </c>
      <c r="D1935" t="s">
        <v>21648</v>
      </c>
      <c r="E1935">
        <v>0</v>
      </c>
      <c r="F1935">
        <v>99999</v>
      </c>
      <c r="G1935"/>
      <c r="H1935"/>
    </row>
    <row r="1936" spans="1:8" x14ac:dyDescent="0.2">
      <c r="A1936" t="s">
        <v>5682</v>
      </c>
      <c r="B1936" t="s">
        <v>22207</v>
      </c>
      <c r="C1936" t="s">
        <v>5683</v>
      </c>
      <c r="D1936" t="s">
        <v>21648</v>
      </c>
      <c r="E1936"/>
      <c r="F1936">
        <v>70101</v>
      </c>
      <c r="G1936"/>
      <c r="H1936"/>
    </row>
    <row r="1937" spans="1:8" x14ac:dyDescent="0.2">
      <c r="A1937" t="s">
        <v>5684</v>
      </c>
      <c r="B1937" t="s">
        <v>22207</v>
      </c>
      <c r="C1937" t="s">
        <v>2543</v>
      </c>
      <c r="D1937" t="s">
        <v>21648</v>
      </c>
      <c r="E1937"/>
      <c r="F1937">
        <v>70101</v>
      </c>
      <c r="G1937"/>
      <c r="H1937"/>
    </row>
    <row r="1938" spans="1:8" x14ac:dyDescent="0.2">
      <c r="A1938" t="s">
        <v>2544</v>
      </c>
      <c r="B1938" t="s">
        <v>22207</v>
      </c>
      <c r="C1938" t="s">
        <v>2545</v>
      </c>
      <c r="D1938" t="s">
        <v>21648</v>
      </c>
      <c r="E1938"/>
      <c r="F1938">
        <v>70101</v>
      </c>
      <c r="G1938"/>
      <c r="H1938"/>
    </row>
    <row r="1939" spans="1:8" x14ac:dyDescent="0.2">
      <c r="A1939" t="s">
        <v>2546</v>
      </c>
      <c r="B1939" t="s">
        <v>21676</v>
      </c>
      <c r="C1939" t="s">
        <v>2547</v>
      </c>
      <c r="D1939" t="s">
        <v>21677</v>
      </c>
      <c r="E1939"/>
      <c r="F1939"/>
      <c r="G1939"/>
      <c r="H1939"/>
    </row>
    <row r="1940" spans="1:8" x14ac:dyDescent="0.2">
      <c r="A1940" t="s">
        <v>5687</v>
      </c>
      <c r="B1940" t="s">
        <v>22198</v>
      </c>
      <c r="C1940" t="s">
        <v>5688</v>
      </c>
      <c r="D1940" t="s">
        <v>21648</v>
      </c>
      <c r="E1940">
        <v>0</v>
      </c>
      <c r="F1940">
        <v>99999</v>
      </c>
      <c r="G1940"/>
      <c r="H1940"/>
    </row>
    <row r="1941" spans="1:8" x14ac:dyDescent="0.2">
      <c r="A1941" t="s">
        <v>5689</v>
      </c>
      <c r="B1941" t="s">
        <v>22192</v>
      </c>
      <c r="C1941" t="s">
        <v>5690</v>
      </c>
      <c r="D1941" t="s">
        <v>21648</v>
      </c>
      <c r="E1941">
        <v>0</v>
      </c>
      <c r="F1941">
        <v>99999</v>
      </c>
      <c r="G1941"/>
      <c r="H1941"/>
    </row>
    <row r="1942" spans="1:8" x14ac:dyDescent="0.2">
      <c r="A1942" t="s">
        <v>5691</v>
      </c>
      <c r="B1942" t="s">
        <v>22208</v>
      </c>
      <c r="C1942" t="s">
        <v>5692</v>
      </c>
      <c r="D1942" t="s">
        <v>21648</v>
      </c>
      <c r="E1942"/>
      <c r="F1942">
        <v>70101</v>
      </c>
      <c r="G1942"/>
      <c r="H1942"/>
    </row>
    <row r="1943" spans="1:8" x14ac:dyDescent="0.2">
      <c r="A1943" t="s">
        <v>5693</v>
      </c>
      <c r="B1943" t="s">
        <v>22195</v>
      </c>
      <c r="C1943" t="s">
        <v>72</v>
      </c>
      <c r="D1943" t="s">
        <v>21648</v>
      </c>
      <c r="E1943"/>
      <c r="F1943">
        <v>70101</v>
      </c>
      <c r="G1943"/>
      <c r="H1943"/>
    </row>
    <row r="1944" spans="1:8" x14ac:dyDescent="0.2">
      <c r="A1944" t="s">
        <v>2182</v>
      </c>
      <c r="B1944" t="s">
        <v>22195</v>
      </c>
      <c r="C1944" t="s">
        <v>5694</v>
      </c>
      <c r="D1944" t="s">
        <v>21648</v>
      </c>
      <c r="E1944"/>
      <c r="F1944">
        <v>70101</v>
      </c>
      <c r="G1944"/>
      <c r="H1944"/>
    </row>
    <row r="1945" spans="1:8" x14ac:dyDescent="0.2">
      <c r="A1945" t="s">
        <v>5695</v>
      </c>
      <c r="B1945" t="s">
        <v>22202</v>
      </c>
      <c r="C1945" t="s">
        <v>5696</v>
      </c>
      <c r="D1945" t="s">
        <v>21648</v>
      </c>
      <c r="E1945"/>
      <c r="F1945">
        <v>70101</v>
      </c>
      <c r="G1945"/>
      <c r="H1945"/>
    </row>
    <row r="1946" spans="1:8" x14ac:dyDescent="0.2">
      <c r="A1946" t="s">
        <v>5697</v>
      </c>
      <c r="B1946" t="s">
        <v>22207</v>
      </c>
      <c r="C1946" t="s">
        <v>5698</v>
      </c>
      <c r="D1946" t="s">
        <v>21648</v>
      </c>
      <c r="E1946"/>
      <c r="F1946">
        <v>70101</v>
      </c>
      <c r="G1946"/>
      <c r="H1946"/>
    </row>
    <row r="1947" spans="1:8" x14ac:dyDescent="0.2">
      <c r="A1947" t="s">
        <v>5699</v>
      </c>
      <c r="B1947" t="s">
        <v>22197</v>
      </c>
      <c r="C1947" t="s">
        <v>5700</v>
      </c>
      <c r="D1947" t="s">
        <v>21648</v>
      </c>
      <c r="E1947"/>
      <c r="F1947">
        <v>70101</v>
      </c>
      <c r="G1947"/>
      <c r="H1947"/>
    </row>
    <row r="1948" spans="1:8" x14ac:dyDescent="0.2">
      <c r="A1948" t="s">
        <v>5701</v>
      </c>
      <c r="B1948" t="s">
        <v>22206</v>
      </c>
      <c r="C1948" t="s">
        <v>5702</v>
      </c>
      <c r="D1948" t="s">
        <v>21648</v>
      </c>
      <c r="E1948"/>
      <c r="F1948">
        <v>70101</v>
      </c>
      <c r="G1948"/>
      <c r="H1948"/>
    </row>
    <row r="1949" spans="1:8" x14ac:dyDescent="0.2">
      <c r="A1949" t="s">
        <v>5703</v>
      </c>
      <c r="B1949" t="s">
        <v>22200</v>
      </c>
      <c r="C1949" t="s">
        <v>5704</v>
      </c>
      <c r="D1949" t="s">
        <v>21648</v>
      </c>
      <c r="E1949"/>
      <c r="F1949">
        <v>70514</v>
      </c>
      <c r="G1949"/>
      <c r="H1949"/>
    </row>
    <row r="1950" spans="1:8" x14ac:dyDescent="0.2">
      <c r="A1950" t="s">
        <v>5705</v>
      </c>
      <c r="B1950" t="s">
        <v>22198</v>
      </c>
      <c r="C1950" t="s">
        <v>5706</v>
      </c>
      <c r="D1950" t="s">
        <v>21648</v>
      </c>
      <c r="E1950"/>
      <c r="F1950">
        <v>70514</v>
      </c>
      <c r="G1950"/>
      <c r="H1950"/>
    </row>
    <row r="1951" spans="1:8" x14ac:dyDescent="0.2">
      <c r="A1951" t="s">
        <v>5707</v>
      </c>
      <c r="B1951" t="s">
        <v>22198</v>
      </c>
      <c r="C1951" t="s">
        <v>5708</v>
      </c>
      <c r="D1951" t="s">
        <v>21648</v>
      </c>
      <c r="E1951"/>
      <c r="F1951">
        <v>70514</v>
      </c>
      <c r="G1951"/>
      <c r="H1951"/>
    </row>
    <row r="1952" spans="1:8" x14ac:dyDescent="0.2">
      <c r="A1952" t="s">
        <v>5709</v>
      </c>
      <c r="B1952" t="s">
        <v>22202</v>
      </c>
      <c r="C1952" t="s">
        <v>5710</v>
      </c>
      <c r="D1952" t="s">
        <v>21648</v>
      </c>
      <c r="E1952"/>
      <c r="F1952">
        <v>70514</v>
      </c>
      <c r="G1952"/>
      <c r="H1952"/>
    </row>
    <row r="1953" spans="1:8" x14ac:dyDescent="0.2">
      <c r="A1953" t="s">
        <v>5711</v>
      </c>
      <c r="B1953" t="s">
        <v>22201</v>
      </c>
      <c r="C1953" t="s">
        <v>2579</v>
      </c>
      <c r="D1953" t="s">
        <v>21648</v>
      </c>
      <c r="E1953"/>
      <c r="F1953">
        <v>70514</v>
      </c>
      <c r="G1953"/>
      <c r="H1953"/>
    </row>
    <row r="1954" spans="1:8" x14ac:dyDescent="0.2">
      <c r="A1954" t="s">
        <v>2580</v>
      </c>
      <c r="B1954" t="s">
        <v>22201</v>
      </c>
      <c r="C1954" t="s">
        <v>2581</v>
      </c>
      <c r="D1954" t="s">
        <v>21648</v>
      </c>
      <c r="E1954"/>
      <c r="F1954">
        <v>70514</v>
      </c>
      <c r="G1954"/>
      <c r="H1954"/>
    </row>
    <row r="1955" spans="1:8" x14ac:dyDescent="0.2">
      <c r="A1955" t="s">
        <v>2582</v>
      </c>
      <c r="B1955" t="s">
        <v>22200</v>
      </c>
      <c r="C1955" t="s">
        <v>2583</v>
      </c>
      <c r="D1955" t="s">
        <v>21648</v>
      </c>
      <c r="E1955"/>
      <c r="F1955">
        <v>70514</v>
      </c>
      <c r="G1955"/>
      <c r="H1955"/>
    </row>
    <row r="1956" spans="1:8" x14ac:dyDescent="0.2">
      <c r="A1956" t="s">
        <v>2584</v>
      </c>
      <c r="B1956" t="s">
        <v>22202</v>
      </c>
      <c r="C1956" t="s">
        <v>2585</v>
      </c>
      <c r="D1956" t="s">
        <v>21648</v>
      </c>
      <c r="E1956"/>
      <c r="F1956">
        <v>70514</v>
      </c>
      <c r="G1956"/>
      <c r="H1956"/>
    </row>
    <row r="1957" spans="1:8" x14ac:dyDescent="0.2">
      <c r="A1957" t="s">
        <v>2586</v>
      </c>
      <c r="B1957" t="s">
        <v>22207</v>
      </c>
      <c r="C1957" t="s">
        <v>2587</v>
      </c>
      <c r="D1957" t="s">
        <v>21648</v>
      </c>
      <c r="E1957"/>
      <c r="F1957">
        <v>99999</v>
      </c>
      <c r="G1957"/>
      <c r="H1957"/>
    </row>
    <row r="1958" spans="1:8" x14ac:dyDescent="0.2">
      <c r="A1958" t="s">
        <v>2588</v>
      </c>
      <c r="B1958" t="s">
        <v>22209</v>
      </c>
      <c r="C1958" t="s">
        <v>2589</v>
      </c>
      <c r="D1958" t="s">
        <v>21648</v>
      </c>
      <c r="E1958"/>
      <c r="F1958">
        <v>70101</v>
      </c>
      <c r="G1958"/>
      <c r="H1958"/>
    </row>
    <row r="1959" spans="1:8" x14ac:dyDescent="0.2">
      <c r="A1959" t="s">
        <v>2590</v>
      </c>
      <c r="B1959" t="s">
        <v>22209</v>
      </c>
      <c r="C1959" t="s">
        <v>2591</v>
      </c>
      <c r="D1959" t="s">
        <v>21648</v>
      </c>
      <c r="E1959"/>
      <c r="F1959">
        <v>70101</v>
      </c>
      <c r="G1959"/>
      <c r="H1959"/>
    </row>
    <row r="1960" spans="1:8" x14ac:dyDescent="0.2">
      <c r="A1960" t="s">
        <v>2592</v>
      </c>
      <c r="B1960" t="s">
        <v>22195</v>
      </c>
      <c r="C1960" t="s">
        <v>72</v>
      </c>
      <c r="D1960" t="s">
        <v>21648</v>
      </c>
      <c r="E1960"/>
      <c r="F1960">
        <v>70101</v>
      </c>
      <c r="G1960"/>
      <c r="H1960"/>
    </row>
    <row r="1961" spans="1:8" x14ac:dyDescent="0.2">
      <c r="A1961" t="s">
        <v>2593</v>
      </c>
      <c r="B1961" t="s">
        <v>22195</v>
      </c>
      <c r="C1961" t="s">
        <v>2594</v>
      </c>
      <c r="D1961" t="s">
        <v>21648</v>
      </c>
      <c r="E1961">
        <v>0</v>
      </c>
      <c r="F1961">
        <v>99999</v>
      </c>
      <c r="G1961"/>
      <c r="H1961"/>
    </row>
    <row r="1962" spans="1:8" x14ac:dyDescent="0.2">
      <c r="A1962" t="s">
        <v>2595</v>
      </c>
      <c r="B1962" t="s">
        <v>22202</v>
      </c>
      <c r="C1962" t="s">
        <v>2596</v>
      </c>
      <c r="D1962" t="s">
        <v>21648</v>
      </c>
      <c r="E1962"/>
      <c r="F1962">
        <v>70514</v>
      </c>
      <c r="G1962"/>
      <c r="H1962"/>
    </row>
    <row r="1963" spans="1:8" x14ac:dyDescent="0.2">
      <c r="A1963" t="s">
        <v>2597</v>
      </c>
      <c r="B1963" t="s">
        <v>22210</v>
      </c>
      <c r="C1963" t="s">
        <v>2598</v>
      </c>
      <c r="D1963" t="s">
        <v>21648</v>
      </c>
      <c r="E1963"/>
      <c r="F1963">
        <v>70514</v>
      </c>
      <c r="G1963"/>
      <c r="H1963"/>
    </row>
    <row r="1964" spans="1:8" x14ac:dyDescent="0.2">
      <c r="A1964" t="s">
        <v>2599</v>
      </c>
      <c r="B1964" t="s">
        <v>21676</v>
      </c>
      <c r="C1964" t="s">
        <v>2600</v>
      </c>
      <c r="D1964" t="s">
        <v>21677</v>
      </c>
      <c r="E1964"/>
      <c r="F1964"/>
      <c r="G1964"/>
      <c r="H1964"/>
    </row>
    <row r="1965" spans="1:8" x14ac:dyDescent="0.2">
      <c r="A1965" t="s">
        <v>2601</v>
      </c>
      <c r="B1965" t="s">
        <v>22200</v>
      </c>
      <c r="C1965" t="s">
        <v>2602</v>
      </c>
      <c r="D1965" t="s">
        <v>21648</v>
      </c>
      <c r="E1965"/>
      <c r="F1965">
        <v>70514</v>
      </c>
      <c r="G1965"/>
      <c r="H1965"/>
    </row>
    <row r="1966" spans="1:8" x14ac:dyDescent="0.2">
      <c r="A1966" t="s">
        <v>2603</v>
      </c>
      <c r="B1966" t="s">
        <v>22200</v>
      </c>
      <c r="C1966" t="s">
        <v>2604</v>
      </c>
      <c r="D1966" t="s">
        <v>21648</v>
      </c>
      <c r="E1966">
        <v>0</v>
      </c>
      <c r="F1966">
        <v>99999</v>
      </c>
      <c r="G1966"/>
      <c r="H1966"/>
    </row>
    <row r="1967" spans="1:8" x14ac:dyDescent="0.2">
      <c r="A1967" t="s">
        <v>2605</v>
      </c>
      <c r="B1967" t="s">
        <v>22211</v>
      </c>
      <c r="C1967" t="s">
        <v>2606</v>
      </c>
      <c r="D1967" t="s">
        <v>21648</v>
      </c>
      <c r="E1967"/>
      <c r="F1967"/>
      <c r="G1967"/>
      <c r="H1967"/>
    </row>
    <row r="1968" spans="1:8" x14ac:dyDescent="0.2">
      <c r="A1968" t="s">
        <v>2607</v>
      </c>
      <c r="B1968" t="s">
        <v>22211</v>
      </c>
      <c r="C1968" t="s">
        <v>2608</v>
      </c>
      <c r="D1968" t="s">
        <v>21648</v>
      </c>
      <c r="E1968"/>
      <c r="F1968"/>
      <c r="G1968"/>
      <c r="H1968"/>
    </row>
    <row r="1969" spans="1:8" x14ac:dyDescent="0.2">
      <c r="A1969" t="s">
        <v>2609</v>
      </c>
      <c r="B1969" t="s">
        <v>22212</v>
      </c>
      <c r="C1969" t="s">
        <v>2610</v>
      </c>
      <c r="D1969" t="s">
        <v>21648</v>
      </c>
      <c r="E1969"/>
      <c r="F1969"/>
      <c r="G1969"/>
      <c r="H1969"/>
    </row>
    <row r="1970" spans="1:8" x14ac:dyDescent="0.2">
      <c r="A1970" t="s">
        <v>2611</v>
      </c>
      <c r="B1970" t="s">
        <v>21676</v>
      </c>
      <c r="C1970" t="s">
        <v>2612</v>
      </c>
      <c r="D1970" t="s">
        <v>21677</v>
      </c>
      <c r="E1970"/>
      <c r="F1970"/>
      <c r="G1970"/>
      <c r="H1970"/>
    </row>
    <row r="1971" spans="1:8" x14ac:dyDescent="0.2">
      <c r="A1971" t="s">
        <v>2613</v>
      </c>
      <c r="B1971" t="s">
        <v>21676</v>
      </c>
      <c r="C1971" t="s">
        <v>2614</v>
      </c>
      <c r="D1971" t="s">
        <v>21677</v>
      </c>
      <c r="E1971"/>
      <c r="F1971"/>
      <c r="G1971"/>
      <c r="H1971"/>
    </row>
    <row r="1972" spans="1:8" x14ac:dyDescent="0.2">
      <c r="A1972" t="s">
        <v>2615</v>
      </c>
      <c r="B1972" t="s">
        <v>22200</v>
      </c>
      <c r="C1972" t="s">
        <v>2616</v>
      </c>
      <c r="D1972" t="s">
        <v>21648</v>
      </c>
      <c r="E1972"/>
      <c r="F1972">
        <v>70101</v>
      </c>
      <c r="G1972"/>
      <c r="H1972"/>
    </row>
    <row r="1973" spans="1:8" x14ac:dyDescent="0.2">
      <c r="A1973" t="s">
        <v>2617</v>
      </c>
      <c r="B1973" t="s">
        <v>22213</v>
      </c>
      <c r="C1973" t="s">
        <v>2618</v>
      </c>
      <c r="D1973" t="s">
        <v>21648</v>
      </c>
      <c r="E1973"/>
      <c r="F1973">
        <v>70101</v>
      </c>
      <c r="G1973"/>
      <c r="H1973"/>
    </row>
    <row r="1974" spans="1:8" x14ac:dyDescent="0.2">
      <c r="A1974" t="s">
        <v>2619</v>
      </c>
      <c r="B1974" t="s">
        <v>21676</v>
      </c>
      <c r="C1974" t="s">
        <v>2620</v>
      </c>
      <c r="D1974" t="s">
        <v>21677</v>
      </c>
      <c r="E1974"/>
      <c r="F1974"/>
      <c r="G1974"/>
      <c r="H1974"/>
    </row>
    <row r="1975" spans="1:8" x14ac:dyDescent="0.2">
      <c r="A1975" t="s">
        <v>2621</v>
      </c>
      <c r="B1975" t="s">
        <v>22198</v>
      </c>
      <c r="C1975" t="s">
        <v>2622</v>
      </c>
      <c r="D1975" t="s">
        <v>21648</v>
      </c>
      <c r="E1975"/>
      <c r="F1975">
        <v>70101</v>
      </c>
      <c r="G1975"/>
      <c r="H1975"/>
    </row>
    <row r="1976" spans="1:8" x14ac:dyDescent="0.2">
      <c r="A1976" t="s">
        <v>2623</v>
      </c>
      <c r="B1976" t="s">
        <v>22214</v>
      </c>
      <c r="C1976" t="s">
        <v>2624</v>
      </c>
      <c r="D1976" t="s">
        <v>21648</v>
      </c>
      <c r="E1976"/>
      <c r="F1976">
        <v>70101</v>
      </c>
      <c r="G1976"/>
      <c r="H1976"/>
    </row>
    <row r="1977" spans="1:8" x14ac:dyDescent="0.2">
      <c r="A1977" t="s">
        <v>2625</v>
      </c>
      <c r="B1977" t="s">
        <v>22215</v>
      </c>
      <c r="C1977" t="s">
        <v>2626</v>
      </c>
      <c r="D1977" t="s">
        <v>21648</v>
      </c>
      <c r="E1977"/>
      <c r="F1977">
        <v>70101</v>
      </c>
      <c r="G1977"/>
      <c r="H1977"/>
    </row>
    <row r="1978" spans="1:8" x14ac:dyDescent="0.2">
      <c r="A1978" t="s">
        <v>2627</v>
      </c>
      <c r="B1978" t="s">
        <v>22201</v>
      </c>
      <c r="C1978" t="s">
        <v>2628</v>
      </c>
      <c r="D1978" t="s">
        <v>21648</v>
      </c>
      <c r="E1978"/>
      <c r="F1978">
        <v>70101</v>
      </c>
      <c r="G1978"/>
      <c r="H1978"/>
    </row>
    <row r="1979" spans="1:8" x14ac:dyDescent="0.2">
      <c r="A1979" t="s">
        <v>2629</v>
      </c>
      <c r="B1979" t="s">
        <v>22198</v>
      </c>
      <c r="C1979" t="s">
        <v>2630</v>
      </c>
      <c r="D1979" t="s">
        <v>21648</v>
      </c>
      <c r="E1979">
        <v>0</v>
      </c>
      <c r="F1979">
        <v>99999</v>
      </c>
      <c r="G1979"/>
      <c r="H1979"/>
    </row>
    <row r="1980" spans="1:8" x14ac:dyDescent="0.2">
      <c r="A1980" t="s">
        <v>2631</v>
      </c>
      <c r="B1980" t="s">
        <v>22198</v>
      </c>
      <c r="C1980" t="s">
        <v>2632</v>
      </c>
      <c r="D1980" t="s">
        <v>21648</v>
      </c>
      <c r="E1980">
        <v>0</v>
      </c>
      <c r="F1980">
        <v>99999</v>
      </c>
      <c r="G1980"/>
      <c r="H1980"/>
    </row>
    <row r="1981" spans="1:8" x14ac:dyDescent="0.2">
      <c r="A1981" t="s">
        <v>2633</v>
      </c>
      <c r="B1981" t="s">
        <v>22203</v>
      </c>
      <c r="C1981" t="s">
        <v>2634</v>
      </c>
      <c r="D1981" t="s">
        <v>21648</v>
      </c>
      <c r="E1981">
        <v>0</v>
      </c>
      <c r="F1981">
        <v>99999</v>
      </c>
      <c r="G1981"/>
      <c r="H1981"/>
    </row>
    <row r="1982" spans="1:8" x14ac:dyDescent="0.2">
      <c r="A1982" t="s">
        <v>2635</v>
      </c>
      <c r="B1982" t="s">
        <v>22197</v>
      </c>
      <c r="C1982" t="s">
        <v>2636</v>
      </c>
      <c r="D1982" t="s">
        <v>21648</v>
      </c>
      <c r="E1982">
        <v>0</v>
      </c>
      <c r="F1982">
        <v>99999</v>
      </c>
      <c r="G1982"/>
      <c r="H1982"/>
    </row>
    <row r="1983" spans="1:8" x14ac:dyDescent="0.2">
      <c r="A1983" t="s">
        <v>2637</v>
      </c>
      <c r="B1983" t="s">
        <v>22197</v>
      </c>
      <c r="C1983" t="s">
        <v>2638</v>
      </c>
      <c r="D1983" t="s">
        <v>21648</v>
      </c>
      <c r="E1983">
        <v>0</v>
      </c>
      <c r="F1983">
        <v>99999</v>
      </c>
      <c r="G1983"/>
      <c r="H1983"/>
    </row>
    <row r="1984" spans="1:8" x14ac:dyDescent="0.2">
      <c r="A1984" t="s">
        <v>2639</v>
      </c>
      <c r="B1984" t="s">
        <v>22216</v>
      </c>
      <c r="C1984" t="s">
        <v>2640</v>
      </c>
      <c r="D1984" t="s">
        <v>21648</v>
      </c>
      <c r="E1984"/>
      <c r="F1984">
        <v>70101</v>
      </c>
      <c r="G1984"/>
      <c r="H1984"/>
    </row>
    <row r="1985" spans="1:8" x14ac:dyDescent="0.2">
      <c r="A1985" t="s">
        <v>2641</v>
      </c>
      <c r="B1985" t="s">
        <v>22215</v>
      </c>
      <c r="C1985" t="s">
        <v>2642</v>
      </c>
      <c r="D1985" t="s">
        <v>21648</v>
      </c>
      <c r="E1985"/>
      <c r="F1985"/>
      <c r="G1985"/>
      <c r="H1985"/>
    </row>
    <row r="1986" spans="1:8" x14ac:dyDescent="0.2">
      <c r="A1986" t="s">
        <v>2643</v>
      </c>
      <c r="B1986" t="s">
        <v>22202</v>
      </c>
      <c r="C1986" t="s">
        <v>2644</v>
      </c>
      <c r="D1986" t="s">
        <v>21648</v>
      </c>
      <c r="E1986"/>
      <c r="F1986">
        <v>70101</v>
      </c>
      <c r="G1986"/>
      <c r="H1986"/>
    </row>
    <row r="1987" spans="1:8" x14ac:dyDescent="0.2">
      <c r="A1987" t="s">
        <v>2645</v>
      </c>
      <c r="B1987" t="s">
        <v>22204</v>
      </c>
      <c r="C1987" t="s">
        <v>2646</v>
      </c>
      <c r="D1987" t="s">
        <v>21648</v>
      </c>
      <c r="E1987"/>
      <c r="F1987">
        <v>70101</v>
      </c>
      <c r="G1987"/>
      <c r="H1987"/>
    </row>
    <row r="1988" spans="1:8" x14ac:dyDescent="0.2">
      <c r="A1988" t="s">
        <v>2647</v>
      </c>
      <c r="B1988" t="s">
        <v>22192</v>
      </c>
      <c r="C1988" t="s">
        <v>2648</v>
      </c>
      <c r="D1988" t="s">
        <v>21648</v>
      </c>
      <c r="E1988"/>
      <c r="F1988">
        <v>99999</v>
      </c>
      <c r="G1988"/>
      <c r="H1988"/>
    </row>
    <row r="1989" spans="1:8" x14ac:dyDescent="0.2">
      <c r="A1989" t="s">
        <v>2649</v>
      </c>
      <c r="B1989" t="s">
        <v>22213</v>
      </c>
      <c r="C1989" t="s">
        <v>2650</v>
      </c>
      <c r="D1989" t="s">
        <v>21648</v>
      </c>
      <c r="E1989"/>
      <c r="F1989">
        <v>99999</v>
      </c>
      <c r="G1989"/>
      <c r="H1989"/>
    </row>
    <row r="1990" spans="1:8" x14ac:dyDescent="0.2">
      <c r="A1990" t="s">
        <v>2651</v>
      </c>
      <c r="B1990" t="s">
        <v>22204</v>
      </c>
      <c r="C1990" t="s">
        <v>2652</v>
      </c>
      <c r="D1990" t="s">
        <v>21648</v>
      </c>
      <c r="E1990"/>
      <c r="F1990">
        <v>70101</v>
      </c>
      <c r="G1990"/>
      <c r="H1990"/>
    </row>
    <row r="1991" spans="1:8" x14ac:dyDescent="0.2">
      <c r="A1991" t="s">
        <v>2653</v>
      </c>
      <c r="B1991" t="s">
        <v>22217</v>
      </c>
      <c r="C1991" t="s">
        <v>2654</v>
      </c>
      <c r="D1991" t="s">
        <v>21648</v>
      </c>
      <c r="E1991"/>
      <c r="F1991">
        <v>70101</v>
      </c>
      <c r="G1991"/>
      <c r="H1991"/>
    </row>
    <row r="1992" spans="1:8" x14ac:dyDescent="0.2">
      <c r="A1992" t="s">
        <v>2655</v>
      </c>
      <c r="B1992" t="s">
        <v>22206</v>
      </c>
      <c r="C1992" t="s">
        <v>2656</v>
      </c>
      <c r="D1992" t="s">
        <v>21648</v>
      </c>
      <c r="E1992"/>
      <c r="F1992">
        <v>70101</v>
      </c>
      <c r="G1992"/>
      <c r="H1992"/>
    </row>
    <row r="1993" spans="1:8" x14ac:dyDescent="0.2">
      <c r="A1993" t="s">
        <v>2657</v>
      </c>
      <c r="B1993" t="s">
        <v>22206</v>
      </c>
      <c r="C1993" t="s">
        <v>2658</v>
      </c>
      <c r="D1993" t="s">
        <v>21648</v>
      </c>
      <c r="E1993"/>
      <c r="F1993">
        <v>70101</v>
      </c>
      <c r="G1993"/>
      <c r="H1993"/>
    </row>
    <row r="1994" spans="1:8" x14ac:dyDescent="0.2">
      <c r="A1994" t="s">
        <v>2659</v>
      </c>
      <c r="B1994" t="s">
        <v>22192</v>
      </c>
      <c r="C1994" t="s">
        <v>2660</v>
      </c>
      <c r="D1994" t="s">
        <v>21648</v>
      </c>
      <c r="E1994"/>
      <c r="F1994">
        <v>70417</v>
      </c>
      <c r="G1994"/>
      <c r="H1994"/>
    </row>
    <row r="1995" spans="1:8" x14ac:dyDescent="0.2">
      <c r="A1995" t="s">
        <v>16939</v>
      </c>
      <c r="B1995" t="s">
        <v>22218</v>
      </c>
      <c r="C1995" t="s">
        <v>16940</v>
      </c>
      <c r="D1995" t="s">
        <v>21648</v>
      </c>
      <c r="E1995"/>
      <c r="F1995">
        <v>70101</v>
      </c>
      <c r="G1995"/>
      <c r="H1995"/>
    </row>
    <row r="1996" spans="1:8" x14ac:dyDescent="0.2">
      <c r="A1996" t="s">
        <v>20471</v>
      </c>
      <c r="B1996" t="s">
        <v>22216</v>
      </c>
      <c r="C1996" t="s">
        <v>20472</v>
      </c>
      <c r="D1996" t="s">
        <v>21648</v>
      </c>
      <c r="E1996"/>
      <c r="F1996">
        <v>70101</v>
      </c>
      <c r="G1996"/>
      <c r="H1996"/>
    </row>
    <row r="1997" spans="1:8" x14ac:dyDescent="0.2">
      <c r="A1997" t="s">
        <v>20473</v>
      </c>
      <c r="B1997" t="s">
        <v>22209</v>
      </c>
      <c r="C1997" t="s">
        <v>20474</v>
      </c>
      <c r="D1997" t="s">
        <v>21648</v>
      </c>
      <c r="E1997"/>
      <c r="F1997">
        <v>70101</v>
      </c>
      <c r="G1997"/>
      <c r="H1997"/>
    </row>
    <row r="1998" spans="1:8" x14ac:dyDescent="0.2">
      <c r="A1998" t="s">
        <v>20475</v>
      </c>
      <c r="B1998" t="s">
        <v>22209</v>
      </c>
      <c r="C1998" t="s">
        <v>20476</v>
      </c>
      <c r="D1998" t="s">
        <v>21648</v>
      </c>
      <c r="E1998"/>
      <c r="F1998">
        <v>70101</v>
      </c>
      <c r="G1998"/>
      <c r="H1998"/>
    </row>
    <row r="1999" spans="1:8" x14ac:dyDescent="0.2">
      <c r="A1999" t="s">
        <v>20477</v>
      </c>
      <c r="B1999" t="s">
        <v>22216</v>
      </c>
      <c r="C1999" t="s">
        <v>20478</v>
      </c>
      <c r="D1999" t="s">
        <v>21648</v>
      </c>
      <c r="E1999"/>
      <c r="F1999">
        <v>70101</v>
      </c>
      <c r="G1999"/>
      <c r="H1999"/>
    </row>
    <row r="2000" spans="1:8" x14ac:dyDescent="0.2">
      <c r="A2000" t="s">
        <v>20479</v>
      </c>
      <c r="B2000" t="s">
        <v>22209</v>
      </c>
      <c r="C2000" t="s">
        <v>20480</v>
      </c>
      <c r="D2000" t="s">
        <v>21648</v>
      </c>
      <c r="E2000"/>
      <c r="F2000">
        <v>70101</v>
      </c>
      <c r="G2000"/>
      <c r="H2000"/>
    </row>
    <row r="2001" spans="1:8" x14ac:dyDescent="0.2">
      <c r="A2001" t="s">
        <v>20481</v>
      </c>
      <c r="B2001" t="s">
        <v>22209</v>
      </c>
      <c r="C2001" t="s">
        <v>20482</v>
      </c>
      <c r="D2001" t="s">
        <v>21648</v>
      </c>
      <c r="E2001"/>
      <c r="F2001">
        <v>70101</v>
      </c>
      <c r="G2001"/>
      <c r="H2001"/>
    </row>
    <row r="2002" spans="1:8" x14ac:dyDescent="0.2">
      <c r="A2002" t="s">
        <v>20483</v>
      </c>
      <c r="B2002" t="s">
        <v>22209</v>
      </c>
      <c r="C2002" t="s">
        <v>20484</v>
      </c>
      <c r="D2002" t="s">
        <v>21648</v>
      </c>
      <c r="E2002"/>
      <c r="F2002">
        <v>70101</v>
      </c>
      <c r="G2002"/>
      <c r="H2002"/>
    </row>
    <row r="2003" spans="1:8" x14ac:dyDescent="0.2">
      <c r="A2003" t="s">
        <v>20485</v>
      </c>
      <c r="B2003" t="s">
        <v>22209</v>
      </c>
      <c r="C2003" t="s">
        <v>20486</v>
      </c>
      <c r="D2003" t="s">
        <v>21648</v>
      </c>
      <c r="E2003"/>
      <c r="F2003">
        <v>70101</v>
      </c>
      <c r="G2003"/>
      <c r="H2003"/>
    </row>
    <row r="2004" spans="1:8" x14ac:dyDescent="0.2">
      <c r="A2004" t="s">
        <v>20487</v>
      </c>
      <c r="B2004" t="s">
        <v>22216</v>
      </c>
      <c r="C2004" t="s">
        <v>20488</v>
      </c>
      <c r="D2004" t="s">
        <v>21648</v>
      </c>
      <c r="E2004"/>
      <c r="F2004">
        <v>70101</v>
      </c>
      <c r="G2004"/>
      <c r="H2004"/>
    </row>
    <row r="2005" spans="1:8" x14ac:dyDescent="0.2">
      <c r="A2005" t="s">
        <v>20489</v>
      </c>
      <c r="B2005" t="s">
        <v>22209</v>
      </c>
      <c r="C2005" t="s">
        <v>20490</v>
      </c>
      <c r="D2005" t="s">
        <v>21648</v>
      </c>
      <c r="E2005"/>
      <c r="F2005">
        <v>70101</v>
      </c>
      <c r="G2005"/>
      <c r="H2005"/>
    </row>
    <row r="2006" spans="1:8" x14ac:dyDescent="0.2">
      <c r="A2006" t="s">
        <v>20491</v>
      </c>
      <c r="B2006" t="s">
        <v>22209</v>
      </c>
      <c r="C2006" t="s">
        <v>20492</v>
      </c>
      <c r="D2006" t="s">
        <v>21648</v>
      </c>
      <c r="E2006"/>
      <c r="F2006">
        <v>70101</v>
      </c>
      <c r="G2006"/>
      <c r="H2006"/>
    </row>
    <row r="2007" spans="1:8" x14ac:dyDescent="0.2">
      <c r="A2007" t="s">
        <v>20493</v>
      </c>
      <c r="B2007" t="s">
        <v>22209</v>
      </c>
      <c r="C2007" t="s">
        <v>20494</v>
      </c>
      <c r="D2007" t="s">
        <v>21648</v>
      </c>
      <c r="E2007"/>
      <c r="F2007">
        <v>70101</v>
      </c>
      <c r="G2007"/>
      <c r="H2007"/>
    </row>
    <row r="2008" spans="1:8" x14ac:dyDescent="0.2">
      <c r="A2008" t="s">
        <v>20495</v>
      </c>
      <c r="B2008" t="s">
        <v>22209</v>
      </c>
      <c r="C2008" t="s">
        <v>20496</v>
      </c>
      <c r="D2008" t="s">
        <v>21648</v>
      </c>
      <c r="E2008"/>
      <c r="F2008">
        <v>70101</v>
      </c>
      <c r="G2008"/>
      <c r="H2008"/>
    </row>
    <row r="2009" spans="1:8" x14ac:dyDescent="0.2">
      <c r="A2009" t="s">
        <v>20497</v>
      </c>
      <c r="B2009" t="s">
        <v>22216</v>
      </c>
      <c r="C2009" t="s">
        <v>20498</v>
      </c>
      <c r="D2009" t="s">
        <v>21648</v>
      </c>
      <c r="E2009"/>
      <c r="F2009">
        <v>70101</v>
      </c>
      <c r="G2009"/>
      <c r="H2009"/>
    </row>
    <row r="2010" spans="1:8" x14ac:dyDescent="0.2">
      <c r="A2010" t="s">
        <v>20499</v>
      </c>
      <c r="B2010" t="s">
        <v>22209</v>
      </c>
      <c r="C2010" t="s">
        <v>20500</v>
      </c>
      <c r="D2010" t="s">
        <v>21648</v>
      </c>
      <c r="E2010"/>
      <c r="F2010">
        <v>70101</v>
      </c>
      <c r="G2010"/>
      <c r="H2010"/>
    </row>
    <row r="2011" spans="1:8" x14ac:dyDescent="0.2">
      <c r="A2011" t="s">
        <v>20501</v>
      </c>
      <c r="B2011" t="s">
        <v>22209</v>
      </c>
      <c r="C2011" t="s">
        <v>20502</v>
      </c>
      <c r="D2011" t="s">
        <v>21648</v>
      </c>
      <c r="E2011"/>
      <c r="F2011">
        <v>70101</v>
      </c>
      <c r="G2011"/>
      <c r="H2011"/>
    </row>
    <row r="2012" spans="1:8" x14ac:dyDescent="0.2">
      <c r="A2012" t="s">
        <v>20503</v>
      </c>
      <c r="B2012" t="s">
        <v>22216</v>
      </c>
      <c r="C2012" t="s">
        <v>20504</v>
      </c>
      <c r="D2012" t="s">
        <v>21648</v>
      </c>
      <c r="E2012"/>
      <c r="F2012">
        <v>70101</v>
      </c>
      <c r="G2012"/>
      <c r="H2012"/>
    </row>
    <row r="2013" spans="1:8" x14ac:dyDescent="0.2">
      <c r="A2013" t="s">
        <v>20505</v>
      </c>
      <c r="B2013" t="s">
        <v>22209</v>
      </c>
      <c r="C2013" t="s">
        <v>20506</v>
      </c>
      <c r="D2013" t="s">
        <v>21648</v>
      </c>
      <c r="E2013"/>
      <c r="F2013">
        <v>70101</v>
      </c>
      <c r="G2013"/>
      <c r="H2013"/>
    </row>
    <row r="2014" spans="1:8" x14ac:dyDescent="0.2">
      <c r="A2014" t="s">
        <v>20507</v>
      </c>
      <c r="B2014" t="s">
        <v>22209</v>
      </c>
      <c r="C2014" t="s">
        <v>20508</v>
      </c>
      <c r="D2014" t="s">
        <v>21648</v>
      </c>
      <c r="E2014"/>
      <c r="F2014">
        <v>70101</v>
      </c>
      <c r="G2014"/>
      <c r="H2014"/>
    </row>
    <row r="2015" spans="1:8" x14ac:dyDescent="0.2">
      <c r="A2015" t="s">
        <v>20509</v>
      </c>
      <c r="B2015" t="s">
        <v>22216</v>
      </c>
      <c r="C2015" t="s">
        <v>20510</v>
      </c>
      <c r="D2015" t="s">
        <v>21648</v>
      </c>
      <c r="E2015"/>
      <c r="F2015">
        <v>70101</v>
      </c>
      <c r="G2015"/>
      <c r="H2015"/>
    </row>
    <row r="2016" spans="1:8" x14ac:dyDescent="0.2">
      <c r="A2016" t="s">
        <v>20511</v>
      </c>
      <c r="B2016" t="s">
        <v>22209</v>
      </c>
      <c r="C2016" t="s">
        <v>20512</v>
      </c>
      <c r="D2016" t="s">
        <v>21648</v>
      </c>
      <c r="E2016"/>
      <c r="F2016">
        <v>70101</v>
      </c>
      <c r="G2016"/>
      <c r="H2016"/>
    </row>
    <row r="2017" spans="1:8" x14ac:dyDescent="0.2">
      <c r="A2017" t="s">
        <v>20513</v>
      </c>
      <c r="B2017" t="s">
        <v>22209</v>
      </c>
      <c r="C2017" t="s">
        <v>20514</v>
      </c>
      <c r="D2017" t="s">
        <v>21648</v>
      </c>
      <c r="E2017"/>
      <c r="F2017">
        <v>70101</v>
      </c>
      <c r="G2017"/>
      <c r="H2017"/>
    </row>
    <row r="2018" spans="1:8" x14ac:dyDescent="0.2">
      <c r="A2018" t="s">
        <v>20515</v>
      </c>
      <c r="B2018" t="s">
        <v>22219</v>
      </c>
      <c r="C2018" t="s">
        <v>20516</v>
      </c>
      <c r="D2018" t="s">
        <v>21648</v>
      </c>
      <c r="E2018"/>
      <c r="F2018">
        <v>70523</v>
      </c>
      <c r="G2018"/>
      <c r="H2018"/>
    </row>
    <row r="2019" spans="1:8" x14ac:dyDescent="0.2">
      <c r="A2019" t="s">
        <v>16941</v>
      </c>
      <c r="B2019" t="s">
        <v>22192</v>
      </c>
      <c r="C2019" t="s">
        <v>16942</v>
      </c>
      <c r="D2019" t="s">
        <v>21648</v>
      </c>
      <c r="E2019"/>
      <c r="F2019">
        <v>70101</v>
      </c>
      <c r="G2019"/>
      <c r="H2019"/>
    </row>
    <row r="2020" spans="1:8" x14ac:dyDescent="0.2">
      <c r="A2020" t="s">
        <v>16943</v>
      </c>
      <c r="B2020" t="s">
        <v>22195</v>
      </c>
      <c r="C2020" t="s">
        <v>16944</v>
      </c>
      <c r="D2020" t="s">
        <v>21648</v>
      </c>
      <c r="E2020"/>
      <c r="F2020">
        <v>70101</v>
      </c>
      <c r="G2020"/>
      <c r="H2020"/>
    </row>
    <row r="2021" spans="1:8" x14ac:dyDescent="0.2">
      <c r="A2021" t="s">
        <v>20517</v>
      </c>
      <c r="B2021" t="s">
        <v>22219</v>
      </c>
      <c r="C2021" t="s">
        <v>20518</v>
      </c>
      <c r="D2021" t="s">
        <v>21648</v>
      </c>
      <c r="E2021"/>
      <c r="F2021">
        <v>70506</v>
      </c>
      <c r="G2021"/>
      <c r="H2021"/>
    </row>
    <row r="2022" spans="1:8" x14ac:dyDescent="0.2">
      <c r="A2022" t="s">
        <v>20519</v>
      </c>
      <c r="B2022" t="s">
        <v>22221</v>
      </c>
      <c r="C2022" t="s">
        <v>20520</v>
      </c>
      <c r="D2022" t="s">
        <v>21648</v>
      </c>
      <c r="E2022"/>
      <c r="F2022">
        <v>70506</v>
      </c>
      <c r="G2022"/>
      <c r="H2022"/>
    </row>
    <row r="2023" spans="1:8" x14ac:dyDescent="0.2">
      <c r="A2023" t="s">
        <v>2661</v>
      </c>
      <c r="B2023" t="s">
        <v>22217</v>
      </c>
      <c r="C2023" t="s">
        <v>2662</v>
      </c>
      <c r="D2023" t="s">
        <v>21648</v>
      </c>
      <c r="E2023"/>
      <c r="F2023">
        <v>70101</v>
      </c>
      <c r="G2023"/>
      <c r="H2023"/>
    </row>
    <row r="2024" spans="1:8" x14ac:dyDescent="0.2">
      <c r="A2024" t="s">
        <v>2663</v>
      </c>
      <c r="B2024" t="s">
        <v>22217</v>
      </c>
      <c r="C2024" t="s">
        <v>2664</v>
      </c>
      <c r="D2024" t="s">
        <v>21648</v>
      </c>
      <c r="E2024"/>
      <c r="F2024">
        <v>99999</v>
      </c>
      <c r="G2024"/>
      <c r="H2024"/>
    </row>
    <row r="2025" spans="1:8" x14ac:dyDescent="0.2">
      <c r="A2025" t="s">
        <v>20521</v>
      </c>
      <c r="B2025" t="s">
        <v>22207</v>
      </c>
      <c r="C2025" t="s">
        <v>20522</v>
      </c>
      <c r="D2025" t="s">
        <v>21648</v>
      </c>
      <c r="E2025">
        <v>0</v>
      </c>
      <c r="F2025">
        <v>99999</v>
      </c>
      <c r="G2025"/>
      <c r="H2025"/>
    </row>
    <row r="2026" spans="1:8" x14ac:dyDescent="0.2">
      <c r="A2026" t="s">
        <v>2665</v>
      </c>
      <c r="B2026" t="s">
        <v>22207</v>
      </c>
      <c r="C2026" t="s">
        <v>2666</v>
      </c>
      <c r="D2026" t="s">
        <v>21648</v>
      </c>
      <c r="E2026"/>
      <c r="F2026"/>
      <c r="G2026"/>
      <c r="H2026"/>
    </row>
    <row r="2027" spans="1:8" x14ac:dyDescent="0.2">
      <c r="A2027" t="s">
        <v>16945</v>
      </c>
      <c r="B2027" t="s">
        <v>22207</v>
      </c>
      <c r="C2027" t="s">
        <v>16946</v>
      </c>
      <c r="D2027" t="s">
        <v>21648</v>
      </c>
      <c r="E2027">
        <v>0</v>
      </c>
      <c r="F2027">
        <v>70101</v>
      </c>
      <c r="G2027"/>
      <c r="H2027"/>
    </row>
    <row r="2028" spans="1:8" x14ac:dyDescent="0.2">
      <c r="A2028" t="s">
        <v>16947</v>
      </c>
      <c r="B2028" t="s">
        <v>22207</v>
      </c>
      <c r="C2028" t="s">
        <v>16948</v>
      </c>
      <c r="D2028" t="s">
        <v>21648</v>
      </c>
      <c r="E2028">
        <v>0</v>
      </c>
      <c r="F2028">
        <v>70101</v>
      </c>
      <c r="G2028"/>
      <c r="H2028"/>
    </row>
    <row r="2029" spans="1:8" x14ac:dyDescent="0.2">
      <c r="A2029" t="s">
        <v>16949</v>
      </c>
      <c r="B2029" t="s">
        <v>22207</v>
      </c>
      <c r="C2029" t="s">
        <v>16950</v>
      </c>
      <c r="D2029" t="s">
        <v>21648</v>
      </c>
      <c r="E2029"/>
      <c r="F2029">
        <v>70101</v>
      </c>
      <c r="G2029"/>
      <c r="H2029"/>
    </row>
    <row r="2030" spans="1:8" x14ac:dyDescent="0.2">
      <c r="A2030" t="s">
        <v>16951</v>
      </c>
      <c r="B2030" t="s">
        <v>22207</v>
      </c>
      <c r="C2030" t="s">
        <v>16952</v>
      </c>
      <c r="D2030" t="s">
        <v>21648</v>
      </c>
      <c r="E2030">
        <v>0</v>
      </c>
      <c r="F2030">
        <v>70101</v>
      </c>
      <c r="G2030"/>
      <c r="H2030"/>
    </row>
    <row r="2031" spans="1:8" x14ac:dyDescent="0.2">
      <c r="A2031" t="s">
        <v>16953</v>
      </c>
      <c r="B2031" t="s">
        <v>22206</v>
      </c>
      <c r="C2031" t="s">
        <v>16954</v>
      </c>
      <c r="D2031" t="s">
        <v>21648</v>
      </c>
      <c r="E2031">
        <v>0</v>
      </c>
      <c r="F2031">
        <v>70101</v>
      </c>
      <c r="G2031"/>
      <c r="H2031"/>
    </row>
    <row r="2032" spans="1:8" x14ac:dyDescent="0.2">
      <c r="A2032" t="s">
        <v>16955</v>
      </c>
      <c r="B2032" t="s">
        <v>22194</v>
      </c>
      <c r="C2032" t="s">
        <v>16956</v>
      </c>
      <c r="D2032" t="s">
        <v>21648</v>
      </c>
      <c r="E2032"/>
      <c r="F2032">
        <v>70101</v>
      </c>
      <c r="G2032"/>
      <c r="H2032"/>
    </row>
    <row r="2033" spans="1:8" x14ac:dyDescent="0.2">
      <c r="A2033" t="s">
        <v>16957</v>
      </c>
      <c r="B2033" t="s">
        <v>22222</v>
      </c>
      <c r="C2033" t="s">
        <v>5694</v>
      </c>
      <c r="D2033" t="s">
        <v>21648</v>
      </c>
      <c r="E2033"/>
      <c r="F2033">
        <v>70101</v>
      </c>
      <c r="G2033"/>
      <c r="H2033"/>
    </row>
    <row r="2034" spans="1:8" x14ac:dyDescent="0.2">
      <c r="A2034" t="s">
        <v>20523</v>
      </c>
      <c r="B2034" t="s">
        <v>22223</v>
      </c>
      <c r="C2034" t="s">
        <v>20524</v>
      </c>
      <c r="D2034" t="s">
        <v>21648</v>
      </c>
      <c r="E2034"/>
      <c r="F2034">
        <v>70523</v>
      </c>
      <c r="G2034"/>
      <c r="H2034"/>
    </row>
    <row r="2035" spans="1:8" x14ac:dyDescent="0.2">
      <c r="A2035" t="s">
        <v>20525</v>
      </c>
      <c r="B2035" t="s">
        <v>22223</v>
      </c>
      <c r="C2035" t="s">
        <v>20526</v>
      </c>
      <c r="D2035" t="s">
        <v>21648</v>
      </c>
      <c r="E2035"/>
      <c r="F2035">
        <v>70523</v>
      </c>
      <c r="G2035"/>
      <c r="H2035"/>
    </row>
    <row r="2036" spans="1:8" x14ac:dyDescent="0.2">
      <c r="A2036" t="s">
        <v>20527</v>
      </c>
      <c r="B2036" t="s">
        <v>22223</v>
      </c>
      <c r="C2036" t="s">
        <v>20528</v>
      </c>
      <c r="D2036" t="s">
        <v>21648</v>
      </c>
      <c r="E2036"/>
      <c r="F2036">
        <v>70523</v>
      </c>
      <c r="G2036"/>
      <c r="H2036"/>
    </row>
    <row r="2037" spans="1:8" x14ac:dyDescent="0.2">
      <c r="A2037" t="s">
        <v>20529</v>
      </c>
      <c r="B2037" t="s">
        <v>22219</v>
      </c>
      <c r="C2037" t="s">
        <v>20530</v>
      </c>
      <c r="D2037" t="s">
        <v>21648</v>
      </c>
      <c r="E2037"/>
      <c r="F2037">
        <v>70523</v>
      </c>
      <c r="G2037"/>
      <c r="H2037"/>
    </row>
    <row r="2038" spans="1:8" x14ac:dyDescent="0.2">
      <c r="A2038" t="s">
        <v>20531</v>
      </c>
      <c r="B2038" t="s">
        <v>22224</v>
      </c>
      <c r="C2038" t="s">
        <v>20532</v>
      </c>
      <c r="D2038" t="s">
        <v>21648</v>
      </c>
      <c r="E2038"/>
      <c r="F2038">
        <v>70523</v>
      </c>
      <c r="G2038"/>
      <c r="H2038"/>
    </row>
    <row r="2039" spans="1:8" x14ac:dyDescent="0.2">
      <c r="A2039" t="s">
        <v>20533</v>
      </c>
      <c r="B2039" t="s">
        <v>22225</v>
      </c>
      <c r="C2039" t="s">
        <v>20534</v>
      </c>
      <c r="D2039" t="s">
        <v>21648</v>
      </c>
      <c r="E2039"/>
      <c r="F2039">
        <v>70523</v>
      </c>
      <c r="G2039"/>
      <c r="H2039"/>
    </row>
    <row r="2040" spans="1:8" x14ac:dyDescent="0.2">
      <c r="A2040" t="s">
        <v>20535</v>
      </c>
      <c r="B2040" t="s">
        <v>21758</v>
      </c>
      <c r="C2040" t="s">
        <v>20536</v>
      </c>
      <c r="D2040" t="s">
        <v>21648</v>
      </c>
      <c r="E2040"/>
      <c r="F2040">
        <v>70523</v>
      </c>
      <c r="G2040"/>
      <c r="H2040"/>
    </row>
    <row r="2041" spans="1:8" x14ac:dyDescent="0.2">
      <c r="A2041" t="s">
        <v>16958</v>
      </c>
      <c r="B2041" t="s">
        <v>22223</v>
      </c>
      <c r="C2041" t="s">
        <v>16959</v>
      </c>
      <c r="D2041" t="s">
        <v>21648</v>
      </c>
      <c r="E2041"/>
      <c r="F2041">
        <v>70523</v>
      </c>
      <c r="G2041"/>
      <c r="H2041"/>
    </row>
    <row r="2042" spans="1:8" x14ac:dyDescent="0.2">
      <c r="A2042" t="s">
        <v>20537</v>
      </c>
      <c r="B2042" t="s">
        <v>22224</v>
      </c>
      <c r="C2042" t="s">
        <v>20538</v>
      </c>
      <c r="D2042" t="s">
        <v>21648</v>
      </c>
      <c r="E2042"/>
      <c r="F2042">
        <v>70523</v>
      </c>
      <c r="G2042"/>
      <c r="H2042"/>
    </row>
    <row r="2043" spans="1:8" x14ac:dyDescent="0.2">
      <c r="A2043" t="s">
        <v>2667</v>
      </c>
      <c r="B2043" t="s">
        <v>22205</v>
      </c>
      <c r="C2043" t="s">
        <v>2668</v>
      </c>
      <c r="D2043" t="s">
        <v>21648</v>
      </c>
      <c r="E2043"/>
      <c r="F2043">
        <v>70251</v>
      </c>
      <c r="G2043"/>
      <c r="H2043"/>
    </row>
    <row r="2044" spans="1:8" x14ac:dyDescent="0.2">
      <c r="A2044" t="s">
        <v>2669</v>
      </c>
      <c r="B2044" t="s">
        <v>22205</v>
      </c>
      <c r="C2044" t="s">
        <v>2670</v>
      </c>
      <c r="D2044" t="s">
        <v>21648</v>
      </c>
      <c r="E2044"/>
      <c r="F2044">
        <v>70280</v>
      </c>
      <c r="G2044"/>
      <c r="H2044"/>
    </row>
    <row r="2045" spans="1:8" x14ac:dyDescent="0.2">
      <c r="A2045" t="s">
        <v>2671</v>
      </c>
      <c r="B2045" t="s">
        <v>22205</v>
      </c>
      <c r="C2045" t="s">
        <v>2672</v>
      </c>
      <c r="D2045" t="s">
        <v>21648</v>
      </c>
      <c r="E2045"/>
      <c r="F2045">
        <v>70280</v>
      </c>
      <c r="G2045"/>
      <c r="H2045"/>
    </row>
    <row r="2046" spans="1:8" x14ac:dyDescent="0.2">
      <c r="A2046" t="s">
        <v>20539</v>
      </c>
      <c r="B2046" t="s">
        <v>22194</v>
      </c>
      <c r="C2046" t="s">
        <v>20540</v>
      </c>
      <c r="D2046" t="s">
        <v>21648</v>
      </c>
      <c r="E2046"/>
      <c r="F2046">
        <v>72029</v>
      </c>
      <c r="G2046"/>
      <c r="H2046"/>
    </row>
    <row r="2047" spans="1:8" x14ac:dyDescent="0.2">
      <c r="A2047" t="s">
        <v>20541</v>
      </c>
      <c r="B2047" t="s">
        <v>22229</v>
      </c>
      <c r="C2047" t="s">
        <v>20542</v>
      </c>
      <c r="D2047" t="s">
        <v>21648</v>
      </c>
      <c r="E2047"/>
      <c r="F2047">
        <v>71922</v>
      </c>
      <c r="G2047"/>
      <c r="H2047"/>
    </row>
    <row r="2048" spans="1:8" x14ac:dyDescent="0.2">
      <c r="A2048" t="s">
        <v>20543</v>
      </c>
      <c r="B2048" t="s">
        <v>22231</v>
      </c>
      <c r="C2048" t="s">
        <v>20544</v>
      </c>
      <c r="D2048" t="s">
        <v>21648</v>
      </c>
      <c r="E2048"/>
      <c r="F2048"/>
      <c r="G2048"/>
      <c r="H2048"/>
    </row>
    <row r="2049" spans="1:8" x14ac:dyDescent="0.2">
      <c r="A2049" t="s">
        <v>2673</v>
      </c>
      <c r="B2049" t="s">
        <v>22232</v>
      </c>
      <c r="C2049" t="s">
        <v>2674</v>
      </c>
      <c r="D2049" t="s">
        <v>21648</v>
      </c>
      <c r="E2049"/>
      <c r="F2049">
        <v>71305</v>
      </c>
      <c r="G2049"/>
      <c r="H2049"/>
    </row>
    <row r="2050" spans="1:8" x14ac:dyDescent="0.2">
      <c r="A2050" t="s">
        <v>2675</v>
      </c>
      <c r="B2050" t="s">
        <v>22234</v>
      </c>
      <c r="C2050" t="s">
        <v>5800</v>
      </c>
      <c r="D2050" t="s">
        <v>21648</v>
      </c>
      <c r="E2050"/>
      <c r="F2050">
        <v>71305</v>
      </c>
      <c r="G2050"/>
      <c r="H2050"/>
    </row>
    <row r="2051" spans="1:8" x14ac:dyDescent="0.2">
      <c r="A2051" t="s">
        <v>5801</v>
      </c>
      <c r="B2051" t="s">
        <v>22235</v>
      </c>
      <c r="C2051" t="s">
        <v>5802</v>
      </c>
      <c r="D2051" t="s">
        <v>21648</v>
      </c>
      <c r="E2051"/>
      <c r="F2051">
        <v>71305</v>
      </c>
      <c r="G2051"/>
      <c r="H2051"/>
    </row>
    <row r="2052" spans="1:8" x14ac:dyDescent="0.2">
      <c r="A2052" t="s">
        <v>5803</v>
      </c>
      <c r="B2052" t="s">
        <v>22236</v>
      </c>
      <c r="C2052" t="s">
        <v>5804</v>
      </c>
      <c r="D2052" t="s">
        <v>21648</v>
      </c>
      <c r="E2052"/>
      <c r="F2052">
        <v>71305</v>
      </c>
      <c r="G2052"/>
      <c r="H2052"/>
    </row>
    <row r="2053" spans="1:8" x14ac:dyDescent="0.2">
      <c r="A2053" t="s">
        <v>5805</v>
      </c>
      <c r="B2053" t="s">
        <v>22237</v>
      </c>
      <c r="C2053" t="s">
        <v>5806</v>
      </c>
      <c r="D2053" t="s">
        <v>21648</v>
      </c>
      <c r="E2053"/>
      <c r="F2053">
        <v>71305</v>
      </c>
      <c r="G2053"/>
      <c r="H2053"/>
    </row>
    <row r="2054" spans="1:8" x14ac:dyDescent="0.2">
      <c r="A2054" t="s">
        <v>5807</v>
      </c>
      <c r="B2054" t="s">
        <v>22238</v>
      </c>
      <c r="C2054" t="s">
        <v>5808</v>
      </c>
      <c r="D2054" t="s">
        <v>21648</v>
      </c>
      <c r="E2054"/>
      <c r="F2054">
        <v>71305</v>
      </c>
      <c r="G2054"/>
      <c r="H2054"/>
    </row>
    <row r="2055" spans="1:8" x14ac:dyDescent="0.2">
      <c r="A2055" t="s">
        <v>5809</v>
      </c>
      <c r="B2055" t="s">
        <v>22239</v>
      </c>
      <c r="C2055" t="s">
        <v>5810</v>
      </c>
      <c r="D2055" t="s">
        <v>21648</v>
      </c>
      <c r="E2055"/>
      <c r="F2055">
        <v>71305</v>
      </c>
      <c r="G2055"/>
      <c r="H2055"/>
    </row>
    <row r="2056" spans="1:8" x14ac:dyDescent="0.2">
      <c r="A2056" t="s">
        <v>5811</v>
      </c>
      <c r="B2056" t="s">
        <v>22240</v>
      </c>
      <c r="C2056" t="s">
        <v>5812</v>
      </c>
      <c r="D2056" t="s">
        <v>21648</v>
      </c>
      <c r="E2056"/>
      <c r="F2056">
        <v>72203</v>
      </c>
      <c r="G2056"/>
      <c r="H2056"/>
    </row>
    <row r="2057" spans="1:8" x14ac:dyDescent="0.2">
      <c r="A2057" t="s">
        <v>5813</v>
      </c>
      <c r="B2057" t="s">
        <v>22241</v>
      </c>
      <c r="C2057" t="s">
        <v>5814</v>
      </c>
      <c r="D2057" t="s">
        <v>21648</v>
      </c>
      <c r="E2057"/>
      <c r="F2057">
        <v>71320</v>
      </c>
      <c r="G2057"/>
      <c r="H2057"/>
    </row>
    <row r="2058" spans="1:8" x14ac:dyDescent="0.2">
      <c r="A2058" t="s">
        <v>5815</v>
      </c>
      <c r="B2058" t="s">
        <v>22243</v>
      </c>
      <c r="C2058" t="s">
        <v>5816</v>
      </c>
      <c r="D2058" t="s">
        <v>21648</v>
      </c>
      <c r="E2058"/>
      <c r="F2058">
        <v>71320</v>
      </c>
      <c r="G2058"/>
      <c r="H2058"/>
    </row>
    <row r="2059" spans="1:8" x14ac:dyDescent="0.2">
      <c r="A2059" t="s">
        <v>5817</v>
      </c>
      <c r="B2059" t="s">
        <v>22244</v>
      </c>
      <c r="C2059" t="s">
        <v>5818</v>
      </c>
      <c r="D2059" t="s">
        <v>21648</v>
      </c>
      <c r="E2059"/>
      <c r="F2059">
        <v>71305</v>
      </c>
      <c r="G2059"/>
      <c r="H2059"/>
    </row>
    <row r="2060" spans="1:8" x14ac:dyDescent="0.2">
      <c r="A2060" t="s">
        <v>5819</v>
      </c>
      <c r="B2060" t="s">
        <v>22245</v>
      </c>
      <c r="C2060" t="s">
        <v>5820</v>
      </c>
      <c r="D2060" t="s">
        <v>21648</v>
      </c>
      <c r="E2060"/>
      <c r="F2060">
        <v>71305</v>
      </c>
      <c r="G2060"/>
      <c r="H2060"/>
    </row>
    <row r="2061" spans="1:8" x14ac:dyDescent="0.2">
      <c r="A2061" t="s">
        <v>5821</v>
      </c>
      <c r="B2061" t="s">
        <v>22246</v>
      </c>
      <c r="C2061" t="s">
        <v>5822</v>
      </c>
      <c r="D2061" t="s">
        <v>21648</v>
      </c>
      <c r="E2061"/>
      <c r="F2061">
        <v>71305</v>
      </c>
      <c r="G2061"/>
      <c r="H2061"/>
    </row>
    <row r="2062" spans="1:8" x14ac:dyDescent="0.2">
      <c r="A2062" t="s">
        <v>5823</v>
      </c>
      <c r="B2062" t="s">
        <v>22247</v>
      </c>
      <c r="C2062" t="s">
        <v>5824</v>
      </c>
      <c r="D2062" t="s">
        <v>21648</v>
      </c>
      <c r="E2062"/>
      <c r="F2062">
        <v>71305</v>
      </c>
      <c r="G2062"/>
      <c r="H2062"/>
    </row>
    <row r="2063" spans="1:8" x14ac:dyDescent="0.2">
      <c r="A2063" t="s">
        <v>5825</v>
      </c>
      <c r="B2063" t="s">
        <v>22236</v>
      </c>
      <c r="C2063" t="s">
        <v>5826</v>
      </c>
      <c r="D2063" t="s">
        <v>21648</v>
      </c>
      <c r="E2063"/>
      <c r="F2063">
        <v>71305</v>
      </c>
      <c r="G2063"/>
      <c r="H2063"/>
    </row>
    <row r="2064" spans="1:8" x14ac:dyDescent="0.2">
      <c r="A2064" t="s">
        <v>5827</v>
      </c>
      <c r="B2064" t="s">
        <v>22248</v>
      </c>
      <c r="C2064" t="s">
        <v>5828</v>
      </c>
      <c r="D2064" t="s">
        <v>21648</v>
      </c>
      <c r="E2064"/>
      <c r="F2064">
        <v>71305</v>
      </c>
      <c r="G2064"/>
      <c r="H2064"/>
    </row>
    <row r="2065" spans="1:8" x14ac:dyDescent="0.2">
      <c r="A2065" t="s">
        <v>5829</v>
      </c>
      <c r="B2065" t="s">
        <v>22235</v>
      </c>
      <c r="C2065" t="s">
        <v>5830</v>
      </c>
      <c r="D2065" t="s">
        <v>21648</v>
      </c>
      <c r="E2065"/>
      <c r="F2065">
        <v>71305</v>
      </c>
      <c r="G2065"/>
      <c r="H2065"/>
    </row>
    <row r="2066" spans="1:8" x14ac:dyDescent="0.2">
      <c r="A2066" t="s">
        <v>5831</v>
      </c>
      <c r="B2066" t="s">
        <v>22125</v>
      </c>
      <c r="C2066" t="s">
        <v>5832</v>
      </c>
      <c r="D2066" t="s">
        <v>21648</v>
      </c>
      <c r="E2066"/>
      <c r="F2066">
        <v>71305</v>
      </c>
      <c r="G2066"/>
      <c r="H2066"/>
    </row>
    <row r="2067" spans="1:8" x14ac:dyDescent="0.2">
      <c r="A2067" t="s">
        <v>5833</v>
      </c>
      <c r="B2067" t="s">
        <v>22114</v>
      </c>
      <c r="C2067" t="s">
        <v>5834</v>
      </c>
      <c r="D2067" t="s">
        <v>21648</v>
      </c>
      <c r="E2067"/>
      <c r="F2067">
        <v>71305</v>
      </c>
      <c r="G2067"/>
      <c r="H2067"/>
    </row>
    <row r="2068" spans="1:8" x14ac:dyDescent="0.2">
      <c r="A2068" t="s">
        <v>5835</v>
      </c>
      <c r="B2068" t="s">
        <v>22114</v>
      </c>
      <c r="C2068" t="s">
        <v>5836</v>
      </c>
      <c r="D2068" t="s">
        <v>21648</v>
      </c>
      <c r="E2068"/>
      <c r="F2068">
        <v>71305</v>
      </c>
      <c r="G2068"/>
      <c r="H2068"/>
    </row>
    <row r="2069" spans="1:8" x14ac:dyDescent="0.2">
      <c r="A2069" t="s">
        <v>9174</v>
      </c>
      <c r="B2069" t="s">
        <v>22249</v>
      </c>
      <c r="C2069" t="s">
        <v>9175</v>
      </c>
      <c r="D2069" t="s">
        <v>21648</v>
      </c>
      <c r="E2069"/>
      <c r="F2069">
        <v>71305</v>
      </c>
      <c r="G2069"/>
      <c r="H2069"/>
    </row>
    <row r="2070" spans="1:8" x14ac:dyDescent="0.2">
      <c r="A2070" t="s">
        <v>9176</v>
      </c>
      <c r="B2070" t="s">
        <v>22250</v>
      </c>
      <c r="C2070" t="s">
        <v>9177</v>
      </c>
      <c r="D2070" t="s">
        <v>21648</v>
      </c>
      <c r="E2070"/>
      <c r="F2070">
        <v>71305</v>
      </c>
      <c r="G2070"/>
      <c r="H2070"/>
    </row>
    <row r="2071" spans="1:8" x14ac:dyDescent="0.2">
      <c r="A2071" t="s">
        <v>9178</v>
      </c>
      <c r="B2071" t="s">
        <v>22251</v>
      </c>
      <c r="C2071" t="s">
        <v>9179</v>
      </c>
      <c r="D2071" t="s">
        <v>21648</v>
      </c>
      <c r="E2071"/>
      <c r="F2071">
        <v>71305</v>
      </c>
      <c r="G2071"/>
      <c r="H2071"/>
    </row>
    <row r="2072" spans="1:8" x14ac:dyDescent="0.2">
      <c r="A2072" t="s">
        <v>5866</v>
      </c>
      <c r="B2072" t="s">
        <v>22252</v>
      </c>
      <c r="C2072" t="s">
        <v>5867</v>
      </c>
      <c r="D2072" t="s">
        <v>21648</v>
      </c>
      <c r="E2072"/>
      <c r="F2072">
        <v>71305</v>
      </c>
      <c r="G2072"/>
      <c r="H2072"/>
    </row>
    <row r="2073" spans="1:8" x14ac:dyDescent="0.2">
      <c r="A2073" t="s">
        <v>5868</v>
      </c>
      <c r="B2073" t="s">
        <v>22253</v>
      </c>
      <c r="C2073" t="s">
        <v>5869</v>
      </c>
      <c r="D2073" t="s">
        <v>21648</v>
      </c>
      <c r="E2073"/>
      <c r="F2073">
        <v>71305</v>
      </c>
      <c r="G2073"/>
      <c r="H2073"/>
    </row>
    <row r="2074" spans="1:8" x14ac:dyDescent="0.2">
      <c r="A2074" t="s">
        <v>5870</v>
      </c>
      <c r="B2074" t="s">
        <v>22252</v>
      </c>
      <c r="C2074" t="s">
        <v>5867</v>
      </c>
      <c r="D2074" t="s">
        <v>21648</v>
      </c>
      <c r="E2074"/>
      <c r="F2074">
        <v>71305</v>
      </c>
      <c r="G2074"/>
      <c r="H2074"/>
    </row>
    <row r="2075" spans="1:8" x14ac:dyDescent="0.2">
      <c r="A2075" t="s">
        <v>5871</v>
      </c>
      <c r="B2075" t="s">
        <v>22240</v>
      </c>
      <c r="C2075" t="s">
        <v>5872</v>
      </c>
      <c r="D2075" t="s">
        <v>21648</v>
      </c>
      <c r="E2075"/>
      <c r="F2075">
        <v>71305</v>
      </c>
      <c r="G2075"/>
      <c r="H2075"/>
    </row>
    <row r="2076" spans="1:8" x14ac:dyDescent="0.2">
      <c r="A2076" t="s">
        <v>5873</v>
      </c>
      <c r="B2076" t="s">
        <v>22141</v>
      </c>
      <c r="C2076" t="s">
        <v>2248</v>
      </c>
      <c r="D2076" t="s">
        <v>21648</v>
      </c>
      <c r="E2076"/>
      <c r="F2076">
        <v>71305</v>
      </c>
      <c r="G2076"/>
      <c r="H2076"/>
    </row>
    <row r="2077" spans="1:8" x14ac:dyDescent="0.2">
      <c r="A2077" t="s">
        <v>5874</v>
      </c>
      <c r="B2077" t="s">
        <v>22117</v>
      </c>
      <c r="C2077" t="s">
        <v>4673</v>
      </c>
      <c r="D2077" t="s">
        <v>21648</v>
      </c>
      <c r="E2077"/>
      <c r="F2077">
        <v>71305</v>
      </c>
      <c r="G2077"/>
      <c r="H2077"/>
    </row>
    <row r="2078" spans="1:8" x14ac:dyDescent="0.2">
      <c r="A2078" t="s">
        <v>5875</v>
      </c>
      <c r="B2078" t="s">
        <v>22117</v>
      </c>
      <c r="C2078" t="s">
        <v>4671</v>
      </c>
      <c r="D2078" t="s">
        <v>21648</v>
      </c>
      <c r="E2078"/>
      <c r="F2078">
        <v>71305</v>
      </c>
      <c r="G2078"/>
      <c r="H2078"/>
    </row>
    <row r="2079" spans="1:8" x14ac:dyDescent="0.2">
      <c r="A2079" t="s">
        <v>5876</v>
      </c>
      <c r="B2079" t="s">
        <v>22141</v>
      </c>
      <c r="C2079" t="s">
        <v>5877</v>
      </c>
      <c r="D2079" t="s">
        <v>21648</v>
      </c>
      <c r="E2079"/>
      <c r="F2079">
        <v>71305</v>
      </c>
      <c r="G2079"/>
      <c r="H2079"/>
    </row>
    <row r="2080" spans="1:8" x14ac:dyDescent="0.2">
      <c r="A2080" t="s">
        <v>5878</v>
      </c>
      <c r="B2080" t="s">
        <v>22238</v>
      </c>
      <c r="C2080" t="s">
        <v>5808</v>
      </c>
      <c r="D2080" t="s">
        <v>21648</v>
      </c>
      <c r="E2080"/>
      <c r="F2080">
        <v>71305</v>
      </c>
      <c r="G2080"/>
      <c r="H2080"/>
    </row>
    <row r="2081" spans="1:8" x14ac:dyDescent="0.2">
      <c r="A2081" t="s">
        <v>5879</v>
      </c>
      <c r="B2081" t="s">
        <v>22254</v>
      </c>
      <c r="C2081" t="s">
        <v>5880</v>
      </c>
      <c r="D2081" t="s">
        <v>21648</v>
      </c>
      <c r="E2081"/>
      <c r="F2081">
        <v>71305</v>
      </c>
      <c r="G2081"/>
      <c r="H2081"/>
    </row>
    <row r="2082" spans="1:8" x14ac:dyDescent="0.2">
      <c r="A2082" t="s">
        <v>5881</v>
      </c>
      <c r="B2082" t="s">
        <v>22254</v>
      </c>
      <c r="C2082" t="s">
        <v>5882</v>
      </c>
      <c r="D2082" t="s">
        <v>21648</v>
      </c>
      <c r="E2082"/>
      <c r="F2082">
        <v>71305</v>
      </c>
      <c r="G2082"/>
      <c r="H2082"/>
    </row>
    <row r="2083" spans="1:8" x14ac:dyDescent="0.2">
      <c r="A2083" t="s">
        <v>5883</v>
      </c>
      <c r="B2083" t="s">
        <v>22235</v>
      </c>
      <c r="C2083" t="s">
        <v>2733</v>
      </c>
      <c r="D2083" t="s">
        <v>21648</v>
      </c>
      <c r="E2083"/>
      <c r="F2083">
        <v>71305</v>
      </c>
      <c r="G2083"/>
      <c r="H2083"/>
    </row>
    <row r="2084" spans="1:8" x14ac:dyDescent="0.2">
      <c r="A2084" t="s">
        <v>2734</v>
      </c>
      <c r="B2084" t="s">
        <v>22236</v>
      </c>
      <c r="C2084" t="s">
        <v>2735</v>
      </c>
      <c r="D2084" t="s">
        <v>21648</v>
      </c>
      <c r="E2084"/>
      <c r="F2084">
        <v>71305</v>
      </c>
      <c r="G2084"/>
      <c r="H2084"/>
    </row>
    <row r="2085" spans="1:8" x14ac:dyDescent="0.2">
      <c r="A2085" t="s">
        <v>2736</v>
      </c>
      <c r="B2085" t="s">
        <v>22234</v>
      </c>
      <c r="C2085" t="s">
        <v>2737</v>
      </c>
      <c r="D2085" t="s">
        <v>21648</v>
      </c>
      <c r="E2085"/>
      <c r="F2085">
        <v>71305</v>
      </c>
      <c r="G2085"/>
      <c r="H2085"/>
    </row>
    <row r="2086" spans="1:8" x14ac:dyDescent="0.2">
      <c r="A2086" t="s">
        <v>2738</v>
      </c>
      <c r="B2086" t="s">
        <v>22234</v>
      </c>
      <c r="C2086" t="s">
        <v>2739</v>
      </c>
      <c r="D2086" t="s">
        <v>21648</v>
      </c>
      <c r="E2086"/>
      <c r="F2086">
        <v>71305</v>
      </c>
      <c r="G2086"/>
      <c r="H2086"/>
    </row>
    <row r="2087" spans="1:8" x14ac:dyDescent="0.2">
      <c r="A2087" t="s">
        <v>2740</v>
      </c>
      <c r="B2087" t="s">
        <v>22234</v>
      </c>
      <c r="C2087" t="s">
        <v>2741</v>
      </c>
      <c r="D2087" t="s">
        <v>21648</v>
      </c>
      <c r="E2087"/>
      <c r="F2087">
        <v>71305</v>
      </c>
      <c r="G2087"/>
      <c r="H2087"/>
    </row>
    <row r="2088" spans="1:8" x14ac:dyDescent="0.2">
      <c r="A2088" t="s">
        <v>2742</v>
      </c>
      <c r="B2088" t="s">
        <v>22234</v>
      </c>
      <c r="C2088" t="s">
        <v>2743</v>
      </c>
      <c r="D2088" t="s">
        <v>21648</v>
      </c>
      <c r="E2088"/>
      <c r="F2088">
        <v>71305</v>
      </c>
      <c r="G2088"/>
      <c r="H2088"/>
    </row>
    <row r="2089" spans="1:8" x14ac:dyDescent="0.2">
      <c r="A2089" t="s">
        <v>2744</v>
      </c>
      <c r="B2089" t="s">
        <v>22234</v>
      </c>
      <c r="C2089" t="s">
        <v>2745</v>
      </c>
      <c r="D2089" t="s">
        <v>21648</v>
      </c>
      <c r="E2089"/>
      <c r="F2089">
        <v>71305</v>
      </c>
      <c r="G2089"/>
      <c r="H2089"/>
    </row>
    <row r="2090" spans="1:8" x14ac:dyDescent="0.2">
      <c r="A2090" t="s">
        <v>2746</v>
      </c>
      <c r="B2090" t="s">
        <v>22234</v>
      </c>
      <c r="C2090" t="s">
        <v>2747</v>
      </c>
      <c r="D2090" t="s">
        <v>21648</v>
      </c>
      <c r="E2090"/>
      <c r="F2090">
        <v>71305</v>
      </c>
      <c r="G2090"/>
      <c r="H2090"/>
    </row>
    <row r="2091" spans="1:8" x14ac:dyDescent="0.2">
      <c r="A2091" t="s">
        <v>2748</v>
      </c>
      <c r="B2091" t="s">
        <v>22234</v>
      </c>
      <c r="C2091" t="s">
        <v>2749</v>
      </c>
      <c r="D2091" t="s">
        <v>21648</v>
      </c>
      <c r="E2091"/>
      <c r="F2091">
        <v>71305</v>
      </c>
      <c r="G2091"/>
      <c r="H2091"/>
    </row>
    <row r="2092" spans="1:8" x14ac:dyDescent="0.2">
      <c r="A2092" t="s">
        <v>2750</v>
      </c>
      <c r="B2092" t="s">
        <v>22234</v>
      </c>
      <c r="C2092" t="s">
        <v>2751</v>
      </c>
      <c r="D2092" t="s">
        <v>21648</v>
      </c>
      <c r="E2092"/>
      <c r="F2092">
        <v>71305</v>
      </c>
      <c r="G2092"/>
      <c r="H2092"/>
    </row>
    <row r="2093" spans="1:8" x14ac:dyDescent="0.2">
      <c r="A2093" t="s">
        <v>2752</v>
      </c>
      <c r="B2093" t="s">
        <v>22234</v>
      </c>
      <c r="C2093" t="s">
        <v>2753</v>
      </c>
      <c r="D2093" t="s">
        <v>21648</v>
      </c>
      <c r="E2093"/>
      <c r="F2093">
        <v>71305</v>
      </c>
      <c r="G2093"/>
      <c r="H2093"/>
    </row>
    <row r="2094" spans="1:8" x14ac:dyDescent="0.2">
      <c r="A2094" t="s">
        <v>2754</v>
      </c>
      <c r="B2094" t="s">
        <v>22232</v>
      </c>
      <c r="C2094" t="s">
        <v>2674</v>
      </c>
      <c r="D2094" t="s">
        <v>21648</v>
      </c>
      <c r="E2094"/>
      <c r="F2094">
        <v>71305</v>
      </c>
      <c r="G2094"/>
      <c r="H2094"/>
    </row>
    <row r="2095" spans="1:8" x14ac:dyDescent="0.2">
      <c r="A2095" t="s">
        <v>2755</v>
      </c>
      <c r="B2095" t="s">
        <v>22255</v>
      </c>
      <c r="C2095" t="s">
        <v>2756</v>
      </c>
      <c r="D2095" t="s">
        <v>21648</v>
      </c>
      <c r="E2095"/>
      <c r="F2095">
        <v>71305</v>
      </c>
      <c r="G2095"/>
      <c r="H2095"/>
    </row>
    <row r="2096" spans="1:8" x14ac:dyDescent="0.2">
      <c r="A2096" t="s">
        <v>2757</v>
      </c>
      <c r="B2096" t="s">
        <v>22256</v>
      </c>
      <c r="C2096" t="s">
        <v>2758</v>
      </c>
      <c r="D2096" t="s">
        <v>21648</v>
      </c>
      <c r="E2096"/>
      <c r="F2096">
        <v>71305</v>
      </c>
      <c r="G2096"/>
      <c r="H2096"/>
    </row>
    <row r="2097" spans="1:8" x14ac:dyDescent="0.2">
      <c r="A2097" t="s">
        <v>2759</v>
      </c>
      <c r="B2097" t="s">
        <v>22257</v>
      </c>
      <c r="C2097" t="s">
        <v>5907</v>
      </c>
      <c r="D2097" t="s">
        <v>21648</v>
      </c>
      <c r="E2097"/>
      <c r="F2097">
        <v>71305</v>
      </c>
      <c r="G2097"/>
      <c r="H2097"/>
    </row>
    <row r="2098" spans="1:8" x14ac:dyDescent="0.2">
      <c r="A2098" t="s">
        <v>5908</v>
      </c>
      <c r="B2098" t="s">
        <v>22254</v>
      </c>
      <c r="C2098" t="s">
        <v>5909</v>
      </c>
      <c r="D2098" t="s">
        <v>21648</v>
      </c>
      <c r="E2098"/>
      <c r="F2098">
        <v>72203</v>
      </c>
      <c r="G2098"/>
      <c r="H2098"/>
    </row>
    <row r="2099" spans="1:8" x14ac:dyDescent="0.2">
      <c r="A2099" t="s">
        <v>5910</v>
      </c>
      <c r="B2099" t="s">
        <v>22258</v>
      </c>
      <c r="C2099" t="s">
        <v>5911</v>
      </c>
      <c r="D2099" t="s">
        <v>21648</v>
      </c>
      <c r="E2099"/>
      <c r="F2099">
        <v>71305</v>
      </c>
      <c r="G2099"/>
      <c r="H2099"/>
    </row>
    <row r="2100" spans="1:8" x14ac:dyDescent="0.2">
      <c r="A2100" t="s">
        <v>5912</v>
      </c>
      <c r="B2100" t="s">
        <v>22259</v>
      </c>
      <c r="C2100" t="s">
        <v>5913</v>
      </c>
      <c r="D2100" t="s">
        <v>21648</v>
      </c>
      <c r="E2100"/>
      <c r="F2100">
        <v>71305</v>
      </c>
      <c r="G2100"/>
      <c r="H2100"/>
    </row>
    <row r="2101" spans="1:8" x14ac:dyDescent="0.2">
      <c r="A2101" t="s">
        <v>5914</v>
      </c>
      <c r="B2101" t="s">
        <v>22248</v>
      </c>
      <c r="C2101" t="s">
        <v>5915</v>
      </c>
      <c r="D2101" t="s">
        <v>21648</v>
      </c>
      <c r="E2101"/>
      <c r="F2101">
        <v>71305</v>
      </c>
      <c r="G2101"/>
      <c r="H2101"/>
    </row>
    <row r="2102" spans="1:8" x14ac:dyDescent="0.2">
      <c r="A2102" t="s">
        <v>5916</v>
      </c>
      <c r="B2102" t="s">
        <v>22248</v>
      </c>
      <c r="C2102" t="s">
        <v>5917</v>
      </c>
      <c r="D2102" t="s">
        <v>21648</v>
      </c>
      <c r="E2102"/>
      <c r="F2102">
        <v>71305</v>
      </c>
      <c r="G2102"/>
      <c r="H2102"/>
    </row>
    <row r="2103" spans="1:8" x14ac:dyDescent="0.2">
      <c r="A2103" t="s">
        <v>5918</v>
      </c>
      <c r="B2103" t="s">
        <v>22248</v>
      </c>
      <c r="C2103" t="s">
        <v>5919</v>
      </c>
      <c r="D2103" t="s">
        <v>21648</v>
      </c>
      <c r="E2103"/>
      <c r="F2103">
        <v>71305</v>
      </c>
      <c r="G2103"/>
      <c r="H2103"/>
    </row>
    <row r="2104" spans="1:8" x14ac:dyDescent="0.2">
      <c r="A2104" t="s">
        <v>5920</v>
      </c>
      <c r="B2104" t="s">
        <v>22248</v>
      </c>
      <c r="C2104" t="s">
        <v>5921</v>
      </c>
      <c r="D2104" t="s">
        <v>21648</v>
      </c>
      <c r="E2104"/>
      <c r="F2104">
        <v>71305</v>
      </c>
      <c r="G2104"/>
      <c r="H2104"/>
    </row>
    <row r="2105" spans="1:8" x14ac:dyDescent="0.2">
      <c r="A2105" t="s">
        <v>5922</v>
      </c>
      <c r="B2105" t="s">
        <v>22248</v>
      </c>
      <c r="C2105" t="s">
        <v>5923</v>
      </c>
      <c r="D2105" t="s">
        <v>21648</v>
      </c>
      <c r="E2105"/>
      <c r="F2105">
        <v>71305</v>
      </c>
      <c r="G2105"/>
      <c r="H2105"/>
    </row>
    <row r="2106" spans="1:8" x14ac:dyDescent="0.2">
      <c r="A2106" t="s">
        <v>5924</v>
      </c>
      <c r="B2106" t="s">
        <v>22248</v>
      </c>
      <c r="C2106" t="s">
        <v>5925</v>
      </c>
      <c r="D2106" t="s">
        <v>21648</v>
      </c>
      <c r="E2106"/>
      <c r="F2106">
        <v>71305</v>
      </c>
      <c r="G2106"/>
      <c r="H2106"/>
    </row>
    <row r="2107" spans="1:8" x14ac:dyDescent="0.2">
      <c r="A2107" t="s">
        <v>5926</v>
      </c>
      <c r="B2107" t="s">
        <v>22248</v>
      </c>
      <c r="C2107" t="s">
        <v>5927</v>
      </c>
      <c r="D2107" t="s">
        <v>21648</v>
      </c>
      <c r="E2107"/>
      <c r="F2107">
        <v>71305</v>
      </c>
      <c r="G2107"/>
      <c r="H2107"/>
    </row>
    <row r="2108" spans="1:8" x14ac:dyDescent="0.2">
      <c r="A2108" t="s">
        <v>5928</v>
      </c>
      <c r="B2108" t="s">
        <v>22248</v>
      </c>
      <c r="C2108" t="s">
        <v>5929</v>
      </c>
      <c r="D2108" t="s">
        <v>21648</v>
      </c>
      <c r="E2108"/>
      <c r="F2108">
        <v>71305</v>
      </c>
      <c r="G2108"/>
      <c r="H2108"/>
    </row>
    <row r="2109" spans="1:8" x14ac:dyDescent="0.2">
      <c r="A2109" t="s">
        <v>5930</v>
      </c>
      <c r="B2109" t="s">
        <v>22248</v>
      </c>
      <c r="C2109" t="s">
        <v>5931</v>
      </c>
      <c r="D2109" t="s">
        <v>21648</v>
      </c>
      <c r="E2109"/>
      <c r="F2109">
        <v>71305</v>
      </c>
      <c r="G2109"/>
      <c r="H2109"/>
    </row>
    <row r="2110" spans="1:8" x14ac:dyDescent="0.2">
      <c r="A2110" t="s">
        <v>5932</v>
      </c>
      <c r="B2110" t="s">
        <v>22248</v>
      </c>
      <c r="C2110" t="s">
        <v>5933</v>
      </c>
      <c r="D2110" t="s">
        <v>21648</v>
      </c>
      <c r="E2110"/>
      <c r="F2110">
        <v>71305</v>
      </c>
      <c r="G2110"/>
      <c r="H2110"/>
    </row>
    <row r="2111" spans="1:8" x14ac:dyDescent="0.2">
      <c r="A2111" t="s">
        <v>5934</v>
      </c>
      <c r="B2111" t="s">
        <v>22248</v>
      </c>
      <c r="C2111" t="s">
        <v>5935</v>
      </c>
      <c r="D2111" t="s">
        <v>21648</v>
      </c>
      <c r="E2111"/>
      <c r="F2111">
        <v>71305</v>
      </c>
      <c r="G2111"/>
      <c r="H2111"/>
    </row>
    <row r="2112" spans="1:8" x14ac:dyDescent="0.2">
      <c r="A2112" t="s">
        <v>5936</v>
      </c>
      <c r="B2112" t="s">
        <v>22248</v>
      </c>
      <c r="C2112" t="s">
        <v>5937</v>
      </c>
      <c r="D2112" t="s">
        <v>21648</v>
      </c>
      <c r="E2112"/>
      <c r="F2112">
        <v>71305</v>
      </c>
      <c r="G2112"/>
      <c r="H2112"/>
    </row>
    <row r="2113" spans="1:8" x14ac:dyDescent="0.2">
      <c r="A2113" t="s">
        <v>5938</v>
      </c>
      <c r="B2113" t="s">
        <v>22248</v>
      </c>
      <c r="C2113" t="s">
        <v>5939</v>
      </c>
      <c r="D2113" t="s">
        <v>21648</v>
      </c>
      <c r="E2113"/>
      <c r="F2113">
        <v>71305</v>
      </c>
      <c r="G2113"/>
      <c r="H2113"/>
    </row>
    <row r="2114" spans="1:8" x14ac:dyDescent="0.2">
      <c r="A2114" t="s">
        <v>5940</v>
      </c>
      <c r="B2114" t="s">
        <v>22248</v>
      </c>
      <c r="C2114" t="s">
        <v>5941</v>
      </c>
      <c r="D2114" t="s">
        <v>21648</v>
      </c>
      <c r="E2114"/>
      <c r="F2114">
        <v>71305</v>
      </c>
      <c r="G2114"/>
      <c r="H2114"/>
    </row>
    <row r="2115" spans="1:8" x14ac:dyDescent="0.2">
      <c r="A2115" t="s">
        <v>5942</v>
      </c>
      <c r="B2115" t="s">
        <v>22234</v>
      </c>
      <c r="C2115" t="s">
        <v>5943</v>
      </c>
      <c r="D2115" t="s">
        <v>21648</v>
      </c>
      <c r="E2115"/>
      <c r="F2115">
        <v>71305</v>
      </c>
      <c r="G2115"/>
      <c r="H2115"/>
    </row>
    <row r="2116" spans="1:8" x14ac:dyDescent="0.2">
      <c r="A2116" t="s">
        <v>5944</v>
      </c>
      <c r="B2116" t="s">
        <v>22151</v>
      </c>
      <c r="C2116" t="s">
        <v>5945</v>
      </c>
      <c r="D2116" t="s">
        <v>21648</v>
      </c>
      <c r="E2116"/>
      <c r="F2116">
        <v>71305</v>
      </c>
      <c r="G2116"/>
      <c r="H2116"/>
    </row>
    <row r="2117" spans="1:8" x14ac:dyDescent="0.2">
      <c r="A2117" t="s">
        <v>5946</v>
      </c>
      <c r="B2117" t="s">
        <v>22258</v>
      </c>
      <c r="C2117" t="s">
        <v>5911</v>
      </c>
      <c r="D2117" t="s">
        <v>21648</v>
      </c>
      <c r="E2117"/>
      <c r="F2117">
        <v>71305</v>
      </c>
      <c r="G2117"/>
      <c r="H2117"/>
    </row>
    <row r="2118" spans="1:8" x14ac:dyDescent="0.2">
      <c r="A2118" t="s">
        <v>5947</v>
      </c>
      <c r="B2118" t="s">
        <v>22259</v>
      </c>
      <c r="C2118" t="s">
        <v>5913</v>
      </c>
      <c r="D2118" t="s">
        <v>21648</v>
      </c>
      <c r="E2118"/>
      <c r="F2118">
        <v>71305</v>
      </c>
      <c r="G2118"/>
      <c r="H2118"/>
    </row>
    <row r="2119" spans="1:8" x14ac:dyDescent="0.2">
      <c r="A2119" t="s">
        <v>5948</v>
      </c>
      <c r="B2119" t="s">
        <v>22260</v>
      </c>
      <c r="C2119" t="s">
        <v>5949</v>
      </c>
      <c r="D2119" t="s">
        <v>21648</v>
      </c>
      <c r="E2119"/>
      <c r="F2119">
        <v>71305</v>
      </c>
      <c r="G2119"/>
      <c r="H2119"/>
    </row>
    <row r="2120" spans="1:8" x14ac:dyDescent="0.2">
      <c r="A2120" t="s">
        <v>5950</v>
      </c>
      <c r="B2120" t="s">
        <v>22253</v>
      </c>
      <c r="C2120" t="s">
        <v>5869</v>
      </c>
      <c r="D2120" t="s">
        <v>21648</v>
      </c>
      <c r="E2120"/>
      <c r="F2120">
        <v>71305</v>
      </c>
      <c r="G2120"/>
      <c r="H2120"/>
    </row>
    <row r="2121" spans="1:8" x14ac:dyDescent="0.2">
      <c r="A2121" t="s">
        <v>5951</v>
      </c>
      <c r="B2121" t="s">
        <v>22261</v>
      </c>
      <c r="C2121" t="s">
        <v>5952</v>
      </c>
      <c r="D2121" t="s">
        <v>21648</v>
      </c>
      <c r="E2121"/>
      <c r="F2121">
        <v>71305</v>
      </c>
      <c r="G2121"/>
      <c r="H2121"/>
    </row>
    <row r="2122" spans="1:8" x14ac:dyDescent="0.2">
      <c r="A2122" t="s">
        <v>5953</v>
      </c>
      <c r="B2122" t="s">
        <v>22262</v>
      </c>
      <c r="C2122" t="s">
        <v>5954</v>
      </c>
      <c r="D2122" t="s">
        <v>21648</v>
      </c>
      <c r="E2122"/>
      <c r="F2122">
        <v>71305</v>
      </c>
      <c r="G2122"/>
      <c r="H2122"/>
    </row>
    <row r="2123" spans="1:8" x14ac:dyDescent="0.2">
      <c r="A2123" t="s">
        <v>5955</v>
      </c>
      <c r="B2123" t="s">
        <v>21995</v>
      </c>
      <c r="C2123" t="s">
        <v>5956</v>
      </c>
      <c r="D2123" t="s">
        <v>21648</v>
      </c>
      <c r="E2123"/>
      <c r="F2123">
        <v>71103</v>
      </c>
      <c r="G2123"/>
      <c r="H2123"/>
    </row>
    <row r="2124" spans="1:8" x14ac:dyDescent="0.2">
      <c r="A2124" t="s">
        <v>5957</v>
      </c>
      <c r="B2124" t="s">
        <v>22247</v>
      </c>
      <c r="C2124" t="s">
        <v>5958</v>
      </c>
      <c r="D2124" t="s">
        <v>21648</v>
      </c>
      <c r="E2124"/>
      <c r="F2124">
        <v>71305</v>
      </c>
      <c r="G2124"/>
      <c r="H2124"/>
    </row>
    <row r="2125" spans="1:8" x14ac:dyDescent="0.2">
      <c r="A2125" t="s">
        <v>5959</v>
      </c>
      <c r="B2125" t="s">
        <v>22247</v>
      </c>
      <c r="C2125" t="s">
        <v>5960</v>
      </c>
      <c r="D2125" t="s">
        <v>21648</v>
      </c>
      <c r="E2125"/>
      <c r="F2125">
        <v>71305</v>
      </c>
      <c r="G2125"/>
      <c r="H2125"/>
    </row>
    <row r="2126" spans="1:8" x14ac:dyDescent="0.2">
      <c r="A2126" t="s">
        <v>5961</v>
      </c>
      <c r="B2126" t="s">
        <v>22263</v>
      </c>
      <c r="C2126" t="s">
        <v>5962</v>
      </c>
      <c r="D2126" t="s">
        <v>21648</v>
      </c>
      <c r="E2126"/>
      <c r="F2126">
        <v>71305</v>
      </c>
      <c r="G2126"/>
      <c r="H2126"/>
    </row>
    <row r="2127" spans="1:8" x14ac:dyDescent="0.2">
      <c r="A2127" t="s">
        <v>5963</v>
      </c>
      <c r="B2127" t="s">
        <v>22264</v>
      </c>
      <c r="C2127" t="s">
        <v>5964</v>
      </c>
      <c r="D2127" t="s">
        <v>21648</v>
      </c>
      <c r="E2127"/>
      <c r="F2127">
        <v>71305</v>
      </c>
      <c r="G2127"/>
      <c r="H2127"/>
    </row>
    <row r="2128" spans="1:8" x14ac:dyDescent="0.2">
      <c r="A2128" t="s">
        <v>5965</v>
      </c>
      <c r="B2128" t="s">
        <v>22265</v>
      </c>
      <c r="C2128" t="s">
        <v>5966</v>
      </c>
      <c r="D2128" t="s">
        <v>21648</v>
      </c>
      <c r="E2128"/>
      <c r="F2128">
        <v>71305</v>
      </c>
      <c r="G2128"/>
      <c r="H2128"/>
    </row>
    <row r="2129" spans="1:8" x14ac:dyDescent="0.2">
      <c r="A2129" t="s">
        <v>5967</v>
      </c>
      <c r="B2129" t="s">
        <v>22266</v>
      </c>
      <c r="C2129" t="s">
        <v>5968</v>
      </c>
      <c r="D2129" t="s">
        <v>21648</v>
      </c>
      <c r="E2129"/>
      <c r="F2129">
        <v>71305</v>
      </c>
      <c r="G2129"/>
      <c r="H2129"/>
    </row>
    <row r="2130" spans="1:8" x14ac:dyDescent="0.2">
      <c r="A2130" t="s">
        <v>5969</v>
      </c>
      <c r="B2130" t="s">
        <v>22267</v>
      </c>
      <c r="C2130" t="s">
        <v>5970</v>
      </c>
      <c r="D2130" t="s">
        <v>21648</v>
      </c>
      <c r="E2130"/>
      <c r="F2130">
        <v>71305</v>
      </c>
      <c r="G2130"/>
      <c r="H2130"/>
    </row>
    <row r="2131" spans="1:8" x14ac:dyDescent="0.2">
      <c r="A2131" t="s">
        <v>5971</v>
      </c>
      <c r="B2131" t="s">
        <v>22268</v>
      </c>
      <c r="C2131" t="s">
        <v>5972</v>
      </c>
      <c r="D2131" t="s">
        <v>21648</v>
      </c>
      <c r="E2131"/>
      <c r="F2131">
        <v>71305</v>
      </c>
      <c r="G2131"/>
      <c r="H2131"/>
    </row>
    <row r="2132" spans="1:8" x14ac:dyDescent="0.2">
      <c r="A2132" t="s">
        <v>5973</v>
      </c>
      <c r="B2132" t="s">
        <v>22269</v>
      </c>
      <c r="C2132" t="s">
        <v>5974</v>
      </c>
      <c r="D2132" t="s">
        <v>21648</v>
      </c>
      <c r="E2132"/>
      <c r="F2132">
        <v>71305</v>
      </c>
      <c r="G2132"/>
      <c r="H2132"/>
    </row>
    <row r="2133" spans="1:8" x14ac:dyDescent="0.2">
      <c r="A2133" t="s">
        <v>5975</v>
      </c>
      <c r="B2133" t="s">
        <v>22270</v>
      </c>
      <c r="C2133" t="s">
        <v>5976</v>
      </c>
      <c r="D2133" t="s">
        <v>21648</v>
      </c>
      <c r="E2133"/>
      <c r="F2133">
        <v>71305</v>
      </c>
      <c r="G2133"/>
      <c r="H2133"/>
    </row>
    <row r="2134" spans="1:8" x14ac:dyDescent="0.2">
      <c r="A2134" t="s">
        <v>5977</v>
      </c>
      <c r="B2134" t="s">
        <v>22271</v>
      </c>
      <c r="C2134" t="s">
        <v>5978</v>
      </c>
      <c r="D2134" t="s">
        <v>21648</v>
      </c>
      <c r="E2134"/>
      <c r="F2134">
        <v>71305</v>
      </c>
      <c r="G2134"/>
      <c r="H2134"/>
    </row>
    <row r="2135" spans="1:8" x14ac:dyDescent="0.2">
      <c r="A2135" t="s">
        <v>5979</v>
      </c>
      <c r="B2135" t="s">
        <v>22272</v>
      </c>
      <c r="C2135" t="s">
        <v>5980</v>
      </c>
      <c r="D2135" t="s">
        <v>21648</v>
      </c>
      <c r="E2135"/>
      <c r="F2135">
        <v>71305</v>
      </c>
      <c r="G2135"/>
      <c r="H2135"/>
    </row>
    <row r="2136" spans="1:8" x14ac:dyDescent="0.2">
      <c r="A2136" t="s">
        <v>5981</v>
      </c>
      <c r="B2136" t="s">
        <v>22224</v>
      </c>
      <c r="C2136" t="s">
        <v>5982</v>
      </c>
      <c r="D2136" t="s">
        <v>21648</v>
      </c>
      <c r="E2136"/>
      <c r="F2136">
        <v>71305</v>
      </c>
      <c r="G2136"/>
      <c r="H2136"/>
    </row>
    <row r="2137" spans="1:8" x14ac:dyDescent="0.2">
      <c r="A2137" t="s">
        <v>5983</v>
      </c>
      <c r="B2137" t="s">
        <v>22273</v>
      </c>
      <c r="C2137" t="s">
        <v>5984</v>
      </c>
      <c r="D2137" t="s">
        <v>21648</v>
      </c>
      <c r="E2137"/>
      <c r="F2137">
        <v>71305</v>
      </c>
      <c r="G2137"/>
      <c r="H2137"/>
    </row>
    <row r="2138" spans="1:8" x14ac:dyDescent="0.2">
      <c r="A2138" t="s">
        <v>5985</v>
      </c>
      <c r="B2138" t="s">
        <v>22273</v>
      </c>
      <c r="C2138" t="s">
        <v>5986</v>
      </c>
      <c r="D2138" t="s">
        <v>21648</v>
      </c>
      <c r="E2138"/>
      <c r="F2138">
        <v>71305</v>
      </c>
      <c r="G2138"/>
      <c r="H2138"/>
    </row>
    <row r="2139" spans="1:8" x14ac:dyDescent="0.2">
      <c r="A2139" t="s">
        <v>5987</v>
      </c>
      <c r="B2139" t="s">
        <v>22274</v>
      </c>
      <c r="C2139" t="s">
        <v>5988</v>
      </c>
      <c r="D2139" t="s">
        <v>21648</v>
      </c>
      <c r="E2139"/>
      <c r="F2139">
        <v>71305</v>
      </c>
      <c r="G2139"/>
      <c r="H2139"/>
    </row>
    <row r="2140" spans="1:8" x14ac:dyDescent="0.2">
      <c r="A2140" t="s">
        <v>5989</v>
      </c>
      <c r="B2140" t="s">
        <v>22275</v>
      </c>
      <c r="C2140" t="s">
        <v>5990</v>
      </c>
      <c r="D2140" t="s">
        <v>21648</v>
      </c>
      <c r="E2140"/>
      <c r="F2140">
        <v>72019</v>
      </c>
      <c r="G2140"/>
      <c r="H2140"/>
    </row>
    <row r="2141" spans="1:8" x14ac:dyDescent="0.2">
      <c r="A2141" t="s">
        <v>5991</v>
      </c>
      <c r="B2141" t="s">
        <v>22277</v>
      </c>
      <c r="C2141" t="s">
        <v>5992</v>
      </c>
      <c r="D2141" t="s">
        <v>21648</v>
      </c>
      <c r="E2141"/>
      <c r="F2141">
        <v>71305</v>
      </c>
      <c r="G2141"/>
      <c r="H2141"/>
    </row>
    <row r="2142" spans="1:8" x14ac:dyDescent="0.2">
      <c r="A2142" t="s">
        <v>5993</v>
      </c>
      <c r="B2142" t="s">
        <v>22278</v>
      </c>
      <c r="C2142" t="s">
        <v>5994</v>
      </c>
      <c r="D2142" t="s">
        <v>21648</v>
      </c>
      <c r="E2142"/>
      <c r="F2142">
        <v>71320</v>
      </c>
      <c r="G2142"/>
      <c r="H2142"/>
    </row>
    <row r="2143" spans="1:8" x14ac:dyDescent="0.2">
      <c r="A2143" t="s">
        <v>5995</v>
      </c>
      <c r="B2143" t="s">
        <v>22279</v>
      </c>
      <c r="C2143" t="s">
        <v>5996</v>
      </c>
      <c r="D2143" t="s">
        <v>21648</v>
      </c>
      <c r="E2143"/>
      <c r="F2143">
        <v>71305</v>
      </c>
      <c r="G2143"/>
      <c r="H2143"/>
    </row>
    <row r="2144" spans="1:8" x14ac:dyDescent="0.2">
      <c r="A2144" t="s">
        <v>5997</v>
      </c>
      <c r="B2144" t="s">
        <v>22280</v>
      </c>
      <c r="C2144" t="s">
        <v>5998</v>
      </c>
      <c r="D2144" t="s">
        <v>21648</v>
      </c>
      <c r="E2144"/>
      <c r="F2144">
        <v>71305</v>
      </c>
      <c r="G2144"/>
      <c r="H2144"/>
    </row>
    <row r="2145" spans="1:8" x14ac:dyDescent="0.2">
      <c r="A2145" t="s">
        <v>5999</v>
      </c>
      <c r="B2145" t="s">
        <v>22281</v>
      </c>
      <c r="C2145" t="s">
        <v>6000</v>
      </c>
      <c r="D2145" t="s">
        <v>21648</v>
      </c>
      <c r="E2145"/>
      <c r="F2145">
        <v>71305</v>
      </c>
      <c r="G2145"/>
      <c r="H2145"/>
    </row>
    <row r="2146" spans="1:8" x14ac:dyDescent="0.2">
      <c r="A2146" t="s">
        <v>6001</v>
      </c>
      <c r="B2146" t="s">
        <v>22281</v>
      </c>
      <c r="C2146" t="s">
        <v>6002</v>
      </c>
      <c r="D2146" t="s">
        <v>21648</v>
      </c>
      <c r="E2146"/>
      <c r="F2146">
        <v>71305</v>
      </c>
      <c r="G2146"/>
      <c r="H2146"/>
    </row>
    <row r="2147" spans="1:8" x14ac:dyDescent="0.2">
      <c r="A2147" t="s">
        <v>6003</v>
      </c>
      <c r="B2147" t="s">
        <v>22236</v>
      </c>
      <c r="C2147" t="s">
        <v>6004</v>
      </c>
      <c r="D2147" t="s">
        <v>21648</v>
      </c>
      <c r="E2147"/>
      <c r="F2147">
        <v>71305</v>
      </c>
      <c r="G2147"/>
      <c r="H2147"/>
    </row>
    <row r="2148" spans="1:8" x14ac:dyDescent="0.2">
      <c r="A2148" t="s">
        <v>6005</v>
      </c>
      <c r="B2148" t="s">
        <v>22282</v>
      </c>
      <c r="C2148" t="s">
        <v>6006</v>
      </c>
      <c r="D2148" t="s">
        <v>21648</v>
      </c>
      <c r="E2148"/>
      <c r="F2148">
        <v>71305</v>
      </c>
      <c r="G2148"/>
      <c r="H2148"/>
    </row>
    <row r="2149" spans="1:8" x14ac:dyDescent="0.2">
      <c r="A2149" t="s">
        <v>6007</v>
      </c>
      <c r="B2149" t="s">
        <v>22283</v>
      </c>
      <c r="C2149" t="s">
        <v>6008</v>
      </c>
      <c r="D2149" t="s">
        <v>21648</v>
      </c>
      <c r="E2149"/>
      <c r="F2149">
        <v>71305</v>
      </c>
      <c r="G2149"/>
      <c r="H2149"/>
    </row>
    <row r="2150" spans="1:8" x14ac:dyDescent="0.2">
      <c r="A2150" t="s">
        <v>6009</v>
      </c>
      <c r="B2150" t="s">
        <v>22284</v>
      </c>
      <c r="C2150" t="s">
        <v>6010</v>
      </c>
      <c r="D2150" t="s">
        <v>21648</v>
      </c>
      <c r="E2150"/>
      <c r="F2150">
        <v>71305</v>
      </c>
      <c r="G2150"/>
      <c r="H2150"/>
    </row>
    <row r="2151" spans="1:8" x14ac:dyDescent="0.2">
      <c r="A2151" t="s">
        <v>6011</v>
      </c>
      <c r="B2151" t="s">
        <v>22280</v>
      </c>
      <c r="C2151" t="s">
        <v>6012</v>
      </c>
      <c r="D2151" t="s">
        <v>21648</v>
      </c>
      <c r="E2151"/>
      <c r="F2151">
        <v>71305</v>
      </c>
      <c r="G2151"/>
      <c r="H2151"/>
    </row>
    <row r="2152" spans="1:8" x14ac:dyDescent="0.2">
      <c r="A2152" t="s">
        <v>6013</v>
      </c>
      <c r="B2152" t="s">
        <v>22247</v>
      </c>
      <c r="C2152" t="s">
        <v>6014</v>
      </c>
      <c r="D2152" t="s">
        <v>21648</v>
      </c>
      <c r="E2152"/>
      <c r="F2152">
        <v>71305</v>
      </c>
      <c r="G2152"/>
      <c r="H2152"/>
    </row>
    <row r="2153" spans="1:8" x14ac:dyDescent="0.2">
      <c r="A2153" t="s">
        <v>2838</v>
      </c>
      <c r="B2153" t="s">
        <v>22232</v>
      </c>
      <c r="C2153" t="s">
        <v>2674</v>
      </c>
      <c r="D2153" t="s">
        <v>21648</v>
      </c>
      <c r="E2153"/>
      <c r="F2153">
        <v>71305</v>
      </c>
      <c r="G2153"/>
      <c r="H2153"/>
    </row>
    <row r="2154" spans="1:8" x14ac:dyDescent="0.2">
      <c r="A2154" t="s">
        <v>2839</v>
      </c>
      <c r="B2154" t="s">
        <v>22285</v>
      </c>
      <c r="C2154" t="s">
        <v>2840</v>
      </c>
      <c r="D2154" t="s">
        <v>21648</v>
      </c>
      <c r="E2154"/>
      <c r="F2154">
        <v>71305</v>
      </c>
      <c r="G2154"/>
      <c r="H2154"/>
    </row>
    <row r="2155" spans="1:8" x14ac:dyDescent="0.2">
      <c r="A2155" t="s">
        <v>2841</v>
      </c>
      <c r="B2155" t="s">
        <v>22286</v>
      </c>
      <c r="C2155" t="s">
        <v>2842</v>
      </c>
      <c r="D2155" t="s">
        <v>21648</v>
      </c>
      <c r="E2155"/>
      <c r="F2155">
        <v>71305</v>
      </c>
      <c r="G2155"/>
      <c r="H2155"/>
    </row>
    <row r="2156" spans="1:8" x14ac:dyDescent="0.2">
      <c r="A2156" t="s">
        <v>2843</v>
      </c>
      <c r="B2156" t="s">
        <v>22236</v>
      </c>
      <c r="C2156" t="s">
        <v>2844</v>
      </c>
      <c r="D2156" t="s">
        <v>21648</v>
      </c>
      <c r="E2156"/>
      <c r="F2156">
        <v>71305</v>
      </c>
      <c r="G2156"/>
      <c r="H2156"/>
    </row>
    <row r="2157" spans="1:8" x14ac:dyDescent="0.2">
      <c r="A2157" t="s">
        <v>2845</v>
      </c>
      <c r="B2157" t="s">
        <v>22254</v>
      </c>
      <c r="C2157" t="s">
        <v>2846</v>
      </c>
      <c r="D2157" t="s">
        <v>21648</v>
      </c>
      <c r="E2157"/>
      <c r="F2157">
        <v>71305</v>
      </c>
      <c r="G2157"/>
      <c r="H2157"/>
    </row>
    <row r="2158" spans="1:8" x14ac:dyDescent="0.2">
      <c r="A2158" t="s">
        <v>2847</v>
      </c>
      <c r="B2158" t="s">
        <v>22236</v>
      </c>
      <c r="C2158" t="s">
        <v>2848</v>
      </c>
      <c r="D2158" t="s">
        <v>21648</v>
      </c>
      <c r="E2158"/>
      <c r="F2158">
        <v>71305</v>
      </c>
      <c r="G2158"/>
      <c r="H2158"/>
    </row>
    <row r="2159" spans="1:8" x14ac:dyDescent="0.2">
      <c r="A2159" t="s">
        <v>2849</v>
      </c>
      <c r="B2159" t="s">
        <v>22287</v>
      </c>
      <c r="C2159" t="s">
        <v>2850</v>
      </c>
      <c r="D2159" t="s">
        <v>21648</v>
      </c>
      <c r="E2159"/>
      <c r="F2159">
        <v>71305</v>
      </c>
      <c r="G2159"/>
      <c r="H2159"/>
    </row>
    <row r="2160" spans="1:8" x14ac:dyDescent="0.2">
      <c r="A2160" t="s">
        <v>2851</v>
      </c>
      <c r="B2160" t="s">
        <v>22288</v>
      </c>
      <c r="C2160" t="s">
        <v>2852</v>
      </c>
      <c r="D2160" t="s">
        <v>21648</v>
      </c>
      <c r="E2160"/>
      <c r="F2160">
        <v>71305</v>
      </c>
      <c r="G2160"/>
      <c r="H2160"/>
    </row>
    <row r="2161" spans="1:8" x14ac:dyDescent="0.2">
      <c r="A2161" t="s">
        <v>2853</v>
      </c>
      <c r="B2161" t="s">
        <v>22125</v>
      </c>
      <c r="C2161" t="s">
        <v>2854</v>
      </c>
      <c r="D2161" t="s">
        <v>21648</v>
      </c>
      <c r="E2161"/>
      <c r="F2161">
        <v>71305</v>
      </c>
      <c r="G2161"/>
      <c r="H2161"/>
    </row>
    <row r="2162" spans="1:8" x14ac:dyDescent="0.2">
      <c r="A2162" t="s">
        <v>2855</v>
      </c>
      <c r="B2162" t="s">
        <v>22211</v>
      </c>
      <c r="C2162" t="s">
        <v>2856</v>
      </c>
      <c r="D2162" t="s">
        <v>21648</v>
      </c>
      <c r="E2162"/>
      <c r="F2162">
        <v>71305</v>
      </c>
      <c r="G2162"/>
      <c r="H2162"/>
    </row>
    <row r="2163" spans="1:8" x14ac:dyDescent="0.2">
      <c r="A2163" t="s">
        <v>2857</v>
      </c>
      <c r="B2163" t="s">
        <v>22125</v>
      </c>
      <c r="C2163" t="s">
        <v>2858</v>
      </c>
      <c r="D2163" t="s">
        <v>21648</v>
      </c>
      <c r="E2163"/>
      <c r="F2163">
        <v>71305</v>
      </c>
      <c r="G2163"/>
      <c r="H2163"/>
    </row>
    <row r="2164" spans="1:8" x14ac:dyDescent="0.2">
      <c r="A2164" t="s">
        <v>2859</v>
      </c>
      <c r="B2164" t="s">
        <v>22247</v>
      </c>
      <c r="C2164" t="s">
        <v>2860</v>
      </c>
      <c r="D2164" t="s">
        <v>21648</v>
      </c>
      <c r="E2164"/>
      <c r="F2164">
        <v>71305</v>
      </c>
      <c r="G2164"/>
      <c r="H2164"/>
    </row>
    <row r="2165" spans="1:8" x14ac:dyDescent="0.2">
      <c r="A2165" t="s">
        <v>2861</v>
      </c>
      <c r="B2165" t="s">
        <v>22289</v>
      </c>
      <c r="C2165" t="s">
        <v>2862</v>
      </c>
      <c r="D2165" t="s">
        <v>21648</v>
      </c>
      <c r="E2165"/>
      <c r="F2165">
        <v>71305</v>
      </c>
      <c r="G2165"/>
      <c r="H2165"/>
    </row>
    <row r="2166" spans="1:8" x14ac:dyDescent="0.2">
      <c r="A2166" t="s">
        <v>2863</v>
      </c>
      <c r="B2166" t="s">
        <v>22290</v>
      </c>
      <c r="C2166" t="s">
        <v>2864</v>
      </c>
      <c r="D2166" t="s">
        <v>21648</v>
      </c>
      <c r="E2166"/>
      <c r="F2166">
        <v>71305</v>
      </c>
      <c r="G2166"/>
      <c r="H2166"/>
    </row>
    <row r="2167" spans="1:8" x14ac:dyDescent="0.2">
      <c r="A2167" t="s">
        <v>2865</v>
      </c>
      <c r="B2167" t="s">
        <v>22291</v>
      </c>
      <c r="C2167" t="s">
        <v>613</v>
      </c>
      <c r="D2167" t="s">
        <v>21648</v>
      </c>
      <c r="E2167"/>
      <c r="F2167">
        <v>71305</v>
      </c>
      <c r="G2167"/>
      <c r="H2167"/>
    </row>
    <row r="2168" spans="1:8" x14ac:dyDescent="0.2">
      <c r="A2168" t="s">
        <v>614</v>
      </c>
      <c r="B2168" t="s">
        <v>22292</v>
      </c>
      <c r="C2168" t="s">
        <v>615</v>
      </c>
      <c r="D2168" t="s">
        <v>21648</v>
      </c>
      <c r="E2168"/>
      <c r="F2168">
        <v>71305</v>
      </c>
      <c r="G2168"/>
      <c r="H2168"/>
    </row>
    <row r="2169" spans="1:8" x14ac:dyDescent="0.2">
      <c r="A2169" t="s">
        <v>616</v>
      </c>
      <c r="B2169" t="s">
        <v>22271</v>
      </c>
      <c r="C2169" t="s">
        <v>617</v>
      </c>
      <c r="D2169" t="s">
        <v>21648</v>
      </c>
      <c r="E2169"/>
      <c r="F2169">
        <v>71305</v>
      </c>
      <c r="G2169"/>
      <c r="H2169"/>
    </row>
    <row r="2170" spans="1:8" x14ac:dyDescent="0.2">
      <c r="A2170" t="s">
        <v>618</v>
      </c>
      <c r="B2170" t="s">
        <v>22293</v>
      </c>
      <c r="C2170" t="s">
        <v>619</v>
      </c>
      <c r="D2170" t="s">
        <v>21648</v>
      </c>
      <c r="E2170"/>
      <c r="F2170">
        <v>71305</v>
      </c>
      <c r="G2170"/>
      <c r="H2170"/>
    </row>
    <row r="2171" spans="1:8" x14ac:dyDescent="0.2">
      <c r="A2171" t="s">
        <v>4709</v>
      </c>
      <c r="B2171" t="s">
        <v>22294</v>
      </c>
      <c r="C2171" t="s">
        <v>16960</v>
      </c>
      <c r="D2171" t="s">
        <v>21648</v>
      </c>
      <c r="E2171"/>
      <c r="F2171">
        <v>72029</v>
      </c>
      <c r="G2171"/>
      <c r="H2171"/>
    </row>
    <row r="2172" spans="1:8" x14ac:dyDescent="0.2">
      <c r="A2172" t="s">
        <v>620</v>
      </c>
      <c r="B2172" t="s">
        <v>22295</v>
      </c>
      <c r="C2172" t="s">
        <v>621</v>
      </c>
      <c r="D2172" t="s">
        <v>21648</v>
      </c>
      <c r="E2172"/>
      <c r="F2172">
        <v>71305</v>
      </c>
      <c r="G2172"/>
      <c r="H2172"/>
    </row>
    <row r="2173" spans="1:8" x14ac:dyDescent="0.2">
      <c r="A2173" t="s">
        <v>622</v>
      </c>
      <c r="B2173" t="s">
        <v>22296</v>
      </c>
      <c r="C2173" t="s">
        <v>623</v>
      </c>
      <c r="D2173" t="s">
        <v>21648</v>
      </c>
      <c r="E2173"/>
      <c r="F2173">
        <v>71305</v>
      </c>
      <c r="G2173"/>
      <c r="H2173"/>
    </row>
    <row r="2174" spans="1:8" x14ac:dyDescent="0.2">
      <c r="A2174" t="s">
        <v>624</v>
      </c>
      <c r="B2174" t="s">
        <v>22238</v>
      </c>
      <c r="C2174" t="s">
        <v>5808</v>
      </c>
      <c r="D2174" t="s">
        <v>21648</v>
      </c>
      <c r="E2174"/>
      <c r="F2174">
        <v>71305</v>
      </c>
      <c r="G2174"/>
      <c r="H2174"/>
    </row>
    <row r="2175" spans="1:8" x14ac:dyDescent="0.2">
      <c r="A2175" t="s">
        <v>625</v>
      </c>
      <c r="B2175" t="s">
        <v>22297</v>
      </c>
      <c r="C2175" t="s">
        <v>626</v>
      </c>
      <c r="D2175" t="s">
        <v>21648</v>
      </c>
      <c r="E2175"/>
      <c r="F2175">
        <v>71305</v>
      </c>
      <c r="G2175"/>
      <c r="H2175"/>
    </row>
    <row r="2176" spans="1:8" x14ac:dyDescent="0.2">
      <c r="A2176" t="s">
        <v>627</v>
      </c>
      <c r="B2176" t="s">
        <v>22240</v>
      </c>
      <c r="C2176" t="s">
        <v>628</v>
      </c>
      <c r="D2176" t="s">
        <v>21648</v>
      </c>
      <c r="E2176"/>
      <c r="F2176">
        <v>71305</v>
      </c>
      <c r="G2176"/>
      <c r="H2176"/>
    </row>
    <row r="2177" spans="1:8" x14ac:dyDescent="0.2">
      <c r="A2177" t="s">
        <v>629</v>
      </c>
      <c r="B2177" t="s">
        <v>22240</v>
      </c>
      <c r="C2177" t="s">
        <v>630</v>
      </c>
      <c r="D2177" t="s">
        <v>21648</v>
      </c>
      <c r="E2177"/>
      <c r="F2177">
        <v>71305</v>
      </c>
      <c r="G2177"/>
      <c r="H2177"/>
    </row>
    <row r="2178" spans="1:8" x14ac:dyDescent="0.2">
      <c r="A2178" t="s">
        <v>631</v>
      </c>
      <c r="B2178" t="s">
        <v>22247</v>
      </c>
      <c r="C2178" t="s">
        <v>632</v>
      </c>
      <c r="D2178" t="s">
        <v>21648</v>
      </c>
      <c r="E2178"/>
      <c r="F2178">
        <v>71305</v>
      </c>
      <c r="G2178"/>
      <c r="H2178"/>
    </row>
    <row r="2179" spans="1:8" x14ac:dyDescent="0.2">
      <c r="A2179" t="s">
        <v>633</v>
      </c>
      <c r="B2179" t="s">
        <v>22298</v>
      </c>
      <c r="C2179" t="s">
        <v>634</v>
      </c>
      <c r="D2179" t="s">
        <v>21648</v>
      </c>
      <c r="E2179"/>
      <c r="F2179">
        <v>71305</v>
      </c>
      <c r="G2179"/>
      <c r="H2179"/>
    </row>
    <row r="2180" spans="1:8" x14ac:dyDescent="0.2">
      <c r="A2180" t="s">
        <v>635</v>
      </c>
      <c r="B2180" t="s">
        <v>22298</v>
      </c>
      <c r="C2180" t="s">
        <v>634</v>
      </c>
      <c r="D2180" t="s">
        <v>21648</v>
      </c>
      <c r="E2180"/>
      <c r="F2180">
        <v>71305</v>
      </c>
      <c r="G2180"/>
      <c r="H2180"/>
    </row>
    <row r="2181" spans="1:8" x14ac:dyDescent="0.2">
      <c r="A2181" t="s">
        <v>636</v>
      </c>
      <c r="B2181" t="s">
        <v>22298</v>
      </c>
      <c r="C2181" t="s">
        <v>637</v>
      </c>
      <c r="D2181" t="s">
        <v>21648</v>
      </c>
      <c r="E2181"/>
      <c r="F2181">
        <v>71305</v>
      </c>
      <c r="G2181"/>
      <c r="H2181"/>
    </row>
    <row r="2182" spans="1:8" x14ac:dyDescent="0.2">
      <c r="A2182" t="s">
        <v>638</v>
      </c>
      <c r="B2182" t="s">
        <v>22299</v>
      </c>
      <c r="C2182" t="s">
        <v>639</v>
      </c>
      <c r="D2182" t="s">
        <v>21648</v>
      </c>
      <c r="E2182"/>
      <c r="F2182">
        <v>71305</v>
      </c>
      <c r="G2182"/>
      <c r="H2182"/>
    </row>
    <row r="2183" spans="1:8" x14ac:dyDescent="0.2">
      <c r="A2183" t="s">
        <v>640</v>
      </c>
      <c r="B2183" t="s">
        <v>22271</v>
      </c>
      <c r="C2183" t="s">
        <v>641</v>
      </c>
      <c r="D2183" t="s">
        <v>21648</v>
      </c>
      <c r="E2183"/>
      <c r="F2183">
        <v>71305</v>
      </c>
      <c r="G2183"/>
      <c r="H2183"/>
    </row>
    <row r="2184" spans="1:8" x14ac:dyDescent="0.2">
      <c r="A2184" t="s">
        <v>642</v>
      </c>
      <c r="B2184" t="s">
        <v>22300</v>
      </c>
      <c r="C2184" t="s">
        <v>643</v>
      </c>
      <c r="D2184" t="s">
        <v>21648</v>
      </c>
      <c r="E2184"/>
      <c r="F2184">
        <v>71305</v>
      </c>
      <c r="G2184"/>
      <c r="H2184"/>
    </row>
    <row r="2185" spans="1:8" x14ac:dyDescent="0.2">
      <c r="A2185" t="s">
        <v>644</v>
      </c>
      <c r="B2185" t="s">
        <v>22282</v>
      </c>
      <c r="C2185" t="s">
        <v>6006</v>
      </c>
      <c r="D2185" t="s">
        <v>21648</v>
      </c>
      <c r="E2185"/>
      <c r="F2185">
        <v>71305</v>
      </c>
      <c r="G2185"/>
      <c r="H2185"/>
    </row>
    <row r="2186" spans="1:8" x14ac:dyDescent="0.2">
      <c r="A2186" t="s">
        <v>645</v>
      </c>
      <c r="B2186" t="s">
        <v>22301</v>
      </c>
      <c r="C2186" t="s">
        <v>646</v>
      </c>
      <c r="D2186" t="s">
        <v>21648</v>
      </c>
      <c r="E2186"/>
      <c r="F2186">
        <v>71305</v>
      </c>
      <c r="G2186"/>
      <c r="H2186"/>
    </row>
    <row r="2187" spans="1:8" x14ac:dyDescent="0.2">
      <c r="A2187" t="s">
        <v>647</v>
      </c>
      <c r="B2187" t="s">
        <v>22224</v>
      </c>
      <c r="C2187" t="s">
        <v>648</v>
      </c>
      <c r="D2187" t="s">
        <v>21648</v>
      </c>
      <c r="E2187"/>
      <c r="F2187">
        <v>71305</v>
      </c>
      <c r="G2187"/>
      <c r="H2187"/>
    </row>
    <row r="2188" spans="1:8" x14ac:dyDescent="0.2">
      <c r="A2188" t="s">
        <v>649</v>
      </c>
      <c r="B2188" t="s">
        <v>22302</v>
      </c>
      <c r="C2188" t="s">
        <v>650</v>
      </c>
      <c r="D2188" t="s">
        <v>21648</v>
      </c>
      <c r="E2188"/>
      <c r="F2188">
        <v>71305</v>
      </c>
      <c r="G2188"/>
      <c r="H2188"/>
    </row>
    <row r="2189" spans="1:8" x14ac:dyDescent="0.2">
      <c r="A2189" t="s">
        <v>651</v>
      </c>
      <c r="B2189" t="s">
        <v>22303</v>
      </c>
      <c r="C2189" t="s">
        <v>652</v>
      </c>
      <c r="D2189" t="s">
        <v>21648</v>
      </c>
      <c r="E2189"/>
      <c r="F2189">
        <v>71305</v>
      </c>
      <c r="G2189"/>
      <c r="H2189"/>
    </row>
    <row r="2190" spans="1:8" x14ac:dyDescent="0.2">
      <c r="A2190" t="s">
        <v>653</v>
      </c>
      <c r="B2190" t="s">
        <v>22263</v>
      </c>
      <c r="C2190" t="s">
        <v>5962</v>
      </c>
      <c r="D2190" t="s">
        <v>21648</v>
      </c>
      <c r="E2190"/>
      <c r="F2190">
        <v>71305</v>
      </c>
      <c r="G2190"/>
      <c r="H2190"/>
    </row>
    <row r="2191" spans="1:8" x14ac:dyDescent="0.2">
      <c r="A2191" t="s">
        <v>654</v>
      </c>
      <c r="B2191" t="s">
        <v>22264</v>
      </c>
      <c r="C2191" t="s">
        <v>5964</v>
      </c>
      <c r="D2191" t="s">
        <v>21648</v>
      </c>
      <c r="E2191"/>
      <c r="F2191">
        <v>71305</v>
      </c>
      <c r="G2191"/>
      <c r="H2191"/>
    </row>
    <row r="2192" spans="1:8" x14ac:dyDescent="0.2">
      <c r="A2192" t="s">
        <v>655</v>
      </c>
      <c r="B2192" t="s">
        <v>22265</v>
      </c>
      <c r="C2192" t="s">
        <v>5966</v>
      </c>
      <c r="D2192" t="s">
        <v>21648</v>
      </c>
      <c r="E2192"/>
      <c r="F2192">
        <v>71305</v>
      </c>
      <c r="G2192"/>
      <c r="H2192"/>
    </row>
    <row r="2193" spans="1:8" x14ac:dyDescent="0.2">
      <c r="A2193" t="s">
        <v>20545</v>
      </c>
      <c r="B2193" t="s">
        <v>22247</v>
      </c>
      <c r="C2193" t="s">
        <v>20546</v>
      </c>
      <c r="D2193" t="s">
        <v>21648</v>
      </c>
      <c r="E2193"/>
      <c r="F2193">
        <v>72029</v>
      </c>
      <c r="G2193"/>
      <c r="H2193"/>
    </row>
    <row r="2194" spans="1:8" x14ac:dyDescent="0.2">
      <c r="A2194" t="s">
        <v>656</v>
      </c>
      <c r="B2194" t="s">
        <v>22247</v>
      </c>
      <c r="C2194" t="s">
        <v>5960</v>
      </c>
      <c r="D2194" t="s">
        <v>21648</v>
      </c>
      <c r="E2194"/>
      <c r="F2194"/>
      <c r="G2194"/>
      <c r="H2194"/>
    </row>
    <row r="2195" spans="1:8" x14ac:dyDescent="0.2">
      <c r="A2195" t="s">
        <v>657</v>
      </c>
      <c r="B2195" t="s">
        <v>22304</v>
      </c>
      <c r="C2195" t="s">
        <v>658</v>
      </c>
      <c r="D2195" t="s">
        <v>21648</v>
      </c>
      <c r="E2195"/>
      <c r="F2195">
        <v>71305</v>
      </c>
      <c r="G2195"/>
      <c r="H2195"/>
    </row>
    <row r="2196" spans="1:8" x14ac:dyDescent="0.2">
      <c r="A2196" t="s">
        <v>659</v>
      </c>
      <c r="B2196" t="s">
        <v>22305</v>
      </c>
      <c r="C2196" t="s">
        <v>660</v>
      </c>
      <c r="D2196" t="s">
        <v>21648</v>
      </c>
      <c r="E2196"/>
      <c r="F2196">
        <v>71305</v>
      </c>
      <c r="G2196"/>
      <c r="H2196"/>
    </row>
    <row r="2197" spans="1:8" x14ac:dyDescent="0.2">
      <c r="A2197" t="s">
        <v>661</v>
      </c>
      <c r="B2197" t="s">
        <v>22277</v>
      </c>
      <c r="C2197" t="s">
        <v>5992</v>
      </c>
      <c r="D2197" t="s">
        <v>21648</v>
      </c>
      <c r="E2197"/>
      <c r="F2197">
        <v>71305</v>
      </c>
      <c r="G2197"/>
      <c r="H2197"/>
    </row>
    <row r="2198" spans="1:8" x14ac:dyDescent="0.2">
      <c r="A2198" t="s">
        <v>662</v>
      </c>
      <c r="B2198" t="s">
        <v>22270</v>
      </c>
      <c r="C2198" t="s">
        <v>5976</v>
      </c>
      <c r="D2198" t="s">
        <v>21648</v>
      </c>
      <c r="E2198"/>
      <c r="F2198">
        <v>71305</v>
      </c>
      <c r="G2198"/>
      <c r="H2198"/>
    </row>
    <row r="2199" spans="1:8" x14ac:dyDescent="0.2">
      <c r="A2199" t="s">
        <v>663</v>
      </c>
      <c r="B2199" t="s">
        <v>22306</v>
      </c>
      <c r="C2199" t="s">
        <v>664</v>
      </c>
      <c r="D2199" t="s">
        <v>21648</v>
      </c>
      <c r="E2199"/>
      <c r="F2199">
        <v>71305</v>
      </c>
      <c r="G2199"/>
      <c r="H2199"/>
    </row>
    <row r="2200" spans="1:8" x14ac:dyDescent="0.2">
      <c r="A2200" t="s">
        <v>665</v>
      </c>
      <c r="B2200" t="s">
        <v>22268</v>
      </c>
      <c r="C2200" t="s">
        <v>5972</v>
      </c>
      <c r="D2200" t="s">
        <v>21648</v>
      </c>
      <c r="E2200"/>
      <c r="F2200">
        <v>71305</v>
      </c>
      <c r="G2200"/>
      <c r="H2200"/>
    </row>
    <row r="2201" spans="1:8" x14ac:dyDescent="0.2">
      <c r="A2201" t="s">
        <v>666</v>
      </c>
      <c r="B2201" t="s">
        <v>22285</v>
      </c>
      <c r="C2201" t="s">
        <v>2840</v>
      </c>
      <c r="D2201" t="s">
        <v>21648</v>
      </c>
      <c r="E2201"/>
      <c r="F2201">
        <v>71305</v>
      </c>
      <c r="G2201"/>
      <c r="H2201"/>
    </row>
    <row r="2202" spans="1:8" x14ac:dyDescent="0.2">
      <c r="A2202" t="s">
        <v>667</v>
      </c>
      <c r="B2202" t="s">
        <v>22286</v>
      </c>
      <c r="C2202" t="s">
        <v>2842</v>
      </c>
      <c r="D2202" t="s">
        <v>21648</v>
      </c>
      <c r="E2202"/>
      <c r="F2202">
        <v>71305</v>
      </c>
      <c r="G2202"/>
      <c r="H2202"/>
    </row>
    <row r="2203" spans="1:8" x14ac:dyDescent="0.2">
      <c r="A2203" t="s">
        <v>668</v>
      </c>
      <c r="B2203" t="s">
        <v>22307</v>
      </c>
      <c r="C2203" t="s">
        <v>669</v>
      </c>
      <c r="D2203" t="s">
        <v>21648</v>
      </c>
      <c r="E2203"/>
      <c r="F2203">
        <v>71305</v>
      </c>
      <c r="G2203"/>
      <c r="H2203"/>
    </row>
    <row r="2204" spans="1:8" x14ac:dyDescent="0.2">
      <c r="A2204" t="s">
        <v>670</v>
      </c>
      <c r="B2204" t="s">
        <v>22308</v>
      </c>
      <c r="C2204" t="s">
        <v>671</v>
      </c>
      <c r="D2204" t="s">
        <v>21648</v>
      </c>
      <c r="E2204"/>
      <c r="F2204">
        <v>71305</v>
      </c>
      <c r="G2204"/>
      <c r="H2204"/>
    </row>
    <row r="2205" spans="1:8" x14ac:dyDescent="0.2">
      <c r="A2205" t="s">
        <v>672</v>
      </c>
      <c r="B2205" t="s">
        <v>22308</v>
      </c>
      <c r="C2205" t="s">
        <v>673</v>
      </c>
      <c r="D2205" t="s">
        <v>21648</v>
      </c>
      <c r="E2205"/>
      <c r="F2205">
        <v>71305</v>
      </c>
      <c r="G2205"/>
      <c r="H2205"/>
    </row>
    <row r="2206" spans="1:8" x14ac:dyDescent="0.2">
      <c r="A2206" t="s">
        <v>674</v>
      </c>
      <c r="B2206" t="s">
        <v>22308</v>
      </c>
      <c r="C2206" t="s">
        <v>675</v>
      </c>
      <c r="D2206" t="s">
        <v>21648</v>
      </c>
      <c r="E2206"/>
      <c r="F2206">
        <v>71305</v>
      </c>
      <c r="G2206"/>
      <c r="H2206"/>
    </row>
    <row r="2207" spans="1:8" x14ac:dyDescent="0.2">
      <c r="A2207" t="s">
        <v>676</v>
      </c>
      <c r="B2207" t="s">
        <v>22308</v>
      </c>
      <c r="C2207" t="s">
        <v>677</v>
      </c>
      <c r="D2207" t="s">
        <v>21648</v>
      </c>
      <c r="E2207"/>
      <c r="F2207">
        <v>71305</v>
      </c>
      <c r="G2207"/>
      <c r="H2207"/>
    </row>
    <row r="2208" spans="1:8" x14ac:dyDescent="0.2">
      <c r="A2208" t="s">
        <v>678</v>
      </c>
      <c r="B2208" t="s">
        <v>22308</v>
      </c>
      <c r="C2208" t="s">
        <v>679</v>
      </c>
      <c r="D2208" t="s">
        <v>21648</v>
      </c>
      <c r="E2208"/>
      <c r="F2208">
        <v>71305</v>
      </c>
      <c r="G2208"/>
      <c r="H2208"/>
    </row>
    <row r="2209" spans="1:8" x14ac:dyDescent="0.2">
      <c r="A2209" t="s">
        <v>680</v>
      </c>
      <c r="B2209" t="s">
        <v>22234</v>
      </c>
      <c r="C2209" t="s">
        <v>681</v>
      </c>
      <c r="D2209" t="s">
        <v>21648</v>
      </c>
      <c r="E2209"/>
      <c r="F2209">
        <v>71305</v>
      </c>
      <c r="G2209"/>
      <c r="H2209"/>
    </row>
    <row r="2210" spans="1:8" x14ac:dyDescent="0.2">
      <c r="A2210" t="s">
        <v>682</v>
      </c>
      <c r="B2210" t="s">
        <v>22234</v>
      </c>
      <c r="C2210" t="s">
        <v>683</v>
      </c>
      <c r="D2210" t="s">
        <v>21648</v>
      </c>
      <c r="E2210"/>
      <c r="F2210">
        <v>71305</v>
      </c>
      <c r="G2210"/>
      <c r="H2210"/>
    </row>
    <row r="2211" spans="1:8" x14ac:dyDescent="0.2">
      <c r="A2211" t="s">
        <v>684</v>
      </c>
      <c r="B2211" t="s">
        <v>22309</v>
      </c>
      <c r="C2211" t="s">
        <v>685</v>
      </c>
      <c r="D2211" t="s">
        <v>21648</v>
      </c>
      <c r="E2211"/>
      <c r="F2211">
        <v>71305</v>
      </c>
      <c r="G2211"/>
      <c r="H2211"/>
    </row>
    <row r="2212" spans="1:8" x14ac:dyDescent="0.2">
      <c r="A2212" t="s">
        <v>686</v>
      </c>
      <c r="B2212" t="s">
        <v>22310</v>
      </c>
      <c r="C2212" t="s">
        <v>687</v>
      </c>
      <c r="D2212" t="s">
        <v>21648</v>
      </c>
      <c r="E2212"/>
      <c r="F2212">
        <v>71305</v>
      </c>
      <c r="G2212"/>
      <c r="H2212"/>
    </row>
    <row r="2213" spans="1:8" x14ac:dyDescent="0.2">
      <c r="A2213" t="s">
        <v>688</v>
      </c>
      <c r="B2213" t="s">
        <v>22311</v>
      </c>
      <c r="C2213" t="s">
        <v>689</v>
      </c>
      <c r="D2213" t="s">
        <v>21648</v>
      </c>
      <c r="E2213"/>
      <c r="F2213">
        <v>71305</v>
      </c>
      <c r="G2213"/>
      <c r="H2213"/>
    </row>
    <row r="2214" spans="1:8" x14ac:dyDescent="0.2">
      <c r="A2214" t="s">
        <v>690</v>
      </c>
      <c r="B2214" t="s">
        <v>22312</v>
      </c>
      <c r="C2214" t="s">
        <v>691</v>
      </c>
      <c r="D2214" t="s">
        <v>21648</v>
      </c>
      <c r="E2214"/>
      <c r="F2214">
        <v>71305</v>
      </c>
      <c r="G2214"/>
      <c r="H2214"/>
    </row>
    <row r="2215" spans="1:8" x14ac:dyDescent="0.2">
      <c r="A2215" t="s">
        <v>692</v>
      </c>
      <c r="B2215" t="s">
        <v>22301</v>
      </c>
      <c r="C2215" t="s">
        <v>646</v>
      </c>
      <c r="D2215" t="s">
        <v>21648</v>
      </c>
      <c r="E2215"/>
      <c r="F2215">
        <v>71305</v>
      </c>
      <c r="G2215"/>
      <c r="H2215"/>
    </row>
    <row r="2216" spans="1:8" x14ac:dyDescent="0.2">
      <c r="A2216" t="s">
        <v>693</v>
      </c>
      <c r="B2216" t="s">
        <v>22313</v>
      </c>
      <c r="C2216" t="s">
        <v>694</v>
      </c>
      <c r="D2216" t="s">
        <v>21648</v>
      </c>
      <c r="E2216"/>
      <c r="F2216">
        <v>71305</v>
      </c>
      <c r="G2216"/>
      <c r="H2216"/>
    </row>
    <row r="2217" spans="1:8" x14ac:dyDescent="0.2">
      <c r="A2217" t="s">
        <v>2936</v>
      </c>
      <c r="B2217" t="s">
        <v>22314</v>
      </c>
      <c r="C2217" t="s">
        <v>2937</v>
      </c>
      <c r="D2217" t="s">
        <v>21648</v>
      </c>
      <c r="E2217"/>
      <c r="F2217">
        <v>71305</v>
      </c>
      <c r="G2217"/>
      <c r="H2217"/>
    </row>
    <row r="2218" spans="1:8" x14ac:dyDescent="0.2">
      <c r="A2218" t="s">
        <v>2938</v>
      </c>
      <c r="B2218" t="s">
        <v>22315</v>
      </c>
      <c r="C2218" t="s">
        <v>2939</v>
      </c>
      <c r="D2218" t="s">
        <v>21648</v>
      </c>
      <c r="E2218"/>
      <c r="F2218">
        <v>71305</v>
      </c>
      <c r="G2218"/>
      <c r="H2218"/>
    </row>
    <row r="2219" spans="1:8" x14ac:dyDescent="0.2">
      <c r="A2219" t="s">
        <v>2940</v>
      </c>
      <c r="B2219" t="s">
        <v>22316</v>
      </c>
      <c r="C2219" t="s">
        <v>643</v>
      </c>
      <c r="D2219" t="s">
        <v>21648</v>
      </c>
      <c r="E2219"/>
      <c r="F2219">
        <v>71305</v>
      </c>
      <c r="G2219"/>
      <c r="H2219"/>
    </row>
    <row r="2220" spans="1:8" x14ac:dyDescent="0.2">
      <c r="A2220" t="s">
        <v>2941</v>
      </c>
      <c r="B2220" t="s">
        <v>22304</v>
      </c>
      <c r="C2220" t="s">
        <v>658</v>
      </c>
      <c r="D2220" t="s">
        <v>21648</v>
      </c>
      <c r="E2220"/>
      <c r="F2220">
        <v>71305</v>
      </c>
      <c r="G2220"/>
      <c r="H2220"/>
    </row>
    <row r="2221" spans="1:8" x14ac:dyDescent="0.2">
      <c r="A2221" t="s">
        <v>2942</v>
      </c>
      <c r="B2221" t="s">
        <v>22305</v>
      </c>
      <c r="C2221" t="s">
        <v>660</v>
      </c>
      <c r="D2221" t="s">
        <v>21648</v>
      </c>
      <c r="E2221"/>
      <c r="F2221">
        <v>71305</v>
      </c>
      <c r="G2221"/>
      <c r="H2221"/>
    </row>
    <row r="2222" spans="1:8" x14ac:dyDescent="0.2">
      <c r="A2222" t="s">
        <v>2943</v>
      </c>
      <c r="B2222" t="s">
        <v>22279</v>
      </c>
      <c r="C2222" t="s">
        <v>5996</v>
      </c>
      <c r="D2222" t="s">
        <v>21648</v>
      </c>
      <c r="E2222"/>
      <c r="F2222">
        <v>71305</v>
      </c>
      <c r="G2222"/>
      <c r="H2222"/>
    </row>
    <row r="2223" spans="1:8" x14ac:dyDescent="0.2">
      <c r="A2223" t="s">
        <v>2944</v>
      </c>
      <c r="B2223" t="s">
        <v>22247</v>
      </c>
      <c r="C2223" t="s">
        <v>632</v>
      </c>
      <c r="D2223" t="s">
        <v>21648</v>
      </c>
      <c r="E2223"/>
      <c r="F2223">
        <v>71305</v>
      </c>
      <c r="G2223"/>
      <c r="H2223"/>
    </row>
    <row r="2224" spans="1:8" x14ac:dyDescent="0.2">
      <c r="A2224" t="s">
        <v>2945</v>
      </c>
      <c r="B2224" t="s">
        <v>22235</v>
      </c>
      <c r="C2224" t="s">
        <v>2946</v>
      </c>
      <c r="D2224" t="s">
        <v>21648</v>
      </c>
      <c r="E2224"/>
      <c r="F2224">
        <v>71305</v>
      </c>
      <c r="G2224"/>
      <c r="H2224"/>
    </row>
    <row r="2225" spans="1:8" x14ac:dyDescent="0.2">
      <c r="A2225" t="s">
        <v>2947</v>
      </c>
      <c r="B2225" t="s">
        <v>22117</v>
      </c>
      <c r="C2225" t="s">
        <v>4671</v>
      </c>
      <c r="D2225" t="s">
        <v>21648</v>
      </c>
      <c r="E2225"/>
      <c r="F2225">
        <v>71305</v>
      </c>
      <c r="G2225"/>
      <c r="H2225"/>
    </row>
    <row r="2226" spans="1:8" x14ac:dyDescent="0.2">
      <c r="A2226" t="s">
        <v>2948</v>
      </c>
      <c r="B2226" t="s">
        <v>22234</v>
      </c>
      <c r="C2226" t="s">
        <v>2949</v>
      </c>
      <c r="D2226" t="s">
        <v>21648</v>
      </c>
      <c r="E2226"/>
      <c r="F2226">
        <v>71615</v>
      </c>
      <c r="G2226"/>
      <c r="H2226"/>
    </row>
    <row r="2227" spans="1:8" x14ac:dyDescent="0.2">
      <c r="A2227" t="s">
        <v>2950</v>
      </c>
      <c r="B2227" t="s">
        <v>22248</v>
      </c>
      <c r="C2227" t="s">
        <v>2951</v>
      </c>
      <c r="D2227" t="s">
        <v>21648</v>
      </c>
      <c r="E2227"/>
      <c r="F2227">
        <v>71615</v>
      </c>
      <c r="G2227"/>
      <c r="H2227"/>
    </row>
    <row r="2228" spans="1:8" x14ac:dyDescent="0.2">
      <c r="A2228" t="s">
        <v>2952</v>
      </c>
      <c r="B2228" t="s">
        <v>22308</v>
      </c>
      <c r="C2228" t="s">
        <v>2953</v>
      </c>
      <c r="D2228" t="s">
        <v>21648</v>
      </c>
      <c r="E2228"/>
      <c r="F2228">
        <v>71615</v>
      </c>
      <c r="G2228"/>
      <c r="H2228"/>
    </row>
    <row r="2229" spans="1:8" x14ac:dyDescent="0.2">
      <c r="A2229" t="s">
        <v>2954</v>
      </c>
      <c r="B2229" t="s">
        <v>22117</v>
      </c>
      <c r="C2229" t="s">
        <v>4673</v>
      </c>
      <c r="D2229" t="s">
        <v>21648</v>
      </c>
      <c r="E2229"/>
      <c r="F2229">
        <v>71305</v>
      </c>
      <c r="G2229"/>
      <c r="H2229"/>
    </row>
    <row r="2230" spans="1:8" x14ac:dyDescent="0.2">
      <c r="A2230" t="s">
        <v>2955</v>
      </c>
      <c r="B2230" t="s">
        <v>22141</v>
      </c>
      <c r="C2230" t="s">
        <v>2248</v>
      </c>
      <c r="D2230" t="s">
        <v>21648</v>
      </c>
      <c r="E2230"/>
      <c r="F2230">
        <v>71305</v>
      </c>
      <c r="G2230"/>
      <c r="H2230"/>
    </row>
    <row r="2231" spans="1:8" x14ac:dyDescent="0.2">
      <c r="A2231" t="s">
        <v>2956</v>
      </c>
      <c r="B2231" t="s">
        <v>22317</v>
      </c>
      <c r="C2231" t="s">
        <v>2957</v>
      </c>
      <c r="D2231" t="s">
        <v>21648</v>
      </c>
      <c r="E2231"/>
      <c r="F2231">
        <v>71305</v>
      </c>
      <c r="G2231"/>
      <c r="H2231"/>
    </row>
    <row r="2232" spans="1:8" x14ac:dyDescent="0.2">
      <c r="A2232" t="s">
        <v>2958</v>
      </c>
      <c r="B2232" t="s">
        <v>22318</v>
      </c>
      <c r="C2232" t="s">
        <v>2959</v>
      </c>
      <c r="D2232" t="s">
        <v>21648</v>
      </c>
      <c r="E2232"/>
      <c r="F2232">
        <v>71305</v>
      </c>
      <c r="G2232"/>
      <c r="H2232"/>
    </row>
    <row r="2233" spans="1:8" x14ac:dyDescent="0.2">
      <c r="A2233" t="s">
        <v>2960</v>
      </c>
      <c r="B2233" t="s">
        <v>22319</v>
      </c>
      <c r="C2233" t="s">
        <v>2961</v>
      </c>
      <c r="D2233" t="s">
        <v>21648</v>
      </c>
      <c r="E2233"/>
      <c r="F2233">
        <v>71305</v>
      </c>
      <c r="G2233"/>
      <c r="H2233"/>
    </row>
    <row r="2234" spans="1:8" x14ac:dyDescent="0.2">
      <c r="A2234" t="s">
        <v>2962</v>
      </c>
      <c r="B2234" t="s">
        <v>22320</v>
      </c>
      <c r="C2234" t="s">
        <v>2963</v>
      </c>
      <c r="D2234" t="s">
        <v>21648</v>
      </c>
      <c r="E2234"/>
      <c r="F2234">
        <v>71305</v>
      </c>
      <c r="G2234"/>
      <c r="H2234"/>
    </row>
    <row r="2235" spans="1:8" x14ac:dyDescent="0.2">
      <c r="A2235" t="s">
        <v>2964</v>
      </c>
      <c r="B2235" t="s">
        <v>22321</v>
      </c>
      <c r="C2235" t="s">
        <v>2965</v>
      </c>
      <c r="D2235" t="s">
        <v>21648</v>
      </c>
      <c r="E2235"/>
      <c r="F2235">
        <v>71305</v>
      </c>
      <c r="G2235"/>
      <c r="H2235"/>
    </row>
    <row r="2236" spans="1:8" x14ac:dyDescent="0.2">
      <c r="A2236" t="s">
        <v>2966</v>
      </c>
      <c r="B2236" t="s">
        <v>22322</v>
      </c>
      <c r="C2236" t="s">
        <v>2967</v>
      </c>
      <c r="D2236" t="s">
        <v>21648</v>
      </c>
      <c r="E2236"/>
      <c r="F2236">
        <v>71305</v>
      </c>
      <c r="G2236"/>
      <c r="H2236"/>
    </row>
    <row r="2237" spans="1:8" x14ac:dyDescent="0.2">
      <c r="A2237" t="s">
        <v>2968</v>
      </c>
      <c r="B2237" t="s">
        <v>22322</v>
      </c>
      <c r="C2237" t="s">
        <v>2969</v>
      </c>
      <c r="D2237" t="s">
        <v>21648</v>
      </c>
      <c r="E2237"/>
      <c r="F2237">
        <v>71305</v>
      </c>
      <c r="G2237"/>
      <c r="H2237"/>
    </row>
    <row r="2238" spans="1:8" x14ac:dyDescent="0.2">
      <c r="A2238" t="s">
        <v>2970</v>
      </c>
      <c r="B2238" t="s">
        <v>22322</v>
      </c>
      <c r="C2238" t="s">
        <v>2971</v>
      </c>
      <c r="D2238" t="s">
        <v>21648</v>
      </c>
      <c r="E2238"/>
      <c r="F2238">
        <v>71305</v>
      </c>
      <c r="G2238"/>
      <c r="H2238"/>
    </row>
    <row r="2239" spans="1:8" x14ac:dyDescent="0.2">
      <c r="A2239" t="s">
        <v>2972</v>
      </c>
      <c r="B2239" t="s">
        <v>22322</v>
      </c>
      <c r="C2239" t="s">
        <v>2973</v>
      </c>
      <c r="D2239" t="s">
        <v>21648</v>
      </c>
      <c r="E2239"/>
      <c r="F2239">
        <v>71305</v>
      </c>
      <c r="G2239"/>
      <c r="H2239"/>
    </row>
    <row r="2240" spans="1:8" x14ac:dyDescent="0.2">
      <c r="A2240" t="s">
        <v>2974</v>
      </c>
      <c r="B2240" t="s">
        <v>22323</v>
      </c>
      <c r="C2240" t="s">
        <v>2975</v>
      </c>
      <c r="D2240" t="s">
        <v>21648</v>
      </c>
      <c r="E2240"/>
      <c r="F2240">
        <v>71305</v>
      </c>
      <c r="G2240"/>
      <c r="H2240"/>
    </row>
    <row r="2241" spans="1:8" x14ac:dyDescent="0.2">
      <c r="A2241" t="s">
        <v>2976</v>
      </c>
      <c r="B2241" t="s">
        <v>22322</v>
      </c>
      <c r="C2241" t="s">
        <v>2977</v>
      </c>
      <c r="D2241" t="s">
        <v>21648</v>
      </c>
      <c r="E2241"/>
      <c r="F2241">
        <v>71305</v>
      </c>
      <c r="G2241"/>
      <c r="H2241"/>
    </row>
    <row r="2242" spans="1:8" x14ac:dyDescent="0.2">
      <c r="A2242" t="s">
        <v>2978</v>
      </c>
      <c r="B2242" t="s">
        <v>22247</v>
      </c>
      <c r="C2242" t="s">
        <v>2979</v>
      </c>
      <c r="D2242" t="s">
        <v>21648</v>
      </c>
      <c r="E2242"/>
      <c r="F2242">
        <v>71305</v>
      </c>
      <c r="G2242"/>
      <c r="H2242"/>
    </row>
    <row r="2243" spans="1:8" x14ac:dyDescent="0.2">
      <c r="A2243" t="s">
        <v>2980</v>
      </c>
      <c r="B2243" t="s">
        <v>22247</v>
      </c>
      <c r="C2243" t="s">
        <v>6136</v>
      </c>
      <c r="D2243" t="s">
        <v>21648</v>
      </c>
      <c r="E2243"/>
      <c r="F2243">
        <v>71305</v>
      </c>
      <c r="G2243"/>
      <c r="H2243"/>
    </row>
    <row r="2244" spans="1:8" x14ac:dyDescent="0.2">
      <c r="A2244" t="s">
        <v>6137</v>
      </c>
      <c r="B2244" t="s">
        <v>22247</v>
      </c>
      <c r="C2244" t="s">
        <v>6131</v>
      </c>
      <c r="D2244" t="s">
        <v>21648</v>
      </c>
      <c r="E2244"/>
      <c r="F2244">
        <v>71305</v>
      </c>
      <c r="G2244"/>
      <c r="H2244"/>
    </row>
    <row r="2245" spans="1:8" x14ac:dyDescent="0.2">
      <c r="A2245" t="s">
        <v>6132</v>
      </c>
      <c r="B2245" t="s">
        <v>22247</v>
      </c>
      <c r="C2245" t="s">
        <v>6133</v>
      </c>
      <c r="D2245" t="s">
        <v>21648</v>
      </c>
      <c r="E2245"/>
      <c r="F2245">
        <v>71305</v>
      </c>
      <c r="G2245"/>
      <c r="H2245"/>
    </row>
    <row r="2246" spans="1:8" x14ac:dyDescent="0.2">
      <c r="A2246" t="s">
        <v>6134</v>
      </c>
      <c r="B2246" t="s">
        <v>22324</v>
      </c>
      <c r="C2246" t="s">
        <v>6135</v>
      </c>
      <c r="D2246" t="s">
        <v>21648</v>
      </c>
      <c r="E2246"/>
      <c r="F2246">
        <v>71305</v>
      </c>
      <c r="G2246"/>
      <c r="H2246"/>
    </row>
    <row r="2247" spans="1:8" x14ac:dyDescent="0.2">
      <c r="A2247" t="s">
        <v>9460</v>
      </c>
      <c r="B2247" t="s">
        <v>22325</v>
      </c>
      <c r="C2247" t="s">
        <v>9461</v>
      </c>
      <c r="D2247" t="s">
        <v>21648</v>
      </c>
      <c r="E2247"/>
      <c r="F2247">
        <v>72601</v>
      </c>
      <c r="G2247"/>
      <c r="H2247"/>
    </row>
    <row r="2248" spans="1:8" x14ac:dyDescent="0.2">
      <c r="A2248" t="s">
        <v>9462</v>
      </c>
      <c r="B2248" t="s">
        <v>22326</v>
      </c>
      <c r="C2248" t="s">
        <v>9463</v>
      </c>
      <c r="D2248" t="s">
        <v>21648</v>
      </c>
      <c r="E2248"/>
      <c r="F2248">
        <v>72014</v>
      </c>
      <c r="G2248"/>
      <c r="H2248"/>
    </row>
    <row r="2249" spans="1:8" x14ac:dyDescent="0.2">
      <c r="A2249" t="s">
        <v>9464</v>
      </c>
      <c r="B2249" t="s">
        <v>22328</v>
      </c>
      <c r="C2249" t="s">
        <v>6144</v>
      </c>
      <c r="D2249" t="s">
        <v>21648</v>
      </c>
      <c r="E2249"/>
      <c r="F2249">
        <v>72014</v>
      </c>
      <c r="G2249"/>
      <c r="H2249"/>
    </row>
    <row r="2250" spans="1:8" x14ac:dyDescent="0.2">
      <c r="A2250" t="s">
        <v>6145</v>
      </c>
      <c r="B2250" t="s">
        <v>22329</v>
      </c>
      <c r="C2250" t="s">
        <v>6146</v>
      </c>
      <c r="D2250" t="s">
        <v>21648</v>
      </c>
      <c r="E2250"/>
      <c r="F2250">
        <v>72014</v>
      </c>
      <c r="G2250"/>
      <c r="H2250"/>
    </row>
    <row r="2251" spans="1:8" x14ac:dyDescent="0.2">
      <c r="A2251" t="s">
        <v>6147</v>
      </c>
      <c r="B2251" t="s">
        <v>22330</v>
      </c>
      <c r="C2251" t="s">
        <v>6148</v>
      </c>
      <c r="D2251" t="s">
        <v>21648</v>
      </c>
      <c r="E2251"/>
      <c r="F2251">
        <v>72014</v>
      </c>
      <c r="G2251"/>
      <c r="H2251"/>
    </row>
    <row r="2252" spans="1:8" x14ac:dyDescent="0.2">
      <c r="A2252" t="s">
        <v>6149</v>
      </c>
      <c r="B2252" t="s">
        <v>22331</v>
      </c>
      <c r="C2252" t="s">
        <v>6150</v>
      </c>
      <c r="D2252" t="s">
        <v>21648</v>
      </c>
      <c r="E2252"/>
      <c r="F2252">
        <v>71305</v>
      </c>
      <c r="G2252"/>
      <c r="H2252"/>
    </row>
    <row r="2253" spans="1:8" x14ac:dyDescent="0.2">
      <c r="A2253" t="s">
        <v>6151</v>
      </c>
      <c r="B2253" t="s">
        <v>22332</v>
      </c>
      <c r="C2253" t="s">
        <v>6152</v>
      </c>
      <c r="D2253" t="s">
        <v>21648</v>
      </c>
      <c r="E2253"/>
      <c r="F2253">
        <v>71305</v>
      </c>
      <c r="G2253"/>
      <c r="H2253"/>
    </row>
    <row r="2254" spans="1:8" x14ac:dyDescent="0.2">
      <c r="A2254" t="s">
        <v>6153</v>
      </c>
      <c r="B2254" t="s">
        <v>22333</v>
      </c>
      <c r="C2254" t="s">
        <v>6154</v>
      </c>
      <c r="D2254" t="s">
        <v>21648</v>
      </c>
      <c r="E2254"/>
      <c r="F2254">
        <v>71305</v>
      </c>
      <c r="G2254"/>
      <c r="H2254"/>
    </row>
    <row r="2255" spans="1:8" x14ac:dyDescent="0.2">
      <c r="A2255" t="s">
        <v>6155</v>
      </c>
      <c r="B2255" t="s">
        <v>22247</v>
      </c>
      <c r="C2255" t="s">
        <v>6156</v>
      </c>
      <c r="D2255" t="s">
        <v>21648</v>
      </c>
      <c r="E2255"/>
      <c r="F2255">
        <v>71305</v>
      </c>
      <c r="G2255"/>
      <c r="H2255"/>
    </row>
    <row r="2256" spans="1:8" x14ac:dyDescent="0.2">
      <c r="A2256" t="s">
        <v>6157</v>
      </c>
      <c r="B2256" t="s">
        <v>22334</v>
      </c>
      <c r="C2256" t="s">
        <v>6158</v>
      </c>
      <c r="D2256" t="s">
        <v>21648</v>
      </c>
      <c r="E2256"/>
      <c r="F2256">
        <v>71305</v>
      </c>
      <c r="G2256"/>
      <c r="H2256"/>
    </row>
    <row r="2257" spans="1:8" x14ac:dyDescent="0.2">
      <c r="A2257" t="s">
        <v>6159</v>
      </c>
      <c r="B2257" t="s">
        <v>22335</v>
      </c>
      <c r="C2257" t="s">
        <v>6160</v>
      </c>
      <c r="D2257" t="s">
        <v>21648</v>
      </c>
      <c r="E2257"/>
      <c r="F2257">
        <v>71305</v>
      </c>
      <c r="G2257"/>
      <c r="H2257"/>
    </row>
    <row r="2258" spans="1:8" x14ac:dyDescent="0.2">
      <c r="A2258" t="s">
        <v>6161</v>
      </c>
      <c r="B2258" t="s">
        <v>22336</v>
      </c>
      <c r="C2258" t="s">
        <v>6162</v>
      </c>
      <c r="D2258" t="s">
        <v>21648</v>
      </c>
      <c r="E2258"/>
      <c r="F2258">
        <v>71305</v>
      </c>
      <c r="G2258"/>
      <c r="H2258"/>
    </row>
    <row r="2259" spans="1:8" x14ac:dyDescent="0.2">
      <c r="A2259" t="s">
        <v>6163</v>
      </c>
      <c r="B2259" t="s">
        <v>22337</v>
      </c>
      <c r="C2259" t="s">
        <v>6164</v>
      </c>
      <c r="D2259" t="s">
        <v>21648</v>
      </c>
      <c r="E2259"/>
      <c r="F2259">
        <v>71305</v>
      </c>
      <c r="G2259"/>
      <c r="H2259"/>
    </row>
    <row r="2260" spans="1:8" x14ac:dyDescent="0.2">
      <c r="A2260" t="s">
        <v>6165</v>
      </c>
      <c r="B2260" t="s">
        <v>22258</v>
      </c>
      <c r="C2260" t="s">
        <v>5911</v>
      </c>
      <c r="D2260" t="s">
        <v>21648</v>
      </c>
      <c r="E2260"/>
      <c r="F2260">
        <v>71305</v>
      </c>
      <c r="G2260"/>
      <c r="H2260"/>
    </row>
    <row r="2261" spans="1:8" x14ac:dyDescent="0.2">
      <c r="A2261" t="s">
        <v>6166</v>
      </c>
      <c r="B2261" t="s">
        <v>22259</v>
      </c>
      <c r="C2261" t="s">
        <v>5913</v>
      </c>
      <c r="D2261" t="s">
        <v>21648</v>
      </c>
      <c r="E2261"/>
      <c r="F2261">
        <v>71305</v>
      </c>
      <c r="G2261"/>
      <c r="H2261"/>
    </row>
    <row r="2262" spans="1:8" x14ac:dyDescent="0.2">
      <c r="A2262" t="s">
        <v>6167</v>
      </c>
      <c r="B2262" t="s">
        <v>22338</v>
      </c>
      <c r="C2262" t="s">
        <v>6168</v>
      </c>
      <c r="D2262" t="s">
        <v>21648</v>
      </c>
      <c r="E2262"/>
      <c r="F2262">
        <v>71305</v>
      </c>
      <c r="G2262"/>
      <c r="H2262"/>
    </row>
    <row r="2263" spans="1:8" x14ac:dyDescent="0.2">
      <c r="A2263" t="s">
        <v>6169</v>
      </c>
      <c r="B2263" t="s">
        <v>22339</v>
      </c>
      <c r="C2263" t="s">
        <v>6170</v>
      </c>
      <c r="D2263" t="s">
        <v>21648</v>
      </c>
      <c r="E2263"/>
      <c r="F2263">
        <v>71305</v>
      </c>
      <c r="G2263"/>
      <c r="H2263"/>
    </row>
    <row r="2264" spans="1:8" x14ac:dyDescent="0.2">
      <c r="A2264" t="s">
        <v>6171</v>
      </c>
      <c r="B2264" t="s">
        <v>22248</v>
      </c>
      <c r="C2264" t="s">
        <v>6172</v>
      </c>
      <c r="D2264" t="s">
        <v>21648</v>
      </c>
      <c r="E2264"/>
      <c r="F2264">
        <v>71305</v>
      </c>
      <c r="G2264"/>
      <c r="H2264"/>
    </row>
    <row r="2265" spans="1:8" x14ac:dyDescent="0.2">
      <c r="A2265" t="s">
        <v>6173</v>
      </c>
      <c r="B2265" t="s">
        <v>22248</v>
      </c>
      <c r="C2265" t="s">
        <v>6174</v>
      </c>
      <c r="D2265" t="s">
        <v>21648</v>
      </c>
      <c r="E2265"/>
      <c r="F2265">
        <v>71305</v>
      </c>
      <c r="G2265"/>
      <c r="H2265"/>
    </row>
    <row r="2266" spans="1:8" x14ac:dyDescent="0.2">
      <c r="A2266" t="s">
        <v>6175</v>
      </c>
      <c r="B2266" t="s">
        <v>22248</v>
      </c>
      <c r="C2266" t="s">
        <v>6176</v>
      </c>
      <c r="D2266" t="s">
        <v>21648</v>
      </c>
      <c r="E2266"/>
      <c r="F2266">
        <v>71305</v>
      </c>
      <c r="G2266"/>
      <c r="H2266"/>
    </row>
    <row r="2267" spans="1:8" x14ac:dyDescent="0.2">
      <c r="A2267" t="s">
        <v>6177</v>
      </c>
      <c r="B2267" t="s">
        <v>22248</v>
      </c>
      <c r="C2267" t="s">
        <v>6178</v>
      </c>
      <c r="D2267" t="s">
        <v>21648</v>
      </c>
      <c r="E2267"/>
      <c r="F2267">
        <v>71305</v>
      </c>
      <c r="G2267"/>
      <c r="H2267"/>
    </row>
    <row r="2268" spans="1:8" x14ac:dyDescent="0.2">
      <c r="A2268" t="s">
        <v>6179</v>
      </c>
      <c r="B2268" t="s">
        <v>22248</v>
      </c>
      <c r="C2268" t="s">
        <v>6180</v>
      </c>
      <c r="D2268" t="s">
        <v>21648</v>
      </c>
      <c r="E2268"/>
      <c r="F2268">
        <v>71305</v>
      </c>
      <c r="G2268"/>
      <c r="H2268"/>
    </row>
    <row r="2269" spans="1:8" x14ac:dyDescent="0.2">
      <c r="A2269" t="s">
        <v>6181</v>
      </c>
      <c r="B2269" t="s">
        <v>22248</v>
      </c>
      <c r="C2269" t="s">
        <v>6182</v>
      </c>
      <c r="D2269" t="s">
        <v>21648</v>
      </c>
      <c r="E2269"/>
      <c r="F2269">
        <v>71305</v>
      </c>
      <c r="G2269"/>
      <c r="H2269"/>
    </row>
    <row r="2270" spans="1:8" x14ac:dyDescent="0.2">
      <c r="A2270" t="s">
        <v>6183</v>
      </c>
      <c r="B2270" t="s">
        <v>22248</v>
      </c>
      <c r="C2270" t="s">
        <v>6184</v>
      </c>
      <c r="D2270" t="s">
        <v>21648</v>
      </c>
      <c r="E2270"/>
      <c r="F2270">
        <v>71305</v>
      </c>
      <c r="G2270"/>
      <c r="H2270"/>
    </row>
    <row r="2271" spans="1:8" x14ac:dyDescent="0.2">
      <c r="A2271" t="s">
        <v>6185</v>
      </c>
      <c r="B2271" t="s">
        <v>22248</v>
      </c>
      <c r="C2271" t="s">
        <v>6186</v>
      </c>
      <c r="D2271" t="s">
        <v>21648</v>
      </c>
      <c r="E2271"/>
      <c r="F2271">
        <v>71305</v>
      </c>
      <c r="G2271"/>
      <c r="H2271"/>
    </row>
    <row r="2272" spans="1:8" x14ac:dyDescent="0.2">
      <c r="A2272" t="s">
        <v>6187</v>
      </c>
      <c r="B2272" t="s">
        <v>22248</v>
      </c>
      <c r="C2272" t="s">
        <v>6188</v>
      </c>
      <c r="D2272" t="s">
        <v>21648</v>
      </c>
      <c r="E2272"/>
      <c r="F2272">
        <v>71305</v>
      </c>
      <c r="G2272"/>
      <c r="H2272"/>
    </row>
    <row r="2273" spans="1:8" x14ac:dyDescent="0.2">
      <c r="A2273" t="s">
        <v>6189</v>
      </c>
      <c r="B2273" t="s">
        <v>22248</v>
      </c>
      <c r="C2273" t="s">
        <v>6190</v>
      </c>
      <c r="D2273" t="s">
        <v>21648</v>
      </c>
      <c r="E2273"/>
      <c r="F2273">
        <v>71305</v>
      </c>
      <c r="G2273"/>
      <c r="H2273"/>
    </row>
    <row r="2274" spans="1:8" x14ac:dyDescent="0.2">
      <c r="A2274" t="s">
        <v>6191</v>
      </c>
      <c r="B2274" t="s">
        <v>22248</v>
      </c>
      <c r="C2274" t="s">
        <v>6192</v>
      </c>
      <c r="D2274" t="s">
        <v>21648</v>
      </c>
      <c r="E2274"/>
      <c r="F2274">
        <v>71305</v>
      </c>
      <c r="G2274"/>
      <c r="H2274"/>
    </row>
    <row r="2275" spans="1:8" x14ac:dyDescent="0.2">
      <c r="A2275" t="s">
        <v>6193</v>
      </c>
      <c r="B2275" t="s">
        <v>22322</v>
      </c>
      <c r="C2275" t="s">
        <v>6194</v>
      </c>
      <c r="D2275" t="s">
        <v>21648</v>
      </c>
      <c r="E2275"/>
      <c r="F2275">
        <v>71305</v>
      </c>
      <c r="G2275"/>
      <c r="H2275"/>
    </row>
    <row r="2276" spans="1:8" x14ac:dyDescent="0.2">
      <c r="A2276" t="s">
        <v>6195</v>
      </c>
      <c r="B2276" t="s">
        <v>22322</v>
      </c>
      <c r="C2276" t="s">
        <v>6196</v>
      </c>
      <c r="D2276" t="s">
        <v>21648</v>
      </c>
      <c r="E2276"/>
      <c r="F2276">
        <v>71305</v>
      </c>
      <c r="G2276"/>
      <c r="H2276"/>
    </row>
    <row r="2277" spans="1:8" x14ac:dyDescent="0.2">
      <c r="A2277" t="s">
        <v>6197</v>
      </c>
      <c r="B2277" t="s">
        <v>22322</v>
      </c>
      <c r="C2277" t="s">
        <v>6198</v>
      </c>
      <c r="D2277" t="s">
        <v>21648</v>
      </c>
      <c r="E2277"/>
      <c r="F2277">
        <v>71305</v>
      </c>
      <c r="G2277"/>
      <c r="H2277"/>
    </row>
    <row r="2278" spans="1:8" x14ac:dyDescent="0.2">
      <c r="A2278" t="s">
        <v>6199</v>
      </c>
      <c r="B2278" t="s">
        <v>22322</v>
      </c>
      <c r="C2278" t="s">
        <v>6200</v>
      </c>
      <c r="D2278" t="s">
        <v>21648</v>
      </c>
      <c r="E2278"/>
      <c r="F2278">
        <v>71305</v>
      </c>
      <c r="G2278"/>
      <c r="H2278"/>
    </row>
    <row r="2279" spans="1:8" x14ac:dyDescent="0.2">
      <c r="A2279" t="s">
        <v>6201</v>
      </c>
      <c r="B2279" t="s">
        <v>22322</v>
      </c>
      <c r="C2279" t="s">
        <v>9523</v>
      </c>
      <c r="D2279" t="s">
        <v>21648</v>
      </c>
      <c r="E2279"/>
      <c r="F2279">
        <v>71305</v>
      </c>
      <c r="G2279"/>
      <c r="H2279"/>
    </row>
    <row r="2280" spans="1:8" x14ac:dyDescent="0.2">
      <c r="A2280" t="s">
        <v>9524</v>
      </c>
      <c r="B2280" t="s">
        <v>22322</v>
      </c>
      <c r="C2280" t="s">
        <v>9525</v>
      </c>
      <c r="D2280" t="s">
        <v>21648</v>
      </c>
      <c r="E2280"/>
      <c r="F2280">
        <v>71305</v>
      </c>
      <c r="G2280"/>
      <c r="H2280"/>
    </row>
    <row r="2281" spans="1:8" x14ac:dyDescent="0.2">
      <c r="A2281" t="s">
        <v>9526</v>
      </c>
      <c r="B2281" t="s">
        <v>22322</v>
      </c>
      <c r="C2281" t="s">
        <v>9527</v>
      </c>
      <c r="D2281" t="s">
        <v>21648</v>
      </c>
      <c r="E2281"/>
      <c r="F2281">
        <v>71305</v>
      </c>
      <c r="G2281"/>
      <c r="H2281"/>
    </row>
    <row r="2282" spans="1:8" x14ac:dyDescent="0.2">
      <c r="A2282" t="s">
        <v>9528</v>
      </c>
      <c r="B2282" t="s">
        <v>22322</v>
      </c>
      <c r="C2282" t="s">
        <v>9529</v>
      </c>
      <c r="D2282" t="s">
        <v>21648</v>
      </c>
      <c r="E2282"/>
      <c r="F2282">
        <v>71305</v>
      </c>
      <c r="G2282"/>
      <c r="H2282"/>
    </row>
    <row r="2283" spans="1:8" x14ac:dyDescent="0.2">
      <c r="A2283" t="s">
        <v>9530</v>
      </c>
      <c r="B2283" t="s">
        <v>22322</v>
      </c>
      <c r="C2283" t="s">
        <v>9531</v>
      </c>
      <c r="D2283" t="s">
        <v>21648</v>
      </c>
      <c r="E2283"/>
      <c r="F2283">
        <v>71305</v>
      </c>
      <c r="G2283"/>
      <c r="H2283"/>
    </row>
    <row r="2284" spans="1:8" x14ac:dyDescent="0.2">
      <c r="A2284" t="s">
        <v>9532</v>
      </c>
      <c r="B2284" t="s">
        <v>22340</v>
      </c>
      <c r="C2284" t="s">
        <v>9533</v>
      </c>
      <c r="D2284" t="s">
        <v>21648</v>
      </c>
      <c r="E2284"/>
      <c r="F2284">
        <v>71305</v>
      </c>
      <c r="G2284"/>
      <c r="H2284"/>
    </row>
    <row r="2285" spans="1:8" x14ac:dyDescent="0.2">
      <c r="A2285" t="s">
        <v>9534</v>
      </c>
      <c r="B2285" t="s">
        <v>21676</v>
      </c>
      <c r="C2285" t="s">
        <v>2104</v>
      </c>
      <c r="D2285" t="s">
        <v>21677</v>
      </c>
      <c r="E2285"/>
      <c r="F2285"/>
      <c r="G2285"/>
      <c r="H2285"/>
    </row>
    <row r="2286" spans="1:8" x14ac:dyDescent="0.2">
      <c r="A2286" t="s">
        <v>9535</v>
      </c>
      <c r="B2286" t="s">
        <v>22326</v>
      </c>
      <c r="C2286" t="s">
        <v>9536</v>
      </c>
      <c r="D2286" t="s">
        <v>21648</v>
      </c>
      <c r="E2286">
        <v>0</v>
      </c>
      <c r="F2286">
        <v>99999</v>
      </c>
      <c r="G2286"/>
      <c r="H2286"/>
    </row>
    <row r="2287" spans="1:8" x14ac:dyDescent="0.2">
      <c r="A2287" t="s">
        <v>9537</v>
      </c>
      <c r="B2287" t="s">
        <v>22328</v>
      </c>
      <c r="C2287" t="s">
        <v>9538</v>
      </c>
      <c r="D2287" t="s">
        <v>21648</v>
      </c>
      <c r="E2287">
        <v>0</v>
      </c>
      <c r="F2287">
        <v>99999</v>
      </c>
      <c r="G2287"/>
      <c r="H2287"/>
    </row>
    <row r="2288" spans="1:8" x14ac:dyDescent="0.2">
      <c r="A2288" t="s">
        <v>9539</v>
      </c>
      <c r="B2288" t="s">
        <v>22329</v>
      </c>
      <c r="C2288" t="s">
        <v>9540</v>
      </c>
      <c r="D2288" t="s">
        <v>21648</v>
      </c>
      <c r="E2288">
        <v>0</v>
      </c>
      <c r="F2288">
        <v>99999</v>
      </c>
      <c r="G2288"/>
      <c r="H2288"/>
    </row>
    <row r="2289" spans="1:8" x14ac:dyDescent="0.2">
      <c r="A2289" t="s">
        <v>9541</v>
      </c>
      <c r="B2289" t="s">
        <v>22329</v>
      </c>
      <c r="C2289" t="s">
        <v>9542</v>
      </c>
      <c r="D2289" t="s">
        <v>21648</v>
      </c>
      <c r="E2289"/>
      <c r="F2289">
        <v>71305</v>
      </c>
      <c r="G2289"/>
      <c r="H2289"/>
    </row>
    <row r="2290" spans="1:8" x14ac:dyDescent="0.2">
      <c r="A2290" t="s">
        <v>9543</v>
      </c>
      <c r="B2290" t="s">
        <v>22330</v>
      </c>
      <c r="C2290" t="s">
        <v>9544</v>
      </c>
      <c r="D2290" t="s">
        <v>21648</v>
      </c>
      <c r="E2290"/>
      <c r="F2290">
        <v>71305</v>
      </c>
      <c r="G2290"/>
      <c r="H2290"/>
    </row>
    <row r="2291" spans="1:8" x14ac:dyDescent="0.2">
      <c r="A2291" t="s">
        <v>9545</v>
      </c>
      <c r="B2291" t="s">
        <v>22341</v>
      </c>
      <c r="C2291" t="s">
        <v>9546</v>
      </c>
      <c r="D2291" t="s">
        <v>21648</v>
      </c>
      <c r="E2291"/>
      <c r="F2291">
        <v>71305</v>
      </c>
      <c r="G2291"/>
      <c r="H2291"/>
    </row>
    <row r="2292" spans="1:8" x14ac:dyDescent="0.2">
      <c r="A2292" t="s">
        <v>9547</v>
      </c>
      <c r="B2292" t="s">
        <v>22342</v>
      </c>
      <c r="C2292" t="s">
        <v>9548</v>
      </c>
      <c r="D2292" t="s">
        <v>21648</v>
      </c>
      <c r="E2292"/>
      <c r="F2292">
        <v>71305</v>
      </c>
      <c r="G2292"/>
      <c r="H2292"/>
    </row>
    <row r="2293" spans="1:8" x14ac:dyDescent="0.2">
      <c r="A2293" t="s">
        <v>9549</v>
      </c>
      <c r="B2293" t="s">
        <v>22247</v>
      </c>
      <c r="C2293" t="s">
        <v>9550</v>
      </c>
      <c r="D2293" t="s">
        <v>21648</v>
      </c>
      <c r="E2293"/>
      <c r="F2293">
        <v>71305</v>
      </c>
      <c r="G2293"/>
      <c r="H2293"/>
    </row>
    <row r="2294" spans="1:8" x14ac:dyDescent="0.2">
      <c r="A2294" t="s">
        <v>9551</v>
      </c>
      <c r="B2294" t="s">
        <v>22261</v>
      </c>
      <c r="C2294" t="s">
        <v>9552</v>
      </c>
      <c r="D2294" t="s">
        <v>21648</v>
      </c>
      <c r="E2294"/>
      <c r="F2294">
        <v>71305</v>
      </c>
      <c r="G2294"/>
      <c r="H2294"/>
    </row>
    <row r="2295" spans="1:8" x14ac:dyDescent="0.2">
      <c r="A2295" t="s">
        <v>9553</v>
      </c>
      <c r="B2295" t="s">
        <v>22298</v>
      </c>
      <c r="C2295" t="s">
        <v>9554</v>
      </c>
      <c r="D2295" t="s">
        <v>21648</v>
      </c>
      <c r="E2295"/>
      <c r="F2295">
        <v>71305</v>
      </c>
      <c r="G2295"/>
      <c r="H2295"/>
    </row>
    <row r="2296" spans="1:8" x14ac:dyDescent="0.2">
      <c r="A2296" t="s">
        <v>9555</v>
      </c>
      <c r="B2296" t="s">
        <v>22310</v>
      </c>
      <c r="C2296" t="s">
        <v>687</v>
      </c>
      <c r="D2296" t="s">
        <v>21648</v>
      </c>
      <c r="E2296"/>
      <c r="F2296">
        <v>71305</v>
      </c>
      <c r="G2296"/>
      <c r="H2296"/>
    </row>
    <row r="2297" spans="1:8" x14ac:dyDescent="0.2">
      <c r="A2297" t="s">
        <v>9556</v>
      </c>
      <c r="B2297" t="s">
        <v>22280</v>
      </c>
      <c r="C2297" t="s">
        <v>9557</v>
      </c>
      <c r="D2297" t="s">
        <v>21648</v>
      </c>
      <c r="E2297"/>
      <c r="F2297">
        <v>71305</v>
      </c>
      <c r="G2297"/>
      <c r="H2297"/>
    </row>
    <row r="2298" spans="1:8" x14ac:dyDescent="0.2">
      <c r="A2298" t="s">
        <v>9558</v>
      </c>
      <c r="B2298" t="s">
        <v>22343</v>
      </c>
      <c r="C2298" t="s">
        <v>9559</v>
      </c>
      <c r="D2298" t="s">
        <v>21648</v>
      </c>
      <c r="E2298"/>
      <c r="F2298">
        <v>71305</v>
      </c>
      <c r="G2298"/>
      <c r="H2298"/>
    </row>
    <row r="2299" spans="1:8" x14ac:dyDescent="0.2">
      <c r="A2299" t="s">
        <v>9560</v>
      </c>
      <c r="B2299" t="s">
        <v>22247</v>
      </c>
      <c r="C2299" t="s">
        <v>9561</v>
      </c>
      <c r="D2299" t="s">
        <v>21648</v>
      </c>
      <c r="E2299"/>
      <c r="F2299">
        <v>71305</v>
      </c>
      <c r="G2299"/>
      <c r="H2299"/>
    </row>
    <row r="2300" spans="1:8" x14ac:dyDescent="0.2">
      <c r="A2300" t="s">
        <v>9562</v>
      </c>
      <c r="B2300" t="s">
        <v>22274</v>
      </c>
      <c r="C2300" t="s">
        <v>9563</v>
      </c>
      <c r="D2300" t="s">
        <v>21648</v>
      </c>
      <c r="E2300"/>
      <c r="F2300">
        <v>71305</v>
      </c>
      <c r="G2300"/>
      <c r="H2300"/>
    </row>
    <row r="2301" spans="1:8" x14ac:dyDescent="0.2">
      <c r="A2301" t="s">
        <v>9564</v>
      </c>
      <c r="B2301" t="s">
        <v>22344</v>
      </c>
      <c r="C2301" t="s">
        <v>9565</v>
      </c>
      <c r="D2301" t="s">
        <v>21648</v>
      </c>
      <c r="E2301"/>
      <c r="F2301">
        <v>71305</v>
      </c>
      <c r="G2301"/>
      <c r="H2301"/>
    </row>
    <row r="2302" spans="1:8" x14ac:dyDescent="0.2">
      <c r="A2302" t="s">
        <v>9566</v>
      </c>
      <c r="B2302" t="s">
        <v>22334</v>
      </c>
      <c r="C2302" t="s">
        <v>6158</v>
      </c>
      <c r="D2302" t="s">
        <v>21648</v>
      </c>
      <c r="E2302"/>
      <c r="F2302">
        <v>71305</v>
      </c>
      <c r="G2302"/>
      <c r="H2302"/>
    </row>
    <row r="2303" spans="1:8" x14ac:dyDescent="0.2">
      <c r="A2303" t="s">
        <v>9567</v>
      </c>
      <c r="B2303" t="s">
        <v>22335</v>
      </c>
      <c r="C2303" t="s">
        <v>6160</v>
      </c>
      <c r="D2303" t="s">
        <v>21648</v>
      </c>
      <c r="E2303"/>
      <c r="F2303">
        <v>71305</v>
      </c>
      <c r="G2303"/>
      <c r="H2303"/>
    </row>
    <row r="2304" spans="1:8" x14ac:dyDescent="0.2">
      <c r="A2304" t="s">
        <v>9568</v>
      </c>
      <c r="B2304" t="s">
        <v>22345</v>
      </c>
      <c r="C2304" t="s">
        <v>9569</v>
      </c>
      <c r="D2304" t="s">
        <v>21648</v>
      </c>
      <c r="E2304"/>
      <c r="F2304">
        <v>71305</v>
      </c>
      <c r="G2304"/>
      <c r="H2304"/>
    </row>
    <row r="2305" spans="1:8" x14ac:dyDescent="0.2">
      <c r="A2305" t="s">
        <v>9570</v>
      </c>
      <c r="B2305" t="s">
        <v>22337</v>
      </c>
      <c r="C2305" t="s">
        <v>6164</v>
      </c>
      <c r="D2305" t="s">
        <v>21648</v>
      </c>
      <c r="E2305"/>
      <c r="F2305">
        <v>71305</v>
      </c>
      <c r="G2305"/>
      <c r="H2305"/>
    </row>
    <row r="2306" spans="1:8" x14ac:dyDescent="0.2">
      <c r="A2306" t="s">
        <v>9571</v>
      </c>
      <c r="B2306" t="s">
        <v>22333</v>
      </c>
      <c r="C2306" t="s">
        <v>6154</v>
      </c>
      <c r="D2306" t="s">
        <v>21648</v>
      </c>
      <c r="E2306"/>
      <c r="F2306">
        <v>71305</v>
      </c>
      <c r="G2306"/>
      <c r="H2306"/>
    </row>
    <row r="2307" spans="1:8" x14ac:dyDescent="0.2">
      <c r="A2307" t="s">
        <v>9572</v>
      </c>
      <c r="B2307" t="s">
        <v>22346</v>
      </c>
      <c r="C2307" t="s">
        <v>9573</v>
      </c>
      <c r="D2307" t="s">
        <v>21648</v>
      </c>
      <c r="E2307"/>
      <c r="F2307">
        <v>71305</v>
      </c>
      <c r="G2307"/>
      <c r="H2307"/>
    </row>
    <row r="2308" spans="1:8" x14ac:dyDescent="0.2">
      <c r="A2308" t="s">
        <v>9574</v>
      </c>
      <c r="B2308" t="s">
        <v>22347</v>
      </c>
      <c r="C2308" t="s">
        <v>9575</v>
      </c>
      <c r="D2308" t="s">
        <v>21648</v>
      </c>
      <c r="E2308"/>
      <c r="F2308">
        <v>71305</v>
      </c>
      <c r="G2308"/>
      <c r="H2308"/>
    </row>
    <row r="2309" spans="1:8" x14ac:dyDescent="0.2">
      <c r="A2309" t="s">
        <v>9576</v>
      </c>
      <c r="B2309" t="s">
        <v>22348</v>
      </c>
      <c r="C2309" t="s">
        <v>9577</v>
      </c>
      <c r="D2309" t="s">
        <v>21648</v>
      </c>
      <c r="E2309"/>
      <c r="F2309">
        <v>71305</v>
      </c>
      <c r="G2309"/>
      <c r="H2309"/>
    </row>
    <row r="2310" spans="1:8" x14ac:dyDescent="0.2">
      <c r="A2310" t="s">
        <v>9578</v>
      </c>
      <c r="B2310" t="s">
        <v>22349</v>
      </c>
      <c r="C2310" t="s">
        <v>9579</v>
      </c>
      <c r="D2310" t="s">
        <v>21648</v>
      </c>
      <c r="E2310"/>
      <c r="F2310">
        <v>71305</v>
      </c>
      <c r="G2310"/>
      <c r="H2310"/>
    </row>
    <row r="2311" spans="1:8" x14ac:dyDescent="0.2">
      <c r="A2311" t="s">
        <v>9580</v>
      </c>
      <c r="B2311" t="s">
        <v>22350</v>
      </c>
      <c r="C2311" t="s">
        <v>9581</v>
      </c>
      <c r="D2311" t="s">
        <v>21648</v>
      </c>
      <c r="E2311"/>
      <c r="F2311">
        <v>71305</v>
      </c>
      <c r="G2311"/>
      <c r="H2311"/>
    </row>
    <row r="2312" spans="1:8" x14ac:dyDescent="0.2">
      <c r="A2312" t="s">
        <v>9582</v>
      </c>
      <c r="B2312" t="s">
        <v>21676</v>
      </c>
      <c r="C2312" t="s">
        <v>9583</v>
      </c>
      <c r="D2312" t="s">
        <v>21677</v>
      </c>
      <c r="E2312"/>
      <c r="F2312"/>
      <c r="G2312"/>
      <c r="H2312"/>
    </row>
    <row r="2313" spans="1:8" x14ac:dyDescent="0.2">
      <c r="A2313" t="s">
        <v>9584</v>
      </c>
      <c r="B2313" t="s">
        <v>22351</v>
      </c>
      <c r="C2313" t="s">
        <v>6275</v>
      </c>
      <c r="D2313" t="s">
        <v>21648</v>
      </c>
      <c r="E2313"/>
      <c r="F2313">
        <v>71305</v>
      </c>
      <c r="G2313"/>
      <c r="H2313"/>
    </row>
    <row r="2314" spans="1:8" x14ac:dyDescent="0.2">
      <c r="A2314" t="s">
        <v>6276</v>
      </c>
      <c r="B2314" t="s">
        <v>22352</v>
      </c>
      <c r="C2314" t="s">
        <v>6277</v>
      </c>
      <c r="D2314" t="s">
        <v>21648</v>
      </c>
      <c r="E2314"/>
      <c r="F2314">
        <v>71305</v>
      </c>
      <c r="G2314"/>
      <c r="H2314"/>
    </row>
    <row r="2315" spans="1:8" x14ac:dyDescent="0.2">
      <c r="A2315" t="s">
        <v>6278</v>
      </c>
      <c r="B2315" t="s">
        <v>21676</v>
      </c>
      <c r="C2315" t="s">
        <v>6279</v>
      </c>
      <c r="D2315" t="s">
        <v>21677</v>
      </c>
      <c r="E2315"/>
      <c r="F2315"/>
      <c r="G2315"/>
      <c r="H2315"/>
    </row>
    <row r="2316" spans="1:8" x14ac:dyDescent="0.2">
      <c r="A2316" t="s">
        <v>6280</v>
      </c>
      <c r="B2316" t="s">
        <v>22352</v>
      </c>
      <c r="C2316" t="s">
        <v>6277</v>
      </c>
      <c r="D2316" t="s">
        <v>21648</v>
      </c>
      <c r="E2316"/>
      <c r="F2316">
        <v>71305</v>
      </c>
      <c r="G2316"/>
      <c r="H2316"/>
    </row>
    <row r="2317" spans="1:8" x14ac:dyDescent="0.2">
      <c r="A2317" t="s">
        <v>6281</v>
      </c>
      <c r="B2317" t="s">
        <v>22205</v>
      </c>
      <c r="C2317" t="s">
        <v>6282</v>
      </c>
      <c r="D2317" t="s">
        <v>21648</v>
      </c>
      <c r="E2317"/>
      <c r="F2317">
        <v>71305</v>
      </c>
      <c r="G2317"/>
      <c r="H2317"/>
    </row>
    <row r="2318" spans="1:8" x14ac:dyDescent="0.2">
      <c r="A2318" t="s">
        <v>6283</v>
      </c>
      <c r="B2318" t="s">
        <v>21676</v>
      </c>
      <c r="C2318" t="s">
        <v>6284</v>
      </c>
      <c r="D2318" t="s">
        <v>21677</v>
      </c>
      <c r="E2318"/>
      <c r="F2318"/>
      <c r="G2318"/>
      <c r="H2318"/>
    </row>
    <row r="2319" spans="1:8" x14ac:dyDescent="0.2">
      <c r="A2319" t="s">
        <v>6285</v>
      </c>
      <c r="B2319" t="s">
        <v>21676</v>
      </c>
      <c r="C2319" t="s">
        <v>6286</v>
      </c>
      <c r="D2319" t="s">
        <v>21677</v>
      </c>
      <c r="E2319"/>
      <c r="F2319"/>
      <c r="G2319"/>
      <c r="H2319"/>
    </row>
    <row r="2320" spans="1:8" x14ac:dyDescent="0.2">
      <c r="A2320" t="s">
        <v>6287</v>
      </c>
      <c r="B2320" t="s">
        <v>21676</v>
      </c>
      <c r="C2320" t="s">
        <v>6288</v>
      </c>
      <c r="D2320" t="s">
        <v>21677</v>
      </c>
      <c r="E2320"/>
      <c r="F2320"/>
      <c r="G2320"/>
      <c r="H2320"/>
    </row>
    <row r="2321" spans="1:8" x14ac:dyDescent="0.2">
      <c r="A2321" t="s">
        <v>6289</v>
      </c>
      <c r="B2321" t="s">
        <v>21676</v>
      </c>
      <c r="C2321" t="s">
        <v>6290</v>
      </c>
      <c r="D2321" t="s">
        <v>21677</v>
      </c>
      <c r="E2321"/>
      <c r="F2321"/>
      <c r="G2321"/>
      <c r="H2321"/>
    </row>
    <row r="2322" spans="1:8" x14ac:dyDescent="0.2">
      <c r="A2322" t="s">
        <v>6291</v>
      </c>
      <c r="B2322" t="s">
        <v>22192</v>
      </c>
      <c r="C2322" t="s">
        <v>6292</v>
      </c>
      <c r="D2322" t="s">
        <v>21648</v>
      </c>
      <c r="E2322"/>
      <c r="F2322">
        <v>71305</v>
      </c>
      <c r="G2322"/>
      <c r="H2322"/>
    </row>
    <row r="2323" spans="1:8" x14ac:dyDescent="0.2">
      <c r="A2323" t="s">
        <v>6293</v>
      </c>
      <c r="B2323" t="s">
        <v>22192</v>
      </c>
      <c r="C2323" t="s">
        <v>6294</v>
      </c>
      <c r="D2323" t="s">
        <v>21648</v>
      </c>
      <c r="E2323"/>
      <c r="F2323">
        <v>71305</v>
      </c>
      <c r="G2323"/>
      <c r="H2323"/>
    </row>
    <row r="2324" spans="1:8" x14ac:dyDescent="0.2">
      <c r="A2324" t="s">
        <v>6295</v>
      </c>
      <c r="B2324" t="s">
        <v>22195</v>
      </c>
      <c r="C2324" t="s">
        <v>6296</v>
      </c>
      <c r="D2324" t="s">
        <v>21648</v>
      </c>
      <c r="E2324"/>
      <c r="F2324">
        <v>71305</v>
      </c>
      <c r="G2324"/>
      <c r="H2324"/>
    </row>
    <row r="2325" spans="1:8" x14ac:dyDescent="0.2">
      <c r="A2325" t="s">
        <v>6297</v>
      </c>
      <c r="B2325" t="s">
        <v>22195</v>
      </c>
      <c r="C2325" t="s">
        <v>6298</v>
      </c>
      <c r="D2325" t="s">
        <v>21648</v>
      </c>
      <c r="E2325"/>
      <c r="F2325">
        <v>71305</v>
      </c>
      <c r="G2325"/>
      <c r="H2325"/>
    </row>
    <row r="2326" spans="1:8" x14ac:dyDescent="0.2">
      <c r="A2326" t="s">
        <v>6299</v>
      </c>
      <c r="B2326" t="s">
        <v>21676</v>
      </c>
      <c r="C2326" t="s">
        <v>2104</v>
      </c>
      <c r="D2326" t="s">
        <v>21677</v>
      </c>
      <c r="E2326"/>
      <c r="F2326"/>
      <c r="G2326"/>
      <c r="H2326"/>
    </row>
    <row r="2327" spans="1:8" x14ac:dyDescent="0.2">
      <c r="A2327" t="s">
        <v>6300</v>
      </c>
      <c r="B2327" t="s">
        <v>21676</v>
      </c>
      <c r="C2327" t="s">
        <v>2104</v>
      </c>
      <c r="D2327" t="s">
        <v>21677</v>
      </c>
      <c r="E2327"/>
      <c r="F2327"/>
      <c r="G2327"/>
      <c r="H2327"/>
    </row>
    <row r="2328" spans="1:8" x14ac:dyDescent="0.2">
      <c r="A2328" t="s">
        <v>6301</v>
      </c>
      <c r="B2328" t="s">
        <v>22353</v>
      </c>
      <c r="C2328" t="s">
        <v>6302</v>
      </c>
      <c r="D2328" t="s">
        <v>21648</v>
      </c>
      <c r="E2328"/>
      <c r="F2328">
        <v>71305</v>
      </c>
      <c r="G2328"/>
      <c r="H2328"/>
    </row>
    <row r="2329" spans="1:8" x14ac:dyDescent="0.2">
      <c r="A2329" t="s">
        <v>6303</v>
      </c>
      <c r="B2329" t="s">
        <v>22354</v>
      </c>
      <c r="C2329" t="s">
        <v>6304</v>
      </c>
      <c r="D2329" t="s">
        <v>21648</v>
      </c>
      <c r="E2329"/>
      <c r="F2329">
        <v>71305</v>
      </c>
      <c r="G2329"/>
      <c r="H2329"/>
    </row>
    <row r="2330" spans="1:8" x14ac:dyDescent="0.2">
      <c r="A2330" t="s">
        <v>6305</v>
      </c>
      <c r="B2330" t="s">
        <v>22355</v>
      </c>
      <c r="C2330" t="s">
        <v>6306</v>
      </c>
      <c r="D2330" t="s">
        <v>21648</v>
      </c>
      <c r="E2330"/>
      <c r="F2330">
        <v>71305</v>
      </c>
      <c r="G2330"/>
      <c r="H2330"/>
    </row>
    <row r="2331" spans="1:8" x14ac:dyDescent="0.2">
      <c r="A2331" t="s">
        <v>6307</v>
      </c>
      <c r="B2331" t="s">
        <v>22356</v>
      </c>
      <c r="C2331" t="s">
        <v>6308</v>
      </c>
      <c r="D2331" t="s">
        <v>21648</v>
      </c>
      <c r="E2331"/>
      <c r="F2331">
        <v>71305</v>
      </c>
      <c r="G2331"/>
      <c r="H2331"/>
    </row>
    <row r="2332" spans="1:8" x14ac:dyDescent="0.2">
      <c r="A2332" t="s">
        <v>6309</v>
      </c>
      <c r="B2332" t="s">
        <v>22347</v>
      </c>
      <c r="C2332" t="s">
        <v>6310</v>
      </c>
      <c r="D2332" t="s">
        <v>21648</v>
      </c>
      <c r="E2332"/>
      <c r="F2332">
        <v>71305</v>
      </c>
      <c r="G2332"/>
      <c r="H2332"/>
    </row>
    <row r="2333" spans="1:8" x14ac:dyDescent="0.2">
      <c r="A2333" t="s">
        <v>6311</v>
      </c>
      <c r="B2333" t="s">
        <v>22357</v>
      </c>
      <c r="C2333" t="s">
        <v>6312</v>
      </c>
      <c r="D2333" t="s">
        <v>21648</v>
      </c>
      <c r="E2333"/>
      <c r="F2333">
        <v>71305</v>
      </c>
      <c r="G2333"/>
      <c r="H2333"/>
    </row>
    <row r="2334" spans="1:8" x14ac:dyDescent="0.2">
      <c r="A2334" t="s">
        <v>6313</v>
      </c>
      <c r="B2334" t="s">
        <v>22358</v>
      </c>
      <c r="C2334" t="s">
        <v>6314</v>
      </c>
      <c r="D2334" t="s">
        <v>21648</v>
      </c>
      <c r="E2334"/>
      <c r="F2334">
        <v>71305</v>
      </c>
      <c r="G2334"/>
      <c r="H2334"/>
    </row>
    <row r="2335" spans="1:8" x14ac:dyDescent="0.2">
      <c r="A2335" t="s">
        <v>6315</v>
      </c>
      <c r="B2335" t="s">
        <v>22280</v>
      </c>
      <c r="C2335" t="s">
        <v>6316</v>
      </c>
      <c r="D2335" t="s">
        <v>21648</v>
      </c>
      <c r="E2335"/>
      <c r="F2335">
        <v>71305</v>
      </c>
      <c r="G2335"/>
      <c r="H2335"/>
    </row>
    <row r="2336" spans="1:8" x14ac:dyDescent="0.2">
      <c r="A2336" t="s">
        <v>6317</v>
      </c>
      <c r="B2336" t="s">
        <v>22316</v>
      </c>
      <c r="C2336" t="s">
        <v>643</v>
      </c>
      <c r="D2336" t="s">
        <v>21648</v>
      </c>
      <c r="E2336"/>
      <c r="F2336">
        <v>71305</v>
      </c>
      <c r="G2336"/>
      <c r="H2336"/>
    </row>
    <row r="2337" spans="1:8" x14ac:dyDescent="0.2">
      <c r="A2337" t="s">
        <v>6318</v>
      </c>
      <c r="B2337" t="s">
        <v>22359</v>
      </c>
      <c r="C2337" t="s">
        <v>6319</v>
      </c>
      <c r="D2337" t="s">
        <v>21648</v>
      </c>
      <c r="E2337"/>
      <c r="F2337">
        <v>71305</v>
      </c>
      <c r="G2337"/>
      <c r="H2337"/>
    </row>
    <row r="2338" spans="1:8" x14ac:dyDescent="0.2">
      <c r="A2338" t="s">
        <v>6320</v>
      </c>
      <c r="B2338" t="s">
        <v>22334</v>
      </c>
      <c r="C2338" t="s">
        <v>6158</v>
      </c>
      <c r="D2338" t="s">
        <v>21648</v>
      </c>
      <c r="E2338"/>
      <c r="F2338">
        <v>71305</v>
      </c>
      <c r="G2338"/>
      <c r="H2338"/>
    </row>
    <row r="2339" spans="1:8" x14ac:dyDescent="0.2">
      <c r="A2339" t="s">
        <v>6321</v>
      </c>
      <c r="B2339" t="s">
        <v>22360</v>
      </c>
      <c r="C2339" t="s">
        <v>6322</v>
      </c>
      <c r="D2339" t="s">
        <v>21648</v>
      </c>
      <c r="E2339"/>
      <c r="F2339">
        <v>71305</v>
      </c>
      <c r="G2339"/>
      <c r="H2339"/>
    </row>
    <row r="2340" spans="1:8" x14ac:dyDescent="0.2">
      <c r="A2340" t="s">
        <v>6323</v>
      </c>
      <c r="B2340" t="s">
        <v>22232</v>
      </c>
      <c r="C2340" t="s">
        <v>6324</v>
      </c>
      <c r="D2340" t="s">
        <v>21648</v>
      </c>
      <c r="E2340"/>
      <c r="F2340">
        <v>71305</v>
      </c>
      <c r="G2340"/>
      <c r="H2340"/>
    </row>
    <row r="2341" spans="1:8" x14ac:dyDescent="0.2">
      <c r="A2341" t="s">
        <v>6325</v>
      </c>
      <c r="B2341" t="s">
        <v>22352</v>
      </c>
      <c r="C2341" t="s">
        <v>6277</v>
      </c>
      <c r="D2341" t="s">
        <v>21648</v>
      </c>
      <c r="E2341"/>
      <c r="F2341">
        <v>71305</v>
      </c>
      <c r="G2341"/>
      <c r="H2341"/>
    </row>
    <row r="2342" spans="1:8" x14ac:dyDescent="0.2">
      <c r="A2342" t="s">
        <v>6326</v>
      </c>
      <c r="B2342" t="s">
        <v>22240</v>
      </c>
      <c r="C2342" t="s">
        <v>6327</v>
      </c>
      <c r="D2342" t="s">
        <v>21648</v>
      </c>
      <c r="E2342"/>
      <c r="F2342">
        <v>71305</v>
      </c>
      <c r="G2342"/>
      <c r="H2342"/>
    </row>
    <row r="2343" spans="1:8" x14ac:dyDescent="0.2">
      <c r="A2343" t="s">
        <v>6328</v>
      </c>
      <c r="B2343" t="s">
        <v>22246</v>
      </c>
      <c r="C2343" t="s">
        <v>5822</v>
      </c>
      <c r="D2343" t="s">
        <v>21648</v>
      </c>
      <c r="E2343"/>
      <c r="F2343">
        <v>71305</v>
      </c>
      <c r="G2343"/>
      <c r="H2343"/>
    </row>
    <row r="2344" spans="1:8" x14ac:dyDescent="0.2">
      <c r="A2344" t="s">
        <v>6329</v>
      </c>
      <c r="B2344" t="s">
        <v>22247</v>
      </c>
      <c r="C2344" t="s">
        <v>6330</v>
      </c>
      <c r="D2344" t="s">
        <v>21648</v>
      </c>
      <c r="E2344"/>
      <c r="F2344">
        <v>71305</v>
      </c>
      <c r="G2344"/>
      <c r="H2344"/>
    </row>
    <row r="2345" spans="1:8" x14ac:dyDescent="0.2">
      <c r="A2345" t="s">
        <v>6331</v>
      </c>
      <c r="B2345" t="s">
        <v>22361</v>
      </c>
      <c r="C2345" t="s">
        <v>6332</v>
      </c>
      <c r="D2345" t="s">
        <v>21648</v>
      </c>
      <c r="E2345"/>
      <c r="F2345">
        <v>71305</v>
      </c>
      <c r="G2345"/>
      <c r="H2345"/>
    </row>
    <row r="2346" spans="1:8" x14ac:dyDescent="0.2">
      <c r="A2346" t="s">
        <v>6333</v>
      </c>
      <c r="B2346" t="s">
        <v>22280</v>
      </c>
      <c r="C2346" t="s">
        <v>6316</v>
      </c>
      <c r="D2346" t="s">
        <v>21648</v>
      </c>
      <c r="E2346"/>
      <c r="F2346">
        <v>71305</v>
      </c>
      <c r="G2346"/>
      <c r="H2346"/>
    </row>
    <row r="2347" spans="1:8" x14ac:dyDescent="0.2">
      <c r="A2347" t="s">
        <v>6334</v>
      </c>
      <c r="B2347" t="s">
        <v>22232</v>
      </c>
      <c r="C2347" t="s">
        <v>6324</v>
      </c>
      <c r="D2347" t="s">
        <v>21648</v>
      </c>
      <c r="E2347"/>
      <c r="F2347">
        <v>71305</v>
      </c>
      <c r="G2347"/>
      <c r="H2347"/>
    </row>
    <row r="2348" spans="1:8" x14ac:dyDescent="0.2">
      <c r="A2348" t="s">
        <v>6335</v>
      </c>
      <c r="B2348" t="s">
        <v>22205</v>
      </c>
      <c r="C2348" t="s">
        <v>6336</v>
      </c>
      <c r="D2348" t="s">
        <v>21648</v>
      </c>
      <c r="E2348"/>
      <c r="F2348">
        <v>71305</v>
      </c>
      <c r="G2348"/>
      <c r="H2348"/>
    </row>
    <row r="2349" spans="1:8" x14ac:dyDescent="0.2">
      <c r="A2349" t="s">
        <v>6337</v>
      </c>
      <c r="B2349" t="s">
        <v>22254</v>
      </c>
      <c r="C2349" t="s">
        <v>5880</v>
      </c>
      <c r="D2349" t="s">
        <v>21648</v>
      </c>
      <c r="E2349"/>
      <c r="F2349">
        <v>71305</v>
      </c>
      <c r="G2349"/>
      <c r="H2349"/>
    </row>
    <row r="2350" spans="1:8" x14ac:dyDescent="0.2">
      <c r="A2350" t="s">
        <v>6338</v>
      </c>
      <c r="B2350" t="s">
        <v>22362</v>
      </c>
      <c r="C2350" t="s">
        <v>6339</v>
      </c>
      <c r="D2350" t="s">
        <v>21648</v>
      </c>
      <c r="E2350"/>
      <c r="F2350">
        <v>71305</v>
      </c>
      <c r="G2350"/>
      <c r="H2350"/>
    </row>
    <row r="2351" spans="1:8" x14ac:dyDescent="0.2">
      <c r="A2351" t="s">
        <v>6340</v>
      </c>
      <c r="B2351" t="s">
        <v>22363</v>
      </c>
      <c r="C2351" t="s">
        <v>6341</v>
      </c>
      <c r="D2351" t="s">
        <v>21648</v>
      </c>
      <c r="E2351"/>
      <c r="F2351">
        <v>71305</v>
      </c>
      <c r="G2351"/>
      <c r="H2351"/>
    </row>
    <row r="2352" spans="1:8" x14ac:dyDescent="0.2">
      <c r="A2352" t="s">
        <v>6342</v>
      </c>
      <c r="B2352" t="s">
        <v>22363</v>
      </c>
      <c r="C2352" t="s">
        <v>6341</v>
      </c>
      <c r="D2352" t="s">
        <v>21648</v>
      </c>
      <c r="E2352"/>
      <c r="F2352">
        <v>71305</v>
      </c>
      <c r="G2352"/>
      <c r="H2352"/>
    </row>
    <row r="2353" spans="1:8" x14ac:dyDescent="0.2">
      <c r="A2353" t="s">
        <v>6343</v>
      </c>
      <c r="B2353" t="s">
        <v>22364</v>
      </c>
      <c r="C2353" t="s">
        <v>9548</v>
      </c>
      <c r="D2353" t="s">
        <v>21648</v>
      </c>
      <c r="E2353"/>
      <c r="F2353">
        <v>71305</v>
      </c>
      <c r="G2353"/>
      <c r="H2353"/>
    </row>
    <row r="2354" spans="1:8" x14ac:dyDescent="0.2">
      <c r="A2354" t="s">
        <v>6344</v>
      </c>
      <c r="B2354" t="s">
        <v>22247</v>
      </c>
      <c r="C2354" t="s">
        <v>9550</v>
      </c>
      <c r="D2354" t="s">
        <v>21648</v>
      </c>
      <c r="E2354"/>
      <c r="F2354">
        <v>71305</v>
      </c>
      <c r="G2354"/>
      <c r="H2354"/>
    </row>
    <row r="2355" spans="1:8" x14ac:dyDescent="0.2">
      <c r="A2355" t="s">
        <v>6345</v>
      </c>
      <c r="B2355" t="s">
        <v>22365</v>
      </c>
      <c r="C2355" t="s">
        <v>6346</v>
      </c>
      <c r="D2355" t="s">
        <v>21648</v>
      </c>
      <c r="E2355"/>
      <c r="F2355">
        <v>71305</v>
      </c>
      <c r="G2355"/>
      <c r="H2355"/>
    </row>
    <row r="2356" spans="1:8" x14ac:dyDescent="0.2">
      <c r="A2356" t="s">
        <v>6347</v>
      </c>
      <c r="B2356" t="s">
        <v>22366</v>
      </c>
      <c r="C2356" t="s">
        <v>6348</v>
      </c>
      <c r="D2356" t="s">
        <v>21648</v>
      </c>
      <c r="E2356"/>
      <c r="F2356">
        <v>71305</v>
      </c>
      <c r="G2356"/>
      <c r="H2356"/>
    </row>
    <row r="2357" spans="1:8" x14ac:dyDescent="0.2">
      <c r="A2357" t="s">
        <v>6349</v>
      </c>
      <c r="B2357" t="s">
        <v>22367</v>
      </c>
      <c r="C2357" t="s">
        <v>6350</v>
      </c>
      <c r="D2357" t="s">
        <v>21648</v>
      </c>
      <c r="E2357"/>
      <c r="F2357">
        <v>71305</v>
      </c>
      <c r="G2357"/>
      <c r="H2357"/>
    </row>
    <row r="2358" spans="1:8" x14ac:dyDescent="0.2">
      <c r="A2358" t="s">
        <v>6351</v>
      </c>
      <c r="B2358" t="s">
        <v>22368</v>
      </c>
      <c r="C2358" t="s">
        <v>6352</v>
      </c>
      <c r="D2358" t="s">
        <v>21648</v>
      </c>
      <c r="E2358"/>
      <c r="F2358">
        <v>71305</v>
      </c>
      <c r="G2358"/>
      <c r="H2358"/>
    </row>
    <row r="2359" spans="1:8" x14ac:dyDescent="0.2">
      <c r="A2359" t="s">
        <v>6353</v>
      </c>
      <c r="B2359" t="s">
        <v>22369</v>
      </c>
      <c r="C2359" t="s">
        <v>6354</v>
      </c>
      <c r="D2359" t="s">
        <v>21648</v>
      </c>
      <c r="E2359"/>
      <c r="F2359">
        <v>71305</v>
      </c>
      <c r="G2359"/>
      <c r="H2359"/>
    </row>
    <row r="2360" spans="1:8" x14ac:dyDescent="0.2">
      <c r="A2360" t="s">
        <v>6355</v>
      </c>
      <c r="B2360" t="s">
        <v>22339</v>
      </c>
      <c r="C2360" t="s">
        <v>6356</v>
      </c>
      <c r="D2360" t="s">
        <v>21648</v>
      </c>
      <c r="E2360"/>
      <c r="F2360">
        <v>71305</v>
      </c>
      <c r="G2360"/>
      <c r="H2360"/>
    </row>
    <row r="2361" spans="1:8" x14ac:dyDescent="0.2">
      <c r="A2361" t="s">
        <v>6357</v>
      </c>
      <c r="B2361" t="s">
        <v>22339</v>
      </c>
      <c r="C2361" t="s">
        <v>6358</v>
      </c>
      <c r="D2361" t="s">
        <v>21648</v>
      </c>
      <c r="E2361"/>
      <c r="F2361">
        <v>71305</v>
      </c>
      <c r="G2361"/>
      <c r="H2361"/>
    </row>
    <row r="2362" spans="1:8" x14ac:dyDescent="0.2">
      <c r="A2362" t="s">
        <v>6359</v>
      </c>
      <c r="B2362" t="s">
        <v>22339</v>
      </c>
      <c r="C2362" t="s">
        <v>6360</v>
      </c>
      <c r="D2362" t="s">
        <v>21648</v>
      </c>
      <c r="E2362"/>
      <c r="F2362">
        <v>71305</v>
      </c>
      <c r="G2362"/>
      <c r="H2362"/>
    </row>
    <row r="2363" spans="1:8" x14ac:dyDescent="0.2">
      <c r="A2363" t="s">
        <v>6361</v>
      </c>
      <c r="B2363" t="s">
        <v>22339</v>
      </c>
      <c r="C2363" t="s">
        <v>6362</v>
      </c>
      <c r="D2363" t="s">
        <v>21648</v>
      </c>
      <c r="E2363"/>
      <c r="F2363">
        <v>71305</v>
      </c>
      <c r="G2363"/>
      <c r="H2363"/>
    </row>
    <row r="2364" spans="1:8" x14ac:dyDescent="0.2">
      <c r="A2364" t="s">
        <v>6363</v>
      </c>
      <c r="B2364" t="s">
        <v>22370</v>
      </c>
      <c r="C2364" t="s">
        <v>6364</v>
      </c>
      <c r="D2364" t="s">
        <v>21648</v>
      </c>
      <c r="E2364"/>
      <c r="F2364">
        <v>71305</v>
      </c>
      <c r="G2364"/>
      <c r="H2364"/>
    </row>
    <row r="2365" spans="1:8" x14ac:dyDescent="0.2">
      <c r="A2365" t="s">
        <v>6365</v>
      </c>
      <c r="B2365" t="s">
        <v>22254</v>
      </c>
      <c r="C2365" t="s">
        <v>5880</v>
      </c>
      <c r="D2365" t="s">
        <v>21648</v>
      </c>
      <c r="E2365"/>
      <c r="F2365">
        <v>71305</v>
      </c>
      <c r="G2365"/>
      <c r="H2365"/>
    </row>
    <row r="2366" spans="1:8" x14ac:dyDescent="0.2">
      <c r="A2366" t="s">
        <v>6366</v>
      </c>
      <c r="B2366" t="s">
        <v>22254</v>
      </c>
      <c r="C2366" t="s">
        <v>5882</v>
      </c>
      <c r="D2366" t="s">
        <v>21648</v>
      </c>
      <c r="E2366"/>
      <c r="F2366">
        <v>71305</v>
      </c>
      <c r="G2366"/>
      <c r="H2366"/>
    </row>
    <row r="2367" spans="1:8" x14ac:dyDescent="0.2">
      <c r="A2367" t="s">
        <v>6367</v>
      </c>
      <c r="B2367" t="s">
        <v>22371</v>
      </c>
      <c r="C2367" t="s">
        <v>6368</v>
      </c>
      <c r="D2367" t="s">
        <v>21648</v>
      </c>
      <c r="E2367"/>
      <c r="F2367"/>
      <c r="G2367"/>
      <c r="H2367"/>
    </row>
    <row r="2368" spans="1:8" x14ac:dyDescent="0.2">
      <c r="A2368" t="s">
        <v>16961</v>
      </c>
      <c r="B2368" t="s">
        <v>22372</v>
      </c>
      <c r="C2368" t="s">
        <v>16962</v>
      </c>
      <c r="D2368" t="s">
        <v>21648</v>
      </c>
      <c r="E2368"/>
      <c r="F2368">
        <v>72014</v>
      </c>
      <c r="G2368"/>
      <c r="H2368"/>
    </row>
    <row r="2369" spans="1:8" x14ac:dyDescent="0.2">
      <c r="A2369" t="s">
        <v>16963</v>
      </c>
      <c r="B2369" t="s">
        <v>22373</v>
      </c>
      <c r="C2369" t="s">
        <v>16964</v>
      </c>
      <c r="D2369" t="s">
        <v>21648</v>
      </c>
      <c r="E2369"/>
      <c r="F2369">
        <v>72014</v>
      </c>
      <c r="G2369"/>
      <c r="H2369"/>
    </row>
    <row r="2370" spans="1:8" x14ac:dyDescent="0.2">
      <c r="A2370" t="s">
        <v>6369</v>
      </c>
      <c r="B2370" t="s">
        <v>22374</v>
      </c>
      <c r="C2370" t="s">
        <v>6370</v>
      </c>
      <c r="D2370" t="s">
        <v>21648</v>
      </c>
      <c r="E2370"/>
      <c r="F2370">
        <v>71305</v>
      </c>
      <c r="G2370"/>
      <c r="H2370"/>
    </row>
    <row r="2371" spans="1:8" x14ac:dyDescent="0.2">
      <c r="A2371" t="s">
        <v>6371</v>
      </c>
      <c r="B2371" t="s">
        <v>22375</v>
      </c>
      <c r="C2371" t="s">
        <v>6372</v>
      </c>
      <c r="D2371" t="s">
        <v>21648</v>
      </c>
      <c r="E2371"/>
      <c r="F2371">
        <v>71305</v>
      </c>
      <c r="G2371"/>
      <c r="H2371"/>
    </row>
    <row r="2372" spans="1:8" x14ac:dyDescent="0.2">
      <c r="A2372" t="s">
        <v>6373</v>
      </c>
      <c r="B2372" t="s">
        <v>22339</v>
      </c>
      <c r="C2372" t="s">
        <v>6374</v>
      </c>
      <c r="D2372" t="s">
        <v>21648</v>
      </c>
      <c r="E2372"/>
      <c r="F2372">
        <v>71305</v>
      </c>
      <c r="G2372"/>
      <c r="H2372"/>
    </row>
    <row r="2373" spans="1:8" x14ac:dyDescent="0.2">
      <c r="A2373" t="s">
        <v>6375</v>
      </c>
      <c r="B2373" t="s">
        <v>22339</v>
      </c>
      <c r="C2373" t="s">
        <v>6376</v>
      </c>
      <c r="D2373" t="s">
        <v>21648</v>
      </c>
      <c r="E2373"/>
      <c r="F2373">
        <v>71305</v>
      </c>
      <c r="G2373"/>
      <c r="H2373"/>
    </row>
    <row r="2374" spans="1:8" x14ac:dyDescent="0.2">
      <c r="A2374" t="s">
        <v>6377</v>
      </c>
      <c r="B2374" t="s">
        <v>22339</v>
      </c>
      <c r="C2374" t="s">
        <v>6378</v>
      </c>
      <c r="D2374" t="s">
        <v>21648</v>
      </c>
      <c r="E2374"/>
      <c r="F2374">
        <v>71305</v>
      </c>
      <c r="G2374"/>
      <c r="H2374"/>
    </row>
    <row r="2375" spans="1:8" x14ac:dyDescent="0.2">
      <c r="A2375" t="s">
        <v>6379</v>
      </c>
      <c r="B2375" t="s">
        <v>22339</v>
      </c>
      <c r="C2375" t="s">
        <v>6170</v>
      </c>
      <c r="D2375" t="s">
        <v>21648</v>
      </c>
      <c r="E2375"/>
      <c r="F2375">
        <v>71305</v>
      </c>
      <c r="G2375"/>
      <c r="H2375"/>
    </row>
    <row r="2376" spans="1:8" x14ac:dyDescent="0.2">
      <c r="A2376" t="s">
        <v>6380</v>
      </c>
      <c r="B2376" t="s">
        <v>22271</v>
      </c>
      <c r="C2376" t="s">
        <v>6381</v>
      </c>
      <c r="D2376" t="s">
        <v>21648</v>
      </c>
      <c r="E2376"/>
      <c r="F2376">
        <v>71305</v>
      </c>
      <c r="G2376"/>
      <c r="H2376"/>
    </row>
    <row r="2377" spans="1:8" x14ac:dyDescent="0.2">
      <c r="A2377" t="s">
        <v>6382</v>
      </c>
      <c r="B2377" t="s">
        <v>22376</v>
      </c>
      <c r="C2377" t="s">
        <v>6383</v>
      </c>
      <c r="D2377" t="s">
        <v>21648</v>
      </c>
      <c r="E2377"/>
      <c r="F2377">
        <v>71305</v>
      </c>
      <c r="G2377"/>
      <c r="H2377"/>
    </row>
    <row r="2378" spans="1:8" x14ac:dyDescent="0.2">
      <c r="A2378" t="s">
        <v>6384</v>
      </c>
      <c r="B2378" t="s">
        <v>22312</v>
      </c>
      <c r="C2378" t="s">
        <v>691</v>
      </c>
      <c r="D2378" t="s">
        <v>21648</v>
      </c>
      <c r="E2378"/>
      <c r="F2378">
        <v>71305</v>
      </c>
      <c r="G2378"/>
      <c r="H2378"/>
    </row>
    <row r="2379" spans="1:8" x14ac:dyDescent="0.2">
      <c r="A2379" t="s">
        <v>6385</v>
      </c>
      <c r="B2379" t="s">
        <v>22311</v>
      </c>
      <c r="C2379" t="s">
        <v>689</v>
      </c>
      <c r="D2379" t="s">
        <v>21648</v>
      </c>
      <c r="E2379"/>
      <c r="F2379">
        <v>71305</v>
      </c>
      <c r="G2379"/>
      <c r="H2379"/>
    </row>
    <row r="2380" spans="1:8" x14ac:dyDescent="0.2">
      <c r="A2380" t="s">
        <v>6386</v>
      </c>
      <c r="B2380" t="s">
        <v>22377</v>
      </c>
      <c r="C2380" t="s">
        <v>6387</v>
      </c>
      <c r="D2380" t="s">
        <v>21648</v>
      </c>
      <c r="E2380"/>
      <c r="F2380">
        <v>71305</v>
      </c>
      <c r="G2380"/>
      <c r="H2380"/>
    </row>
    <row r="2381" spans="1:8" x14ac:dyDescent="0.2">
      <c r="A2381" t="s">
        <v>6388</v>
      </c>
      <c r="B2381" t="s">
        <v>22378</v>
      </c>
      <c r="C2381" t="s">
        <v>6389</v>
      </c>
      <c r="D2381" t="s">
        <v>21648</v>
      </c>
      <c r="E2381"/>
      <c r="F2381">
        <v>71305</v>
      </c>
      <c r="G2381"/>
      <c r="H2381"/>
    </row>
    <row r="2382" spans="1:8" x14ac:dyDescent="0.2">
      <c r="A2382" t="s">
        <v>6390</v>
      </c>
      <c r="B2382" t="s">
        <v>22379</v>
      </c>
      <c r="C2382" t="s">
        <v>6391</v>
      </c>
      <c r="D2382" t="s">
        <v>21648</v>
      </c>
      <c r="E2382"/>
      <c r="F2382">
        <v>71305</v>
      </c>
      <c r="G2382"/>
      <c r="H2382"/>
    </row>
    <row r="2383" spans="1:8" x14ac:dyDescent="0.2">
      <c r="A2383" t="s">
        <v>6392</v>
      </c>
      <c r="B2383" t="s">
        <v>22380</v>
      </c>
      <c r="C2383" t="s">
        <v>6393</v>
      </c>
      <c r="D2383" t="s">
        <v>21648</v>
      </c>
      <c r="E2383"/>
      <c r="F2383">
        <v>71305</v>
      </c>
      <c r="G2383"/>
      <c r="H2383"/>
    </row>
    <row r="2384" spans="1:8" x14ac:dyDescent="0.2">
      <c r="A2384" t="s">
        <v>6394</v>
      </c>
      <c r="B2384" t="s">
        <v>22381</v>
      </c>
      <c r="C2384" t="s">
        <v>6395</v>
      </c>
      <c r="D2384" t="s">
        <v>21648</v>
      </c>
      <c r="E2384"/>
      <c r="F2384">
        <v>71305</v>
      </c>
      <c r="G2384"/>
      <c r="H2384"/>
    </row>
    <row r="2385" spans="1:8" x14ac:dyDescent="0.2">
      <c r="A2385" t="s">
        <v>9697</v>
      </c>
      <c r="B2385" t="s">
        <v>22382</v>
      </c>
      <c r="C2385" t="s">
        <v>9698</v>
      </c>
      <c r="D2385" t="s">
        <v>21648</v>
      </c>
      <c r="E2385"/>
      <c r="F2385">
        <v>71305</v>
      </c>
      <c r="G2385"/>
      <c r="H2385"/>
    </row>
    <row r="2386" spans="1:8" x14ac:dyDescent="0.2">
      <c r="A2386" t="s">
        <v>9699</v>
      </c>
      <c r="B2386" t="s">
        <v>22382</v>
      </c>
      <c r="C2386" t="s">
        <v>9700</v>
      </c>
      <c r="D2386" t="s">
        <v>21648</v>
      </c>
      <c r="E2386"/>
      <c r="F2386">
        <v>71305</v>
      </c>
      <c r="G2386"/>
      <c r="H2386"/>
    </row>
    <row r="2387" spans="1:8" x14ac:dyDescent="0.2">
      <c r="A2387" t="s">
        <v>9701</v>
      </c>
      <c r="B2387" t="s">
        <v>22382</v>
      </c>
      <c r="C2387" t="s">
        <v>9702</v>
      </c>
      <c r="D2387" t="s">
        <v>21648</v>
      </c>
      <c r="E2387"/>
      <c r="F2387">
        <v>71305</v>
      </c>
      <c r="G2387"/>
      <c r="H2387"/>
    </row>
    <row r="2388" spans="1:8" x14ac:dyDescent="0.2">
      <c r="A2388" t="s">
        <v>9703</v>
      </c>
      <c r="B2388" t="s">
        <v>22382</v>
      </c>
      <c r="C2388" t="s">
        <v>9704</v>
      </c>
      <c r="D2388" t="s">
        <v>21648</v>
      </c>
      <c r="E2388"/>
      <c r="F2388">
        <v>71305</v>
      </c>
      <c r="G2388"/>
      <c r="H2388"/>
    </row>
    <row r="2389" spans="1:8" x14ac:dyDescent="0.2">
      <c r="A2389" t="s">
        <v>9705</v>
      </c>
      <c r="B2389" t="s">
        <v>22383</v>
      </c>
      <c r="C2389" t="s">
        <v>9706</v>
      </c>
      <c r="D2389" t="s">
        <v>21648</v>
      </c>
      <c r="E2389"/>
      <c r="F2389">
        <v>71305</v>
      </c>
      <c r="G2389"/>
      <c r="H2389"/>
    </row>
    <row r="2390" spans="1:8" x14ac:dyDescent="0.2">
      <c r="A2390" t="s">
        <v>9707</v>
      </c>
      <c r="B2390" t="s">
        <v>22384</v>
      </c>
      <c r="C2390" t="s">
        <v>3097</v>
      </c>
      <c r="D2390" t="s">
        <v>21648</v>
      </c>
      <c r="E2390"/>
      <c r="F2390">
        <v>71305</v>
      </c>
      <c r="G2390"/>
      <c r="H2390"/>
    </row>
    <row r="2391" spans="1:8" x14ac:dyDescent="0.2">
      <c r="A2391" t="s">
        <v>9708</v>
      </c>
      <c r="B2391" t="s">
        <v>22385</v>
      </c>
      <c r="C2391" t="s">
        <v>9709</v>
      </c>
      <c r="D2391" t="s">
        <v>21648</v>
      </c>
      <c r="E2391"/>
      <c r="F2391">
        <v>71305</v>
      </c>
      <c r="G2391"/>
      <c r="H2391"/>
    </row>
    <row r="2392" spans="1:8" x14ac:dyDescent="0.2">
      <c r="A2392" t="s">
        <v>9710</v>
      </c>
      <c r="B2392" t="s">
        <v>22386</v>
      </c>
      <c r="C2392" t="s">
        <v>9711</v>
      </c>
      <c r="D2392" t="s">
        <v>21648</v>
      </c>
      <c r="E2392"/>
      <c r="F2392">
        <v>71305</v>
      </c>
      <c r="G2392"/>
      <c r="H2392"/>
    </row>
    <row r="2393" spans="1:8" x14ac:dyDescent="0.2">
      <c r="A2393" t="s">
        <v>9712</v>
      </c>
      <c r="B2393" t="s">
        <v>22254</v>
      </c>
      <c r="C2393" t="s">
        <v>9713</v>
      </c>
      <c r="D2393" t="s">
        <v>21648</v>
      </c>
      <c r="E2393"/>
      <c r="F2393">
        <v>71305</v>
      </c>
      <c r="G2393"/>
      <c r="H2393"/>
    </row>
    <row r="2394" spans="1:8" x14ac:dyDescent="0.2">
      <c r="A2394" t="s">
        <v>9714</v>
      </c>
      <c r="B2394" t="s">
        <v>22254</v>
      </c>
      <c r="C2394" t="s">
        <v>9715</v>
      </c>
      <c r="D2394" t="s">
        <v>21648</v>
      </c>
      <c r="E2394"/>
      <c r="F2394">
        <v>71305</v>
      </c>
      <c r="G2394"/>
      <c r="H2394"/>
    </row>
    <row r="2395" spans="1:8" x14ac:dyDescent="0.2">
      <c r="A2395" t="s">
        <v>9716</v>
      </c>
      <c r="B2395" t="s">
        <v>22254</v>
      </c>
      <c r="C2395" t="s">
        <v>5880</v>
      </c>
      <c r="D2395" t="s">
        <v>21648</v>
      </c>
      <c r="E2395"/>
      <c r="F2395">
        <v>71305</v>
      </c>
      <c r="G2395"/>
      <c r="H2395"/>
    </row>
    <row r="2396" spans="1:8" x14ac:dyDescent="0.2">
      <c r="A2396" t="s">
        <v>9717</v>
      </c>
      <c r="B2396" t="s">
        <v>22387</v>
      </c>
      <c r="C2396" t="s">
        <v>9718</v>
      </c>
      <c r="D2396" t="s">
        <v>21648</v>
      </c>
      <c r="E2396"/>
      <c r="F2396">
        <v>71305</v>
      </c>
      <c r="G2396"/>
      <c r="H2396"/>
    </row>
    <row r="2397" spans="1:8" x14ac:dyDescent="0.2">
      <c r="A2397" t="s">
        <v>9719</v>
      </c>
      <c r="B2397" t="s">
        <v>22388</v>
      </c>
      <c r="C2397" t="s">
        <v>6411</v>
      </c>
      <c r="D2397" t="s">
        <v>21648</v>
      </c>
      <c r="E2397"/>
      <c r="F2397">
        <v>71305</v>
      </c>
      <c r="G2397"/>
      <c r="H2397"/>
    </row>
    <row r="2398" spans="1:8" x14ac:dyDescent="0.2">
      <c r="A2398" t="s">
        <v>6412</v>
      </c>
      <c r="B2398" t="s">
        <v>22264</v>
      </c>
      <c r="C2398" t="s">
        <v>5964</v>
      </c>
      <c r="D2398" t="s">
        <v>21648</v>
      </c>
      <c r="E2398"/>
      <c r="F2398">
        <v>71305</v>
      </c>
      <c r="G2398"/>
      <c r="H2398"/>
    </row>
    <row r="2399" spans="1:8" x14ac:dyDescent="0.2">
      <c r="A2399" t="s">
        <v>6413</v>
      </c>
      <c r="B2399" t="s">
        <v>22263</v>
      </c>
      <c r="C2399" t="s">
        <v>5962</v>
      </c>
      <c r="D2399" t="s">
        <v>21648</v>
      </c>
      <c r="E2399"/>
      <c r="F2399">
        <v>71305</v>
      </c>
      <c r="G2399"/>
      <c r="H2399"/>
    </row>
    <row r="2400" spans="1:8" x14ac:dyDescent="0.2">
      <c r="A2400" t="s">
        <v>6414</v>
      </c>
      <c r="B2400" t="s">
        <v>22388</v>
      </c>
      <c r="C2400" t="s">
        <v>6415</v>
      </c>
      <c r="D2400" t="s">
        <v>21648</v>
      </c>
      <c r="E2400"/>
      <c r="F2400">
        <v>71305</v>
      </c>
      <c r="G2400"/>
      <c r="H2400"/>
    </row>
    <row r="2401" spans="1:8" x14ac:dyDescent="0.2">
      <c r="A2401" t="s">
        <v>6416</v>
      </c>
      <c r="B2401" t="s">
        <v>22388</v>
      </c>
      <c r="C2401" t="s">
        <v>6410</v>
      </c>
      <c r="D2401" t="s">
        <v>21648</v>
      </c>
      <c r="E2401"/>
      <c r="F2401">
        <v>71305</v>
      </c>
      <c r="G2401"/>
      <c r="H2401"/>
    </row>
    <row r="2402" spans="1:8" x14ac:dyDescent="0.2">
      <c r="A2402" t="s">
        <v>3215</v>
      </c>
      <c r="B2402" t="s">
        <v>22388</v>
      </c>
      <c r="C2402" t="s">
        <v>3216</v>
      </c>
      <c r="D2402" t="s">
        <v>21648</v>
      </c>
      <c r="E2402"/>
      <c r="F2402">
        <v>71305</v>
      </c>
      <c r="G2402"/>
      <c r="H2402"/>
    </row>
    <row r="2403" spans="1:8" x14ac:dyDescent="0.2">
      <c r="A2403" t="s">
        <v>3217</v>
      </c>
      <c r="B2403" t="s">
        <v>22388</v>
      </c>
      <c r="C2403" t="s">
        <v>3218</v>
      </c>
      <c r="D2403" t="s">
        <v>21648</v>
      </c>
      <c r="E2403"/>
      <c r="F2403">
        <v>71305</v>
      </c>
      <c r="G2403"/>
      <c r="H2403"/>
    </row>
    <row r="2404" spans="1:8" x14ac:dyDescent="0.2">
      <c r="A2404" t="s">
        <v>3219</v>
      </c>
      <c r="B2404" t="s">
        <v>22388</v>
      </c>
      <c r="C2404" t="s">
        <v>3220</v>
      </c>
      <c r="D2404" t="s">
        <v>21648</v>
      </c>
      <c r="E2404"/>
      <c r="F2404">
        <v>71305</v>
      </c>
      <c r="G2404"/>
      <c r="H2404"/>
    </row>
    <row r="2405" spans="1:8" x14ac:dyDescent="0.2">
      <c r="A2405" t="s">
        <v>3221</v>
      </c>
      <c r="B2405" t="s">
        <v>22388</v>
      </c>
      <c r="C2405" t="s">
        <v>3222</v>
      </c>
      <c r="D2405" t="s">
        <v>21648</v>
      </c>
      <c r="E2405"/>
      <c r="F2405">
        <v>71305</v>
      </c>
      <c r="G2405"/>
      <c r="H2405"/>
    </row>
    <row r="2406" spans="1:8" x14ac:dyDescent="0.2">
      <c r="A2406" t="s">
        <v>3223</v>
      </c>
      <c r="B2406" t="s">
        <v>22388</v>
      </c>
      <c r="C2406" t="s">
        <v>3224</v>
      </c>
      <c r="D2406" t="s">
        <v>21648</v>
      </c>
      <c r="E2406"/>
      <c r="F2406">
        <v>71305</v>
      </c>
      <c r="G2406"/>
      <c r="H2406"/>
    </row>
    <row r="2407" spans="1:8" x14ac:dyDescent="0.2">
      <c r="A2407" t="s">
        <v>3225</v>
      </c>
      <c r="B2407" t="s">
        <v>22388</v>
      </c>
      <c r="C2407" t="s">
        <v>3226</v>
      </c>
      <c r="D2407" t="s">
        <v>21648</v>
      </c>
      <c r="E2407"/>
      <c r="F2407">
        <v>71305</v>
      </c>
      <c r="G2407"/>
      <c r="H2407"/>
    </row>
    <row r="2408" spans="1:8" x14ac:dyDescent="0.2">
      <c r="A2408" t="s">
        <v>3227</v>
      </c>
      <c r="B2408" t="s">
        <v>22388</v>
      </c>
      <c r="C2408" t="s">
        <v>3228</v>
      </c>
      <c r="D2408" t="s">
        <v>21648</v>
      </c>
      <c r="E2408"/>
      <c r="F2408">
        <v>71305</v>
      </c>
      <c r="G2408"/>
      <c r="H2408"/>
    </row>
    <row r="2409" spans="1:8" x14ac:dyDescent="0.2">
      <c r="A2409" t="s">
        <v>3229</v>
      </c>
      <c r="B2409" t="s">
        <v>22388</v>
      </c>
      <c r="C2409" t="s">
        <v>3230</v>
      </c>
      <c r="D2409" t="s">
        <v>21648</v>
      </c>
      <c r="E2409"/>
      <c r="F2409">
        <v>71305</v>
      </c>
      <c r="G2409"/>
      <c r="H2409"/>
    </row>
    <row r="2410" spans="1:8" x14ac:dyDescent="0.2">
      <c r="A2410" t="s">
        <v>3231</v>
      </c>
      <c r="B2410" t="s">
        <v>22388</v>
      </c>
      <c r="C2410" t="s">
        <v>3232</v>
      </c>
      <c r="D2410" t="s">
        <v>21648</v>
      </c>
      <c r="E2410"/>
      <c r="F2410">
        <v>71305</v>
      </c>
      <c r="G2410"/>
      <c r="H2410"/>
    </row>
    <row r="2411" spans="1:8" x14ac:dyDescent="0.2">
      <c r="A2411" t="s">
        <v>16965</v>
      </c>
      <c r="B2411" t="s">
        <v>22389</v>
      </c>
      <c r="C2411" t="s">
        <v>16966</v>
      </c>
      <c r="D2411" t="s">
        <v>21648</v>
      </c>
      <c r="E2411"/>
      <c r="F2411">
        <v>72029</v>
      </c>
      <c r="G2411"/>
      <c r="H2411"/>
    </row>
    <row r="2412" spans="1:8" x14ac:dyDescent="0.2">
      <c r="A2412" t="s">
        <v>16967</v>
      </c>
      <c r="B2412" t="s">
        <v>22389</v>
      </c>
      <c r="C2412" t="s">
        <v>16968</v>
      </c>
      <c r="D2412" t="s">
        <v>21648</v>
      </c>
      <c r="E2412"/>
      <c r="F2412">
        <v>72029</v>
      </c>
      <c r="G2412"/>
      <c r="H2412"/>
    </row>
    <row r="2413" spans="1:8" x14ac:dyDescent="0.2">
      <c r="A2413" t="s">
        <v>3233</v>
      </c>
      <c r="B2413" t="s">
        <v>22389</v>
      </c>
      <c r="C2413" t="s">
        <v>3234</v>
      </c>
      <c r="D2413" t="s">
        <v>21648</v>
      </c>
      <c r="E2413"/>
      <c r="F2413">
        <v>72029</v>
      </c>
      <c r="G2413"/>
      <c r="H2413"/>
    </row>
    <row r="2414" spans="1:8" x14ac:dyDescent="0.2">
      <c r="A2414" t="s">
        <v>3235</v>
      </c>
      <c r="B2414" t="s">
        <v>22390</v>
      </c>
      <c r="C2414" t="s">
        <v>3236</v>
      </c>
      <c r="D2414" t="s">
        <v>21648</v>
      </c>
      <c r="E2414"/>
      <c r="F2414">
        <v>72029</v>
      </c>
      <c r="G2414"/>
      <c r="H2414"/>
    </row>
    <row r="2415" spans="1:8" x14ac:dyDescent="0.2">
      <c r="A2415" t="s">
        <v>3237</v>
      </c>
      <c r="B2415" t="s">
        <v>22390</v>
      </c>
      <c r="C2415" t="s">
        <v>3238</v>
      </c>
      <c r="D2415" t="s">
        <v>21648</v>
      </c>
      <c r="E2415"/>
      <c r="F2415">
        <v>72029</v>
      </c>
      <c r="G2415"/>
      <c r="H2415"/>
    </row>
    <row r="2416" spans="1:8" x14ac:dyDescent="0.2">
      <c r="A2416" t="s">
        <v>3239</v>
      </c>
      <c r="B2416" t="s">
        <v>22390</v>
      </c>
      <c r="C2416" t="s">
        <v>3240</v>
      </c>
      <c r="D2416" t="s">
        <v>21648</v>
      </c>
      <c r="E2416"/>
      <c r="F2416">
        <v>72029</v>
      </c>
      <c r="G2416"/>
      <c r="H2416"/>
    </row>
    <row r="2417" spans="1:8" x14ac:dyDescent="0.2">
      <c r="A2417" t="s">
        <v>3241</v>
      </c>
      <c r="B2417" t="s">
        <v>22391</v>
      </c>
      <c r="C2417" t="s">
        <v>3242</v>
      </c>
      <c r="D2417" t="s">
        <v>21648</v>
      </c>
      <c r="E2417"/>
      <c r="F2417">
        <v>70813</v>
      </c>
      <c r="G2417"/>
      <c r="H2417"/>
    </row>
    <row r="2418" spans="1:8" x14ac:dyDescent="0.2">
      <c r="A2418" t="s">
        <v>3243</v>
      </c>
      <c r="B2418" t="s">
        <v>22358</v>
      </c>
      <c r="C2418" t="s">
        <v>3244</v>
      </c>
      <c r="D2418" t="s">
        <v>21648</v>
      </c>
      <c r="E2418"/>
      <c r="F2418">
        <v>71305</v>
      </c>
      <c r="G2418"/>
      <c r="H2418"/>
    </row>
    <row r="2419" spans="1:8" x14ac:dyDescent="0.2">
      <c r="A2419" t="s">
        <v>3245</v>
      </c>
      <c r="B2419" t="s">
        <v>22358</v>
      </c>
      <c r="C2419" t="s">
        <v>3246</v>
      </c>
      <c r="D2419" t="s">
        <v>21648</v>
      </c>
      <c r="E2419"/>
      <c r="F2419">
        <v>71305</v>
      </c>
      <c r="G2419"/>
      <c r="H2419"/>
    </row>
    <row r="2420" spans="1:8" x14ac:dyDescent="0.2">
      <c r="A2420" t="s">
        <v>3247</v>
      </c>
      <c r="B2420" t="s">
        <v>22358</v>
      </c>
      <c r="C2420" t="s">
        <v>3248</v>
      </c>
      <c r="D2420" t="s">
        <v>21648</v>
      </c>
      <c r="E2420"/>
      <c r="F2420">
        <v>71305</v>
      </c>
      <c r="G2420"/>
      <c r="H2420"/>
    </row>
    <row r="2421" spans="1:8" x14ac:dyDescent="0.2">
      <c r="A2421" t="s">
        <v>3249</v>
      </c>
      <c r="B2421" t="s">
        <v>22393</v>
      </c>
      <c r="C2421" t="s">
        <v>3250</v>
      </c>
      <c r="D2421" t="s">
        <v>21648</v>
      </c>
      <c r="E2421"/>
      <c r="F2421">
        <v>71305</v>
      </c>
      <c r="G2421"/>
      <c r="H2421"/>
    </row>
    <row r="2422" spans="1:8" x14ac:dyDescent="0.2">
      <c r="A2422" t="s">
        <v>3251</v>
      </c>
      <c r="B2422" t="s">
        <v>22352</v>
      </c>
      <c r="C2422" t="s">
        <v>6277</v>
      </c>
      <c r="D2422" t="s">
        <v>21648</v>
      </c>
      <c r="E2422"/>
      <c r="F2422">
        <v>71305</v>
      </c>
      <c r="G2422"/>
      <c r="H2422"/>
    </row>
    <row r="2423" spans="1:8" x14ac:dyDescent="0.2">
      <c r="A2423" t="s">
        <v>3252</v>
      </c>
      <c r="B2423" t="s">
        <v>22394</v>
      </c>
      <c r="C2423" t="s">
        <v>3253</v>
      </c>
      <c r="D2423" t="s">
        <v>21648</v>
      </c>
      <c r="E2423"/>
      <c r="F2423">
        <v>71305</v>
      </c>
      <c r="G2423"/>
      <c r="H2423"/>
    </row>
    <row r="2424" spans="1:8" x14ac:dyDescent="0.2">
      <c r="A2424" t="s">
        <v>3254</v>
      </c>
      <c r="B2424" t="s">
        <v>22395</v>
      </c>
      <c r="C2424" t="s">
        <v>3255</v>
      </c>
      <c r="D2424" t="s">
        <v>21648</v>
      </c>
      <c r="E2424"/>
      <c r="F2424">
        <v>71305</v>
      </c>
      <c r="G2424"/>
      <c r="H2424"/>
    </row>
    <row r="2425" spans="1:8" x14ac:dyDescent="0.2">
      <c r="A2425" t="s">
        <v>3256</v>
      </c>
      <c r="B2425" t="s">
        <v>22232</v>
      </c>
      <c r="C2425" t="s">
        <v>2674</v>
      </c>
      <c r="D2425" t="s">
        <v>21648</v>
      </c>
      <c r="E2425"/>
      <c r="F2425">
        <v>71305</v>
      </c>
      <c r="G2425"/>
      <c r="H2425"/>
    </row>
    <row r="2426" spans="1:8" x14ac:dyDescent="0.2">
      <c r="A2426" t="s">
        <v>3257</v>
      </c>
      <c r="B2426" t="s">
        <v>22052</v>
      </c>
      <c r="C2426" t="s">
        <v>3258</v>
      </c>
      <c r="D2426" t="s">
        <v>21648</v>
      </c>
      <c r="E2426"/>
      <c r="F2426">
        <v>71305</v>
      </c>
      <c r="G2426"/>
      <c r="H2426"/>
    </row>
    <row r="2427" spans="1:8" x14ac:dyDescent="0.2">
      <c r="A2427" t="s">
        <v>3259</v>
      </c>
      <c r="B2427" t="s">
        <v>22052</v>
      </c>
      <c r="C2427" t="s">
        <v>3260</v>
      </c>
      <c r="D2427" t="s">
        <v>21648</v>
      </c>
      <c r="E2427"/>
      <c r="F2427">
        <v>71305</v>
      </c>
      <c r="G2427"/>
      <c r="H2427"/>
    </row>
    <row r="2428" spans="1:8" x14ac:dyDescent="0.2">
      <c r="A2428" t="s">
        <v>3261</v>
      </c>
      <c r="B2428" t="s">
        <v>22389</v>
      </c>
      <c r="C2428" t="s">
        <v>3262</v>
      </c>
      <c r="D2428" t="s">
        <v>21648</v>
      </c>
      <c r="E2428"/>
      <c r="F2428">
        <v>71305</v>
      </c>
      <c r="G2428"/>
      <c r="H2428"/>
    </row>
    <row r="2429" spans="1:8" x14ac:dyDescent="0.2">
      <c r="A2429" t="s">
        <v>3263</v>
      </c>
      <c r="B2429" t="s">
        <v>22380</v>
      </c>
      <c r="C2429" t="s">
        <v>3264</v>
      </c>
      <c r="D2429" t="s">
        <v>21648</v>
      </c>
      <c r="E2429"/>
      <c r="F2429">
        <v>71305</v>
      </c>
      <c r="G2429"/>
      <c r="H2429"/>
    </row>
    <row r="2430" spans="1:8" x14ac:dyDescent="0.2">
      <c r="A2430" t="s">
        <v>3265</v>
      </c>
      <c r="B2430" t="s">
        <v>22396</v>
      </c>
      <c r="C2430" t="s">
        <v>3266</v>
      </c>
      <c r="D2430" t="s">
        <v>21648</v>
      </c>
      <c r="E2430"/>
      <c r="F2430">
        <v>71305</v>
      </c>
      <c r="G2430"/>
      <c r="H2430"/>
    </row>
    <row r="2431" spans="1:8" x14ac:dyDescent="0.2">
      <c r="A2431" t="s">
        <v>3267</v>
      </c>
      <c r="B2431" t="s">
        <v>22117</v>
      </c>
      <c r="C2431" t="s">
        <v>3268</v>
      </c>
      <c r="D2431" t="s">
        <v>21648</v>
      </c>
      <c r="E2431"/>
      <c r="F2431">
        <v>71305</v>
      </c>
      <c r="G2431"/>
      <c r="H2431"/>
    </row>
    <row r="2432" spans="1:8" x14ac:dyDescent="0.2">
      <c r="A2432" t="s">
        <v>3269</v>
      </c>
      <c r="B2432" t="s">
        <v>22397</v>
      </c>
      <c r="C2432" t="s">
        <v>3270</v>
      </c>
      <c r="D2432" t="s">
        <v>21648</v>
      </c>
      <c r="E2432"/>
      <c r="F2432">
        <v>71305</v>
      </c>
      <c r="G2432"/>
      <c r="H2432"/>
    </row>
    <row r="2433" spans="1:8" x14ac:dyDescent="0.2">
      <c r="A2433" t="s">
        <v>3271</v>
      </c>
      <c r="B2433" t="s">
        <v>22398</v>
      </c>
      <c r="C2433" t="s">
        <v>2852</v>
      </c>
      <c r="D2433" t="s">
        <v>21648</v>
      </c>
      <c r="E2433"/>
      <c r="F2433">
        <v>71305</v>
      </c>
      <c r="G2433"/>
      <c r="H2433"/>
    </row>
    <row r="2434" spans="1:8" x14ac:dyDescent="0.2">
      <c r="A2434" t="s">
        <v>3272</v>
      </c>
      <c r="B2434" t="s">
        <v>22236</v>
      </c>
      <c r="C2434" t="s">
        <v>2848</v>
      </c>
      <c r="D2434" t="s">
        <v>21648</v>
      </c>
      <c r="E2434"/>
      <c r="F2434">
        <v>71305</v>
      </c>
      <c r="G2434"/>
      <c r="H2434"/>
    </row>
    <row r="2435" spans="1:8" x14ac:dyDescent="0.2">
      <c r="A2435" t="s">
        <v>3273</v>
      </c>
      <c r="B2435" t="s">
        <v>22254</v>
      </c>
      <c r="C2435" t="s">
        <v>3274</v>
      </c>
      <c r="D2435" t="s">
        <v>21648</v>
      </c>
      <c r="E2435"/>
      <c r="F2435">
        <v>71305</v>
      </c>
      <c r="G2435"/>
      <c r="H2435"/>
    </row>
    <row r="2436" spans="1:8" x14ac:dyDescent="0.2">
      <c r="A2436" t="s">
        <v>3275</v>
      </c>
      <c r="B2436" t="s">
        <v>22254</v>
      </c>
      <c r="C2436" t="s">
        <v>3276</v>
      </c>
      <c r="D2436" t="s">
        <v>21648</v>
      </c>
      <c r="E2436"/>
      <c r="F2436">
        <v>71305</v>
      </c>
      <c r="G2436"/>
      <c r="H2436"/>
    </row>
    <row r="2437" spans="1:8" x14ac:dyDescent="0.2">
      <c r="A2437" t="s">
        <v>3277</v>
      </c>
      <c r="B2437" t="s">
        <v>22398</v>
      </c>
      <c r="C2437" t="s">
        <v>2850</v>
      </c>
      <c r="D2437" t="s">
        <v>21648</v>
      </c>
      <c r="E2437"/>
      <c r="F2437">
        <v>71305</v>
      </c>
      <c r="G2437"/>
      <c r="H2437"/>
    </row>
    <row r="2438" spans="1:8" x14ac:dyDescent="0.2">
      <c r="A2438" t="s">
        <v>3278</v>
      </c>
      <c r="B2438" t="s">
        <v>22254</v>
      </c>
      <c r="C2438" t="s">
        <v>3279</v>
      </c>
      <c r="D2438" t="s">
        <v>21648</v>
      </c>
      <c r="E2438"/>
      <c r="F2438">
        <v>71305</v>
      </c>
      <c r="G2438"/>
      <c r="H2438"/>
    </row>
    <row r="2439" spans="1:8" x14ac:dyDescent="0.2">
      <c r="A2439" t="s">
        <v>3280</v>
      </c>
      <c r="B2439" t="s">
        <v>22399</v>
      </c>
      <c r="C2439" t="s">
        <v>3281</v>
      </c>
      <c r="D2439" t="s">
        <v>21648</v>
      </c>
      <c r="E2439"/>
      <c r="F2439">
        <v>71305</v>
      </c>
      <c r="G2439"/>
      <c r="H2439"/>
    </row>
    <row r="2440" spans="1:8" x14ac:dyDescent="0.2">
      <c r="A2440" t="s">
        <v>3282</v>
      </c>
      <c r="B2440" t="s">
        <v>22384</v>
      </c>
      <c r="C2440" t="s">
        <v>3097</v>
      </c>
      <c r="D2440" t="s">
        <v>21648</v>
      </c>
      <c r="E2440"/>
      <c r="F2440">
        <v>71305</v>
      </c>
      <c r="G2440"/>
      <c r="H2440"/>
    </row>
    <row r="2441" spans="1:8" x14ac:dyDescent="0.2">
      <c r="A2441" t="s">
        <v>3283</v>
      </c>
      <c r="B2441" t="s">
        <v>22400</v>
      </c>
      <c r="C2441" t="s">
        <v>3284</v>
      </c>
      <c r="D2441" t="s">
        <v>21648</v>
      </c>
      <c r="E2441"/>
      <c r="F2441">
        <v>71305</v>
      </c>
      <c r="G2441"/>
      <c r="H2441"/>
    </row>
    <row r="2442" spans="1:8" x14ac:dyDescent="0.2">
      <c r="A2442" t="s">
        <v>3285</v>
      </c>
      <c r="B2442" t="s">
        <v>22254</v>
      </c>
      <c r="C2442" t="s">
        <v>3286</v>
      </c>
      <c r="D2442" t="s">
        <v>21648</v>
      </c>
      <c r="E2442"/>
      <c r="F2442">
        <v>71305</v>
      </c>
      <c r="G2442"/>
      <c r="H2442"/>
    </row>
    <row r="2443" spans="1:8" x14ac:dyDescent="0.2">
      <c r="A2443" t="s">
        <v>6470</v>
      </c>
      <c r="B2443" t="s">
        <v>22236</v>
      </c>
      <c r="C2443" t="s">
        <v>6471</v>
      </c>
      <c r="D2443" t="s">
        <v>21648</v>
      </c>
      <c r="E2443"/>
      <c r="F2443">
        <v>71305</v>
      </c>
      <c r="G2443"/>
      <c r="H2443"/>
    </row>
    <row r="2444" spans="1:8" x14ac:dyDescent="0.2">
      <c r="A2444" t="s">
        <v>6472</v>
      </c>
      <c r="B2444" t="s">
        <v>22254</v>
      </c>
      <c r="C2444" t="s">
        <v>3286</v>
      </c>
      <c r="D2444" t="s">
        <v>21648</v>
      </c>
      <c r="E2444"/>
      <c r="F2444">
        <v>71305</v>
      </c>
      <c r="G2444"/>
      <c r="H2444"/>
    </row>
    <row r="2445" spans="1:8" x14ac:dyDescent="0.2">
      <c r="A2445" t="s">
        <v>6473</v>
      </c>
      <c r="B2445" t="s">
        <v>22391</v>
      </c>
      <c r="C2445" t="s">
        <v>6474</v>
      </c>
      <c r="D2445" t="s">
        <v>21648</v>
      </c>
      <c r="E2445">
        <v>0</v>
      </c>
      <c r="F2445">
        <v>99999</v>
      </c>
      <c r="G2445"/>
      <c r="H2445"/>
    </row>
    <row r="2446" spans="1:8" x14ac:dyDescent="0.2">
      <c r="A2446" t="s">
        <v>6475</v>
      </c>
      <c r="B2446" t="s">
        <v>21676</v>
      </c>
      <c r="C2446" t="s">
        <v>2104</v>
      </c>
      <c r="D2446" t="s">
        <v>21677</v>
      </c>
      <c r="E2446"/>
      <c r="F2446"/>
      <c r="G2446"/>
      <c r="H2446"/>
    </row>
    <row r="2447" spans="1:8" x14ac:dyDescent="0.2">
      <c r="A2447" t="s">
        <v>6476</v>
      </c>
      <c r="B2447" t="s">
        <v>22401</v>
      </c>
      <c r="C2447" t="s">
        <v>6477</v>
      </c>
      <c r="D2447" t="s">
        <v>21648</v>
      </c>
      <c r="E2447">
        <v>0</v>
      </c>
      <c r="F2447">
        <v>99999</v>
      </c>
      <c r="G2447"/>
      <c r="H2447"/>
    </row>
    <row r="2448" spans="1:8" x14ac:dyDescent="0.2">
      <c r="A2448" t="s">
        <v>6478</v>
      </c>
      <c r="B2448" t="s">
        <v>21676</v>
      </c>
      <c r="C2448" t="s">
        <v>2104</v>
      </c>
      <c r="D2448" t="s">
        <v>21677</v>
      </c>
      <c r="E2448"/>
      <c r="F2448"/>
      <c r="G2448"/>
      <c r="H2448"/>
    </row>
    <row r="2449" spans="1:8" x14ac:dyDescent="0.2">
      <c r="A2449" t="s">
        <v>6479</v>
      </c>
      <c r="B2449" t="s">
        <v>21676</v>
      </c>
      <c r="C2449" t="s">
        <v>2104</v>
      </c>
      <c r="D2449" t="s">
        <v>21677</v>
      </c>
      <c r="E2449"/>
      <c r="F2449"/>
      <c r="G2449"/>
      <c r="H2449"/>
    </row>
    <row r="2450" spans="1:8" x14ac:dyDescent="0.2">
      <c r="A2450" t="s">
        <v>6480</v>
      </c>
      <c r="B2450" t="s">
        <v>22117</v>
      </c>
      <c r="C2450" t="s">
        <v>3268</v>
      </c>
      <c r="D2450" t="s">
        <v>21648</v>
      </c>
      <c r="E2450"/>
      <c r="F2450">
        <v>71305</v>
      </c>
      <c r="G2450"/>
      <c r="H2450"/>
    </row>
    <row r="2451" spans="1:8" x14ac:dyDescent="0.2">
      <c r="A2451" t="s">
        <v>6481</v>
      </c>
      <c r="B2451" t="s">
        <v>22402</v>
      </c>
      <c r="C2451" t="s">
        <v>6482</v>
      </c>
      <c r="D2451" t="s">
        <v>21648</v>
      </c>
      <c r="E2451"/>
      <c r="F2451">
        <v>71305</v>
      </c>
      <c r="G2451"/>
      <c r="H2451"/>
    </row>
    <row r="2452" spans="1:8" x14ac:dyDescent="0.2">
      <c r="A2452" t="s">
        <v>6483</v>
      </c>
      <c r="B2452" t="s">
        <v>22403</v>
      </c>
      <c r="C2452" t="s">
        <v>6484</v>
      </c>
      <c r="D2452" t="s">
        <v>21648</v>
      </c>
      <c r="E2452"/>
      <c r="F2452">
        <v>72014</v>
      </c>
      <c r="G2452"/>
      <c r="H2452"/>
    </row>
    <row r="2453" spans="1:8" x14ac:dyDescent="0.2">
      <c r="A2453" t="s">
        <v>6485</v>
      </c>
      <c r="B2453" t="s">
        <v>22404</v>
      </c>
      <c r="C2453" t="s">
        <v>6486</v>
      </c>
      <c r="D2453" t="s">
        <v>21648</v>
      </c>
      <c r="E2453"/>
      <c r="F2453">
        <v>71305</v>
      </c>
      <c r="G2453"/>
      <c r="H2453"/>
    </row>
    <row r="2454" spans="1:8" x14ac:dyDescent="0.2">
      <c r="A2454" t="s">
        <v>6487</v>
      </c>
      <c r="B2454" t="s">
        <v>22405</v>
      </c>
      <c r="C2454" t="s">
        <v>6488</v>
      </c>
      <c r="D2454" t="s">
        <v>21648</v>
      </c>
      <c r="E2454"/>
      <c r="F2454">
        <v>72014</v>
      </c>
      <c r="G2454"/>
      <c r="H2454"/>
    </row>
    <row r="2455" spans="1:8" x14ac:dyDescent="0.2">
      <c r="A2455" t="s">
        <v>6489</v>
      </c>
      <c r="B2455" t="s">
        <v>22406</v>
      </c>
      <c r="C2455" t="s">
        <v>6490</v>
      </c>
      <c r="D2455" t="s">
        <v>21648</v>
      </c>
      <c r="E2455"/>
      <c r="F2455">
        <v>72014</v>
      </c>
      <c r="G2455"/>
      <c r="H2455"/>
    </row>
    <row r="2456" spans="1:8" x14ac:dyDescent="0.2">
      <c r="A2456" t="s">
        <v>6491</v>
      </c>
      <c r="B2456" t="s">
        <v>22407</v>
      </c>
      <c r="C2456" t="s">
        <v>6492</v>
      </c>
      <c r="D2456" t="s">
        <v>21648</v>
      </c>
      <c r="E2456"/>
      <c r="F2456">
        <v>72014</v>
      </c>
      <c r="G2456"/>
      <c r="H2456"/>
    </row>
    <row r="2457" spans="1:8" x14ac:dyDescent="0.2">
      <c r="A2457" t="s">
        <v>6493</v>
      </c>
      <c r="B2457" t="s">
        <v>22408</v>
      </c>
      <c r="C2457" t="s">
        <v>6494</v>
      </c>
      <c r="D2457" t="s">
        <v>21648</v>
      </c>
      <c r="E2457"/>
      <c r="F2457">
        <v>72014</v>
      </c>
      <c r="G2457"/>
      <c r="H2457"/>
    </row>
    <row r="2458" spans="1:8" x14ac:dyDescent="0.2">
      <c r="A2458" t="s">
        <v>6495</v>
      </c>
      <c r="B2458" t="s">
        <v>22409</v>
      </c>
      <c r="C2458" t="s">
        <v>6496</v>
      </c>
      <c r="D2458" t="s">
        <v>21648</v>
      </c>
      <c r="E2458"/>
      <c r="F2458">
        <v>71305</v>
      </c>
      <c r="G2458"/>
      <c r="H2458"/>
    </row>
    <row r="2459" spans="1:8" x14ac:dyDescent="0.2">
      <c r="A2459" t="s">
        <v>6497</v>
      </c>
      <c r="B2459" t="s">
        <v>22274</v>
      </c>
      <c r="C2459" t="s">
        <v>6498</v>
      </c>
      <c r="D2459" t="s">
        <v>21648</v>
      </c>
      <c r="E2459"/>
      <c r="F2459">
        <v>71305</v>
      </c>
      <c r="G2459"/>
      <c r="H2459"/>
    </row>
    <row r="2460" spans="1:8" x14ac:dyDescent="0.2">
      <c r="A2460" t="s">
        <v>6499</v>
      </c>
      <c r="B2460" t="s">
        <v>22274</v>
      </c>
      <c r="C2460" t="s">
        <v>6500</v>
      </c>
      <c r="D2460" t="s">
        <v>21648</v>
      </c>
      <c r="E2460"/>
      <c r="F2460">
        <v>71305</v>
      </c>
      <c r="G2460"/>
      <c r="H2460"/>
    </row>
    <row r="2461" spans="1:8" x14ac:dyDescent="0.2">
      <c r="A2461" t="s">
        <v>6501</v>
      </c>
      <c r="B2461" t="s">
        <v>22274</v>
      </c>
      <c r="C2461" t="s">
        <v>6502</v>
      </c>
      <c r="D2461" t="s">
        <v>21648</v>
      </c>
      <c r="E2461"/>
      <c r="F2461">
        <v>71305</v>
      </c>
      <c r="G2461"/>
      <c r="H2461"/>
    </row>
    <row r="2462" spans="1:8" x14ac:dyDescent="0.2">
      <c r="A2462" t="s">
        <v>6503</v>
      </c>
      <c r="B2462" t="s">
        <v>22410</v>
      </c>
      <c r="C2462" t="s">
        <v>6504</v>
      </c>
      <c r="D2462" t="s">
        <v>21648</v>
      </c>
      <c r="E2462"/>
      <c r="F2462">
        <v>71305</v>
      </c>
      <c r="G2462"/>
      <c r="H2462"/>
    </row>
    <row r="2463" spans="1:8" x14ac:dyDescent="0.2">
      <c r="A2463" t="s">
        <v>6505</v>
      </c>
      <c r="B2463" t="s">
        <v>22411</v>
      </c>
      <c r="C2463" t="s">
        <v>6506</v>
      </c>
      <c r="D2463" t="s">
        <v>21648</v>
      </c>
      <c r="E2463"/>
      <c r="F2463">
        <v>71305</v>
      </c>
      <c r="G2463"/>
      <c r="H2463"/>
    </row>
    <row r="2464" spans="1:8" x14ac:dyDescent="0.2">
      <c r="A2464" t="s">
        <v>6507</v>
      </c>
      <c r="B2464" t="s">
        <v>22412</v>
      </c>
      <c r="C2464" t="s">
        <v>6508</v>
      </c>
      <c r="D2464" t="s">
        <v>21648</v>
      </c>
      <c r="E2464"/>
      <c r="F2464">
        <v>71305</v>
      </c>
      <c r="G2464"/>
      <c r="H2464"/>
    </row>
    <row r="2465" spans="1:8" x14ac:dyDescent="0.2">
      <c r="A2465" t="s">
        <v>6509</v>
      </c>
      <c r="B2465" t="s">
        <v>22117</v>
      </c>
      <c r="C2465" t="s">
        <v>6510</v>
      </c>
      <c r="D2465" t="s">
        <v>21648</v>
      </c>
      <c r="E2465"/>
      <c r="F2465">
        <v>71305</v>
      </c>
      <c r="G2465"/>
      <c r="H2465"/>
    </row>
    <row r="2466" spans="1:8" x14ac:dyDescent="0.2">
      <c r="A2466" t="s">
        <v>6511</v>
      </c>
      <c r="B2466" t="s">
        <v>22413</v>
      </c>
      <c r="C2466" t="s">
        <v>6512</v>
      </c>
      <c r="D2466" t="s">
        <v>21648</v>
      </c>
      <c r="E2466"/>
      <c r="F2466">
        <v>71305</v>
      </c>
      <c r="G2466"/>
      <c r="H2466"/>
    </row>
    <row r="2467" spans="1:8" x14ac:dyDescent="0.2">
      <c r="A2467" t="s">
        <v>6513</v>
      </c>
      <c r="B2467" t="s">
        <v>22377</v>
      </c>
      <c r="C2467" t="s">
        <v>6387</v>
      </c>
      <c r="D2467" t="s">
        <v>21648</v>
      </c>
      <c r="E2467"/>
      <c r="F2467">
        <v>71305</v>
      </c>
      <c r="G2467"/>
      <c r="H2467"/>
    </row>
    <row r="2468" spans="1:8" x14ac:dyDescent="0.2">
      <c r="A2468" t="s">
        <v>6514</v>
      </c>
      <c r="B2468" t="s">
        <v>22414</v>
      </c>
      <c r="C2468" t="s">
        <v>6515</v>
      </c>
      <c r="D2468" t="s">
        <v>21648</v>
      </c>
      <c r="E2468"/>
      <c r="F2468">
        <v>71305</v>
      </c>
      <c r="G2468"/>
      <c r="H2468"/>
    </row>
    <row r="2469" spans="1:8" x14ac:dyDescent="0.2">
      <c r="A2469" t="s">
        <v>6516</v>
      </c>
      <c r="B2469" t="s">
        <v>22415</v>
      </c>
      <c r="C2469" t="s">
        <v>6517</v>
      </c>
      <c r="D2469" t="s">
        <v>21648</v>
      </c>
      <c r="E2469"/>
      <c r="F2469">
        <v>72029</v>
      </c>
      <c r="G2469"/>
      <c r="H2469"/>
    </row>
    <row r="2470" spans="1:8" x14ac:dyDescent="0.2">
      <c r="A2470" t="s">
        <v>6518</v>
      </c>
      <c r="B2470" t="s">
        <v>22258</v>
      </c>
      <c r="C2470" t="s">
        <v>5911</v>
      </c>
      <c r="D2470" t="s">
        <v>21648</v>
      </c>
      <c r="E2470"/>
      <c r="F2470">
        <v>71305</v>
      </c>
      <c r="G2470"/>
      <c r="H2470"/>
    </row>
    <row r="2471" spans="1:8" x14ac:dyDescent="0.2">
      <c r="A2471" t="s">
        <v>6519</v>
      </c>
      <c r="B2471" t="s">
        <v>22339</v>
      </c>
      <c r="C2471" t="s">
        <v>6520</v>
      </c>
      <c r="D2471" t="s">
        <v>21648</v>
      </c>
      <c r="E2471"/>
      <c r="F2471">
        <v>71305</v>
      </c>
      <c r="G2471"/>
      <c r="H2471"/>
    </row>
    <row r="2472" spans="1:8" x14ac:dyDescent="0.2">
      <c r="A2472" t="s">
        <v>6521</v>
      </c>
      <c r="B2472" t="s">
        <v>22416</v>
      </c>
      <c r="C2472" t="s">
        <v>6522</v>
      </c>
      <c r="D2472" t="s">
        <v>21648</v>
      </c>
      <c r="E2472"/>
      <c r="F2472">
        <v>72014</v>
      </c>
      <c r="G2472"/>
      <c r="H2472"/>
    </row>
    <row r="2473" spans="1:8" x14ac:dyDescent="0.2">
      <c r="A2473" t="s">
        <v>6523</v>
      </c>
      <c r="B2473" t="s">
        <v>22417</v>
      </c>
      <c r="C2473" t="s">
        <v>6524</v>
      </c>
      <c r="D2473" t="s">
        <v>21648</v>
      </c>
      <c r="E2473"/>
      <c r="F2473">
        <v>71305</v>
      </c>
      <c r="G2473"/>
      <c r="H2473"/>
    </row>
    <row r="2474" spans="1:8" x14ac:dyDescent="0.2">
      <c r="A2474" t="s">
        <v>6525</v>
      </c>
      <c r="B2474" t="s">
        <v>22418</v>
      </c>
      <c r="C2474" t="s">
        <v>6526</v>
      </c>
      <c r="D2474" t="s">
        <v>21648</v>
      </c>
      <c r="E2474"/>
      <c r="F2474">
        <v>72014</v>
      </c>
      <c r="G2474"/>
      <c r="H2474"/>
    </row>
    <row r="2475" spans="1:8" x14ac:dyDescent="0.2">
      <c r="A2475" t="s">
        <v>6527</v>
      </c>
      <c r="B2475" t="s">
        <v>22417</v>
      </c>
      <c r="C2475" t="s">
        <v>6528</v>
      </c>
      <c r="D2475" t="s">
        <v>21648</v>
      </c>
      <c r="E2475"/>
      <c r="F2475">
        <v>71305</v>
      </c>
      <c r="G2475"/>
      <c r="H2475"/>
    </row>
    <row r="2476" spans="1:8" x14ac:dyDescent="0.2">
      <c r="A2476" t="s">
        <v>6529</v>
      </c>
      <c r="B2476" t="s">
        <v>22419</v>
      </c>
      <c r="C2476" t="s">
        <v>6530</v>
      </c>
      <c r="D2476" t="s">
        <v>21648</v>
      </c>
      <c r="E2476"/>
      <c r="F2476">
        <v>72014</v>
      </c>
      <c r="G2476"/>
      <c r="H2476"/>
    </row>
    <row r="2477" spans="1:8" x14ac:dyDescent="0.2">
      <c r="A2477" t="s">
        <v>6531</v>
      </c>
      <c r="B2477" t="s">
        <v>22417</v>
      </c>
      <c r="C2477" t="s">
        <v>6532</v>
      </c>
      <c r="D2477" t="s">
        <v>21648</v>
      </c>
      <c r="E2477"/>
      <c r="F2477">
        <v>71305</v>
      </c>
      <c r="G2477"/>
      <c r="H2477"/>
    </row>
    <row r="2478" spans="1:8" x14ac:dyDescent="0.2">
      <c r="A2478" t="s">
        <v>6533</v>
      </c>
      <c r="B2478" t="s">
        <v>22420</v>
      </c>
      <c r="C2478" t="s">
        <v>6534</v>
      </c>
      <c r="D2478" t="s">
        <v>21648</v>
      </c>
      <c r="E2478"/>
      <c r="F2478">
        <v>72014</v>
      </c>
      <c r="G2478"/>
      <c r="H2478"/>
    </row>
    <row r="2479" spans="1:8" x14ac:dyDescent="0.2">
      <c r="A2479" t="s">
        <v>6535</v>
      </c>
      <c r="B2479" t="s">
        <v>22417</v>
      </c>
      <c r="C2479" t="s">
        <v>6536</v>
      </c>
      <c r="D2479" t="s">
        <v>21648</v>
      </c>
      <c r="E2479"/>
      <c r="F2479">
        <v>71305</v>
      </c>
      <c r="G2479"/>
      <c r="H2479"/>
    </row>
    <row r="2480" spans="1:8" x14ac:dyDescent="0.2">
      <c r="A2480" t="s">
        <v>6537</v>
      </c>
      <c r="B2480" t="s">
        <v>22366</v>
      </c>
      <c r="C2480" t="s">
        <v>6538</v>
      </c>
      <c r="D2480" t="s">
        <v>21648</v>
      </c>
      <c r="E2480"/>
      <c r="F2480">
        <v>71305</v>
      </c>
      <c r="G2480"/>
      <c r="H2480"/>
    </row>
    <row r="2481" spans="1:8" x14ac:dyDescent="0.2">
      <c r="A2481" t="s">
        <v>6539</v>
      </c>
      <c r="B2481" t="s">
        <v>22366</v>
      </c>
      <c r="C2481" t="s">
        <v>6540</v>
      </c>
      <c r="D2481" t="s">
        <v>21648</v>
      </c>
      <c r="E2481"/>
      <c r="F2481">
        <v>71305</v>
      </c>
      <c r="G2481"/>
      <c r="H2481"/>
    </row>
    <row r="2482" spans="1:8" x14ac:dyDescent="0.2">
      <c r="A2482" t="s">
        <v>6541</v>
      </c>
      <c r="B2482" t="s">
        <v>22366</v>
      </c>
      <c r="C2482" t="s">
        <v>6542</v>
      </c>
      <c r="D2482" t="s">
        <v>21648</v>
      </c>
      <c r="E2482"/>
      <c r="F2482">
        <v>71305</v>
      </c>
      <c r="G2482"/>
      <c r="H2482"/>
    </row>
    <row r="2483" spans="1:8" x14ac:dyDescent="0.2">
      <c r="A2483" t="s">
        <v>6543</v>
      </c>
      <c r="B2483" t="s">
        <v>22366</v>
      </c>
      <c r="C2483" t="s">
        <v>6544</v>
      </c>
      <c r="D2483" t="s">
        <v>21648</v>
      </c>
      <c r="E2483"/>
      <c r="F2483">
        <v>71305</v>
      </c>
      <c r="G2483"/>
      <c r="H2483"/>
    </row>
    <row r="2484" spans="1:8" x14ac:dyDescent="0.2">
      <c r="A2484" t="s">
        <v>6545</v>
      </c>
      <c r="B2484" t="s">
        <v>22366</v>
      </c>
      <c r="C2484" t="s">
        <v>6546</v>
      </c>
      <c r="D2484" t="s">
        <v>21648</v>
      </c>
      <c r="E2484"/>
      <c r="F2484">
        <v>71305</v>
      </c>
      <c r="G2484"/>
      <c r="H2484"/>
    </row>
    <row r="2485" spans="1:8" x14ac:dyDescent="0.2">
      <c r="A2485" t="s">
        <v>6547</v>
      </c>
      <c r="B2485" t="s">
        <v>22366</v>
      </c>
      <c r="C2485" t="s">
        <v>6548</v>
      </c>
      <c r="D2485" t="s">
        <v>21648</v>
      </c>
      <c r="E2485"/>
      <c r="F2485">
        <v>71305</v>
      </c>
      <c r="G2485"/>
      <c r="H2485"/>
    </row>
    <row r="2486" spans="1:8" x14ac:dyDescent="0.2">
      <c r="A2486" t="s">
        <v>6549</v>
      </c>
      <c r="B2486" t="s">
        <v>22366</v>
      </c>
      <c r="C2486" t="s">
        <v>6550</v>
      </c>
      <c r="D2486" t="s">
        <v>21648</v>
      </c>
      <c r="E2486"/>
      <c r="F2486">
        <v>71305</v>
      </c>
      <c r="G2486"/>
      <c r="H2486"/>
    </row>
    <row r="2487" spans="1:8" x14ac:dyDescent="0.2">
      <c r="A2487" t="s">
        <v>6551</v>
      </c>
      <c r="B2487" t="s">
        <v>22421</v>
      </c>
      <c r="C2487" t="s">
        <v>6552</v>
      </c>
      <c r="D2487" t="s">
        <v>21648</v>
      </c>
      <c r="E2487"/>
      <c r="F2487">
        <v>71305</v>
      </c>
      <c r="G2487"/>
      <c r="H2487"/>
    </row>
    <row r="2488" spans="1:8" x14ac:dyDescent="0.2">
      <c r="A2488" t="s">
        <v>6553</v>
      </c>
      <c r="B2488" t="s">
        <v>22422</v>
      </c>
      <c r="C2488" t="s">
        <v>6554</v>
      </c>
      <c r="D2488" t="s">
        <v>21648</v>
      </c>
      <c r="E2488"/>
      <c r="F2488">
        <v>71305</v>
      </c>
      <c r="G2488"/>
      <c r="H2488"/>
    </row>
    <row r="2489" spans="1:8" x14ac:dyDescent="0.2">
      <c r="A2489" t="s">
        <v>6555</v>
      </c>
      <c r="B2489" t="s">
        <v>21676</v>
      </c>
      <c r="C2489" t="s">
        <v>6556</v>
      </c>
      <c r="D2489" t="s">
        <v>21677</v>
      </c>
      <c r="E2489"/>
      <c r="F2489"/>
      <c r="G2489"/>
      <c r="H2489"/>
    </row>
    <row r="2490" spans="1:8" x14ac:dyDescent="0.2">
      <c r="A2490" t="s">
        <v>6557</v>
      </c>
      <c r="B2490" t="s">
        <v>22417</v>
      </c>
      <c r="C2490" t="s">
        <v>6558</v>
      </c>
      <c r="D2490" t="s">
        <v>21648</v>
      </c>
      <c r="E2490">
        <v>0</v>
      </c>
      <c r="F2490">
        <v>99999</v>
      </c>
      <c r="G2490"/>
      <c r="H2490"/>
    </row>
    <row r="2491" spans="1:8" x14ac:dyDescent="0.2">
      <c r="A2491" t="s">
        <v>6559</v>
      </c>
      <c r="B2491" t="s">
        <v>22417</v>
      </c>
      <c r="C2491" t="s">
        <v>6560</v>
      </c>
      <c r="D2491" t="s">
        <v>21648</v>
      </c>
      <c r="E2491">
        <v>0</v>
      </c>
      <c r="F2491">
        <v>99999</v>
      </c>
      <c r="G2491"/>
      <c r="H2491"/>
    </row>
    <row r="2492" spans="1:8" x14ac:dyDescent="0.2">
      <c r="A2492" t="s">
        <v>6561</v>
      </c>
      <c r="B2492" t="s">
        <v>22417</v>
      </c>
      <c r="C2492" t="s">
        <v>6562</v>
      </c>
      <c r="D2492" t="s">
        <v>21648</v>
      </c>
      <c r="E2492">
        <v>0</v>
      </c>
      <c r="F2492">
        <v>99999</v>
      </c>
      <c r="G2492"/>
      <c r="H2492"/>
    </row>
    <row r="2493" spans="1:8" x14ac:dyDescent="0.2">
      <c r="A2493" t="s">
        <v>6563</v>
      </c>
      <c r="B2493" t="s">
        <v>22417</v>
      </c>
      <c r="C2493" t="s">
        <v>3310</v>
      </c>
      <c r="D2493" t="s">
        <v>21648</v>
      </c>
      <c r="E2493">
        <v>0</v>
      </c>
      <c r="F2493">
        <v>99999</v>
      </c>
      <c r="G2493"/>
      <c r="H2493"/>
    </row>
    <row r="2494" spans="1:8" x14ac:dyDescent="0.2">
      <c r="A2494" t="s">
        <v>3311</v>
      </c>
      <c r="B2494" t="s">
        <v>21676</v>
      </c>
      <c r="C2494" t="s">
        <v>3312</v>
      </c>
      <c r="D2494" t="s">
        <v>21677</v>
      </c>
      <c r="E2494"/>
      <c r="F2494"/>
      <c r="G2494"/>
      <c r="H2494"/>
    </row>
    <row r="2495" spans="1:8" x14ac:dyDescent="0.2">
      <c r="A2495" t="s">
        <v>3313</v>
      </c>
      <c r="B2495" t="s">
        <v>22417</v>
      </c>
      <c r="C2495" t="s">
        <v>3314</v>
      </c>
      <c r="D2495" t="s">
        <v>21648</v>
      </c>
      <c r="E2495">
        <v>0</v>
      </c>
      <c r="F2495">
        <v>99999</v>
      </c>
      <c r="G2495"/>
      <c r="H2495"/>
    </row>
    <row r="2496" spans="1:8" x14ac:dyDescent="0.2">
      <c r="A2496" t="s">
        <v>3315</v>
      </c>
      <c r="B2496" t="s">
        <v>22417</v>
      </c>
      <c r="C2496" t="s">
        <v>3316</v>
      </c>
      <c r="D2496" t="s">
        <v>21648</v>
      </c>
      <c r="E2496">
        <v>0</v>
      </c>
      <c r="F2496">
        <v>99999</v>
      </c>
      <c r="G2496"/>
      <c r="H2496"/>
    </row>
    <row r="2497" spans="1:8" x14ac:dyDescent="0.2">
      <c r="A2497" t="s">
        <v>3317</v>
      </c>
      <c r="B2497" t="s">
        <v>22417</v>
      </c>
      <c r="C2497" t="s">
        <v>3318</v>
      </c>
      <c r="D2497" t="s">
        <v>21648</v>
      </c>
      <c r="E2497">
        <v>0</v>
      </c>
      <c r="F2497">
        <v>99999</v>
      </c>
      <c r="G2497"/>
      <c r="H2497"/>
    </row>
    <row r="2498" spans="1:8" x14ac:dyDescent="0.2">
      <c r="A2498" t="s">
        <v>3319</v>
      </c>
      <c r="B2498" t="s">
        <v>22417</v>
      </c>
      <c r="C2498" t="s">
        <v>3320</v>
      </c>
      <c r="D2498" t="s">
        <v>21648</v>
      </c>
      <c r="E2498">
        <v>0</v>
      </c>
      <c r="F2498">
        <v>99999</v>
      </c>
      <c r="G2498"/>
      <c r="H2498"/>
    </row>
    <row r="2499" spans="1:8" x14ac:dyDescent="0.2">
      <c r="A2499" t="s">
        <v>3321</v>
      </c>
      <c r="B2499" t="s">
        <v>21676</v>
      </c>
      <c r="C2499" t="s">
        <v>3322</v>
      </c>
      <c r="D2499" t="s">
        <v>21677</v>
      </c>
      <c r="E2499"/>
      <c r="F2499"/>
      <c r="G2499"/>
      <c r="H2499"/>
    </row>
    <row r="2500" spans="1:8" x14ac:dyDescent="0.2">
      <c r="A2500" t="s">
        <v>3323</v>
      </c>
      <c r="B2500" t="s">
        <v>22417</v>
      </c>
      <c r="C2500" t="s">
        <v>6580</v>
      </c>
      <c r="D2500" t="s">
        <v>21648</v>
      </c>
      <c r="E2500">
        <v>0</v>
      </c>
      <c r="F2500">
        <v>99999</v>
      </c>
      <c r="G2500"/>
      <c r="H2500"/>
    </row>
    <row r="2501" spans="1:8" x14ac:dyDescent="0.2">
      <c r="A2501" t="s">
        <v>6581</v>
      </c>
      <c r="B2501" t="s">
        <v>22417</v>
      </c>
      <c r="C2501" t="s">
        <v>6582</v>
      </c>
      <c r="D2501" t="s">
        <v>21648</v>
      </c>
      <c r="E2501">
        <v>0</v>
      </c>
      <c r="F2501">
        <v>99999</v>
      </c>
      <c r="G2501"/>
      <c r="H2501"/>
    </row>
    <row r="2502" spans="1:8" x14ac:dyDescent="0.2">
      <c r="A2502" t="s">
        <v>6583</v>
      </c>
      <c r="B2502" t="s">
        <v>22417</v>
      </c>
      <c r="C2502" t="s">
        <v>6584</v>
      </c>
      <c r="D2502" t="s">
        <v>21648</v>
      </c>
      <c r="E2502">
        <v>0</v>
      </c>
      <c r="F2502">
        <v>99999</v>
      </c>
      <c r="G2502"/>
      <c r="H2502"/>
    </row>
    <row r="2503" spans="1:8" x14ac:dyDescent="0.2">
      <c r="A2503" t="s">
        <v>6585</v>
      </c>
      <c r="B2503" t="s">
        <v>22417</v>
      </c>
      <c r="C2503" t="s">
        <v>6586</v>
      </c>
      <c r="D2503" t="s">
        <v>21648</v>
      </c>
      <c r="E2503">
        <v>0</v>
      </c>
      <c r="F2503">
        <v>99999</v>
      </c>
      <c r="G2503"/>
      <c r="H2503"/>
    </row>
    <row r="2504" spans="1:8" x14ac:dyDescent="0.2">
      <c r="A2504" t="s">
        <v>6587</v>
      </c>
      <c r="B2504" t="s">
        <v>22417</v>
      </c>
      <c r="C2504" t="s">
        <v>6588</v>
      </c>
      <c r="D2504" t="s">
        <v>21648</v>
      </c>
      <c r="E2504">
        <v>0</v>
      </c>
      <c r="F2504">
        <v>99999</v>
      </c>
      <c r="G2504"/>
      <c r="H2504"/>
    </row>
    <row r="2505" spans="1:8" x14ac:dyDescent="0.2">
      <c r="A2505" t="s">
        <v>6589</v>
      </c>
      <c r="B2505" t="s">
        <v>21676</v>
      </c>
      <c r="C2505" t="s">
        <v>6590</v>
      </c>
      <c r="D2505" t="s">
        <v>21677</v>
      </c>
      <c r="E2505"/>
      <c r="F2505"/>
      <c r="G2505"/>
      <c r="H2505"/>
    </row>
    <row r="2506" spans="1:8" x14ac:dyDescent="0.2">
      <c r="A2506" t="s">
        <v>6591</v>
      </c>
      <c r="B2506" t="s">
        <v>22417</v>
      </c>
      <c r="C2506" t="s">
        <v>6592</v>
      </c>
      <c r="D2506" t="s">
        <v>21648</v>
      </c>
      <c r="E2506">
        <v>0</v>
      </c>
      <c r="F2506">
        <v>99999</v>
      </c>
      <c r="G2506"/>
      <c r="H2506"/>
    </row>
    <row r="2507" spans="1:8" x14ac:dyDescent="0.2">
      <c r="A2507" t="s">
        <v>6593</v>
      </c>
      <c r="B2507" t="s">
        <v>22417</v>
      </c>
      <c r="C2507" t="s">
        <v>6594</v>
      </c>
      <c r="D2507" t="s">
        <v>21648</v>
      </c>
      <c r="E2507">
        <v>0</v>
      </c>
      <c r="F2507">
        <v>99999</v>
      </c>
      <c r="G2507"/>
      <c r="H2507"/>
    </row>
    <row r="2508" spans="1:8" x14ac:dyDescent="0.2">
      <c r="A2508" t="s">
        <v>6595</v>
      </c>
      <c r="B2508" t="s">
        <v>22417</v>
      </c>
      <c r="C2508" t="s">
        <v>6596</v>
      </c>
      <c r="D2508" t="s">
        <v>21648</v>
      </c>
      <c r="E2508">
        <v>0</v>
      </c>
      <c r="F2508">
        <v>99999</v>
      </c>
      <c r="G2508"/>
      <c r="H2508"/>
    </row>
    <row r="2509" spans="1:8" x14ac:dyDescent="0.2">
      <c r="A2509" t="s">
        <v>6597</v>
      </c>
      <c r="B2509" t="s">
        <v>22417</v>
      </c>
      <c r="C2509" t="s">
        <v>6598</v>
      </c>
      <c r="D2509" t="s">
        <v>21648</v>
      </c>
      <c r="E2509">
        <v>0</v>
      </c>
      <c r="F2509">
        <v>99999</v>
      </c>
      <c r="G2509"/>
      <c r="H2509"/>
    </row>
    <row r="2510" spans="1:8" x14ac:dyDescent="0.2">
      <c r="A2510" t="s">
        <v>6599</v>
      </c>
      <c r="B2510" t="s">
        <v>22339</v>
      </c>
      <c r="C2510" t="s">
        <v>6600</v>
      </c>
      <c r="D2510" t="s">
        <v>21648</v>
      </c>
      <c r="E2510"/>
      <c r="F2510">
        <v>71305</v>
      </c>
      <c r="G2510"/>
      <c r="H2510"/>
    </row>
    <row r="2511" spans="1:8" x14ac:dyDescent="0.2">
      <c r="A2511" t="s">
        <v>6601</v>
      </c>
      <c r="B2511" t="s">
        <v>22339</v>
      </c>
      <c r="C2511" t="s">
        <v>6602</v>
      </c>
      <c r="D2511" t="s">
        <v>21648</v>
      </c>
      <c r="E2511"/>
      <c r="F2511">
        <v>71305</v>
      </c>
      <c r="G2511"/>
      <c r="H2511"/>
    </row>
    <row r="2512" spans="1:8" x14ac:dyDescent="0.2">
      <c r="A2512" t="s">
        <v>6603</v>
      </c>
      <c r="B2512" t="s">
        <v>22339</v>
      </c>
      <c r="C2512" t="s">
        <v>6604</v>
      </c>
      <c r="D2512" t="s">
        <v>21648</v>
      </c>
      <c r="E2512"/>
      <c r="F2512">
        <v>71305</v>
      </c>
      <c r="G2512"/>
      <c r="H2512"/>
    </row>
    <row r="2513" spans="1:8" x14ac:dyDescent="0.2">
      <c r="A2513" t="s">
        <v>6605</v>
      </c>
      <c r="B2513" t="s">
        <v>22339</v>
      </c>
      <c r="C2513" t="s">
        <v>6606</v>
      </c>
      <c r="D2513" t="s">
        <v>21648</v>
      </c>
      <c r="E2513"/>
      <c r="F2513">
        <v>71305</v>
      </c>
      <c r="G2513"/>
      <c r="H2513"/>
    </row>
    <row r="2514" spans="1:8" x14ac:dyDescent="0.2">
      <c r="A2514" t="s">
        <v>6607</v>
      </c>
      <c r="B2514" t="s">
        <v>22339</v>
      </c>
      <c r="C2514" t="s">
        <v>6608</v>
      </c>
      <c r="D2514" t="s">
        <v>21648</v>
      </c>
      <c r="E2514"/>
      <c r="F2514">
        <v>71305</v>
      </c>
      <c r="G2514"/>
      <c r="H2514"/>
    </row>
    <row r="2515" spans="1:8" x14ac:dyDescent="0.2">
      <c r="A2515" t="s">
        <v>6609</v>
      </c>
      <c r="B2515" t="s">
        <v>22339</v>
      </c>
      <c r="C2515" t="s">
        <v>6610</v>
      </c>
      <c r="D2515" t="s">
        <v>21648</v>
      </c>
      <c r="E2515"/>
      <c r="F2515">
        <v>71305</v>
      </c>
      <c r="G2515"/>
      <c r="H2515"/>
    </row>
    <row r="2516" spans="1:8" x14ac:dyDescent="0.2">
      <c r="A2516" t="s">
        <v>6611</v>
      </c>
      <c r="B2516" t="s">
        <v>22417</v>
      </c>
      <c r="C2516" t="s">
        <v>6612</v>
      </c>
      <c r="D2516" t="s">
        <v>21648</v>
      </c>
      <c r="E2516">
        <v>0</v>
      </c>
      <c r="F2516">
        <v>99999</v>
      </c>
      <c r="G2516"/>
      <c r="H2516"/>
    </row>
    <row r="2517" spans="1:8" x14ac:dyDescent="0.2">
      <c r="A2517" t="s">
        <v>6613</v>
      </c>
      <c r="B2517" t="s">
        <v>22417</v>
      </c>
      <c r="C2517" t="s">
        <v>6614</v>
      </c>
      <c r="D2517" t="s">
        <v>21648</v>
      </c>
      <c r="E2517">
        <v>0</v>
      </c>
      <c r="F2517">
        <v>99999</v>
      </c>
      <c r="G2517"/>
      <c r="H2517"/>
    </row>
    <row r="2518" spans="1:8" x14ac:dyDescent="0.2">
      <c r="A2518" t="s">
        <v>6615</v>
      </c>
      <c r="B2518" t="s">
        <v>22415</v>
      </c>
      <c r="C2518" t="s">
        <v>6616</v>
      </c>
      <c r="D2518" t="s">
        <v>21648</v>
      </c>
      <c r="E2518">
        <v>0</v>
      </c>
      <c r="F2518">
        <v>99999</v>
      </c>
      <c r="G2518"/>
      <c r="H2518"/>
    </row>
    <row r="2519" spans="1:8" x14ac:dyDescent="0.2">
      <c r="A2519" t="s">
        <v>6617</v>
      </c>
      <c r="B2519" t="s">
        <v>22415</v>
      </c>
      <c r="C2519" t="s">
        <v>6618</v>
      </c>
      <c r="D2519" t="s">
        <v>21648</v>
      </c>
      <c r="E2519">
        <v>0</v>
      </c>
      <c r="F2519">
        <v>99999</v>
      </c>
      <c r="G2519"/>
      <c r="H2519"/>
    </row>
    <row r="2520" spans="1:8" x14ac:dyDescent="0.2">
      <c r="A2520" t="s">
        <v>6619</v>
      </c>
      <c r="B2520" t="s">
        <v>21676</v>
      </c>
      <c r="C2520" t="s">
        <v>3390</v>
      </c>
      <c r="D2520" t="s">
        <v>21677</v>
      </c>
      <c r="E2520"/>
      <c r="F2520"/>
      <c r="G2520"/>
      <c r="H2520"/>
    </row>
    <row r="2521" spans="1:8" x14ac:dyDescent="0.2">
      <c r="A2521" t="s">
        <v>3391</v>
      </c>
      <c r="B2521" t="s">
        <v>22415</v>
      </c>
      <c r="C2521" t="s">
        <v>3392</v>
      </c>
      <c r="D2521" t="s">
        <v>21648</v>
      </c>
      <c r="E2521"/>
      <c r="F2521">
        <v>71305</v>
      </c>
      <c r="G2521"/>
      <c r="H2521"/>
    </row>
    <row r="2522" spans="1:8" x14ac:dyDescent="0.2">
      <c r="A2522" t="s">
        <v>3393</v>
      </c>
      <c r="B2522" t="s">
        <v>22423</v>
      </c>
      <c r="C2522" t="s">
        <v>3394</v>
      </c>
      <c r="D2522" t="s">
        <v>21648</v>
      </c>
      <c r="E2522"/>
      <c r="F2522">
        <v>72014</v>
      </c>
      <c r="G2522"/>
      <c r="H2522"/>
    </row>
    <row r="2523" spans="1:8" x14ac:dyDescent="0.2">
      <c r="A2523" t="s">
        <v>3395</v>
      </c>
      <c r="B2523" t="s">
        <v>22311</v>
      </c>
      <c r="C2523" t="s">
        <v>689</v>
      </c>
      <c r="D2523" t="s">
        <v>21648</v>
      </c>
      <c r="E2523"/>
      <c r="F2523">
        <v>71305</v>
      </c>
      <c r="G2523"/>
      <c r="H2523"/>
    </row>
    <row r="2524" spans="1:8" x14ac:dyDescent="0.2">
      <c r="A2524" t="s">
        <v>3396</v>
      </c>
      <c r="B2524" t="s">
        <v>22117</v>
      </c>
      <c r="C2524" t="s">
        <v>3397</v>
      </c>
      <c r="D2524" t="s">
        <v>21648</v>
      </c>
      <c r="E2524"/>
      <c r="F2524">
        <v>71305</v>
      </c>
      <c r="G2524"/>
      <c r="H2524"/>
    </row>
    <row r="2525" spans="1:8" x14ac:dyDescent="0.2">
      <c r="A2525" t="s">
        <v>3398</v>
      </c>
      <c r="B2525" t="s">
        <v>22366</v>
      </c>
      <c r="C2525" t="s">
        <v>3399</v>
      </c>
      <c r="D2525" t="s">
        <v>21648</v>
      </c>
      <c r="E2525"/>
      <c r="F2525">
        <v>71305</v>
      </c>
      <c r="G2525"/>
      <c r="H2525"/>
    </row>
    <row r="2526" spans="1:8" x14ac:dyDescent="0.2">
      <c r="A2526" t="s">
        <v>3400</v>
      </c>
      <c r="B2526" t="s">
        <v>22366</v>
      </c>
      <c r="C2526" t="s">
        <v>3401</v>
      </c>
      <c r="D2526" t="s">
        <v>21648</v>
      </c>
      <c r="E2526"/>
      <c r="F2526">
        <v>71305</v>
      </c>
      <c r="G2526"/>
      <c r="H2526"/>
    </row>
    <row r="2527" spans="1:8" x14ac:dyDescent="0.2">
      <c r="A2527" t="s">
        <v>3402</v>
      </c>
      <c r="B2527" t="s">
        <v>22366</v>
      </c>
      <c r="C2527" t="s">
        <v>3403</v>
      </c>
      <c r="D2527" t="s">
        <v>21648</v>
      </c>
      <c r="E2527"/>
      <c r="F2527">
        <v>71305</v>
      </c>
      <c r="G2527"/>
      <c r="H2527"/>
    </row>
    <row r="2528" spans="1:8" x14ac:dyDescent="0.2">
      <c r="A2528" t="s">
        <v>3404</v>
      </c>
      <c r="B2528" t="s">
        <v>22366</v>
      </c>
      <c r="C2528" t="s">
        <v>3405</v>
      </c>
      <c r="D2528" t="s">
        <v>21648</v>
      </c>
      <c r="E2528"/>
      <c r="F2528">
        <v>71305</v>
      </c>
      <c r="G2528"/>
      <c r="H2528"/>
    </row>
    <row r="2529" spans="1:8" x14ac:dyDescent="0.2">
      <c r="A2529" t="s">
        <v>3406</v>
      </c>
      <c r="B2529" t="s">
        <v>22366</v>
      </c>
      <c r="C2529" t="s">
        <v>3407</v>
      </c>
      <c r="D2529" t="s">
        <v>21648</v>
      </c>
      <c r="E2529"/>
      <c r="F2529">
        <v>71305</v>
      </c>
      <c r="G2529"/>
      <c r="H2529"/>
    </row>
    <row r="2530" spans="1:8" x14ac:dyDescent="0.2">
      <c r="A2530" t="s">
        <v>3408</v>
      </c>
      <c r="B2530" t="s">
        <v>22366</v>
      </c>
      <c r="C2530" t="s">
        <v>3409</v>
      </c>
      <c r="D2530" t="s">
        <v>21648</v>
      </c>
      <c r="E2530"/>
      <c r="F2530">
        <v>71305</v>
      </c>
      <c r="G2530"/>
      <c r="H2530"/>
    </row>
    <row r="2531" spans="1:8" x14ac:dyDescent="0.2">
      <c r="A2531" t="s">
        <v>3410</v>
      </c>
      <c r="B2531" t="s">
        <v>22366</v>
      </c>
      <c r="C2531" t="s">
        <v>3411</v>
      </c>
      <c r="D2531" t="s">
        <v>21648</v>
      </c>
      <c r="E2531"/>
      <c r="F2531">
        <v>71305</v>
      </c>
      <c r="G2531"/>
      <c r="H2531"/>
    </row>
    <row r="2532" spans="1:8" x14ac:dyDescent="0.2">
      <c r="A2532" t="s">
        <v>3412</v>
      </c>
      <c r="B2532" t="s">
        <v>22358</v>
      </c>
      <c r="C2532" t="s">
        <v>3413</v>
      </c>
      <c r="D2532" t="s">
        <v>21648</v>
      </c>
      <c r="E2532"/>
      <c r="F2532">
        <v>71305</v>
      </c>
      <c r="G2532"/>
      <c r="H2532"/>
    </row>
    <row r="2533" spans="1:8" x14ac:dyDescent="0.2">
      <c r="A2533" t="s">
        <v>3414</v>
      </c>
      <c r="B2533" t="s">
        <v>22358</v>
      </c>
      <c r="C2533" t="s">
        <v>3415</v>
      </c>
      <c r="D2533" t="s">
        <v>21648</v>
      </c>
      <c r="E2533"/>
      <c r="F2533">
        <v>71305</v>
      </c>
      <c r="G2533"/>
      <c r="H2533"/>
    </row>
    <row r="2534" spans="1:8" x14ac:dyDescent="0.2">
      <c r="A2534" t="s">
        <v>3416</v>
      </c>
      <c r="B2534" t="s">
        <v>22424</v>
      </c>
      <c r="C2534" t="s">
        <v>3417</v>
      </c>
      <c r="D2534" t="s">
        <v>21648</v>
      </c>
      <c r="E2534"/>
      <c r="F2534">
        <v>71909</v>
      </c>
      <c r="G2534"/>
      <c r="H2534"/>
    </row>
    <row r="2535" spans="1:8" x14ac:dyDescent="0.2">
      <c r="A2535" t="s">
        <v>20547</v>
      </c>
      <c r="B2535" t="s">
        <v>22247</v>
      </c>
      <c r="C2535" t="s">
        <v>5960</v>
      </c>
      <c r="D2535" t="s">
        <v>21648</v>
      </c>
      <c r="E2535"/>
      <c r="F2535">
        <v>72029</v>
      </c>
      <c r="G2535"/>
      <c r="H2535"/>
    </row>
    <row r="2536" spans="1:8" x14ac:dyDescent="0.2">
      <c r="A2536" t="s">
        <v>3418</v>
      </c>
      <c r="B2536" t="s">
        <v>22426</v>
      </c>
      <c r="C2536" t="s">
        <v>3419</v>
      </c>
      <c r="D2536" t="s">
        <v>21648</v>
      </c>
      <c r="E2536"/>
      <c r="F2536">
        <v>71305</v>
      </c>
      <c r="G2536"/>
      <c r="H2536"/>
    </row>
    <row r="2537" spans="1:8" x14ac:dyDescent="0.2">
      <c r="A2537" t="s">
        <v>3420</v>
      </c>
      <c r="B2537" t="s">
        <v>22427</v>
      </c>
      <c r="C2537" t="s">
        <v>3421</v>
      </c>
      <c r="D2537" t="s">
        <v>21648</v>
      </c>
      <c r="E2537"/>
      <c r="F2537">
        <v>71305</v>
      </c>
      <c r="G2537"/>
      <c r="H2537"/>
    </row>
    <row r="2538" spans="1:8" x14ac:dyDescent="0.2">
      <c r="A2538" t="s">
        <v>3422</v>
      </c>
      <c r="B2538" t="s">
        <v>22428</v>
      </c>
      <c r="C2538" t="s">
        <v>328</v>
      </c>
      <c r="D2538" t="s">
        <v>21648</v>
      </c>
      <c r="E2538"/>
      <c r="F2538">
        <v>71305</v>
      </c>
      <c r="G2538"/>
      <c r="H2538"/>
    </row>
    <row r="2539" spans="1:8" x14ac:dyDescent="0.2">
      <c r="A2539" t="s">
        <v>329</v>
      </c>
      <c r="B2539" t="s">
        <v>22429</v>
      </c>
      <c r="C2539" t="s">
        <v>330</v>
      </c>
      <c r="D2539" t="s">
        <v>21648</v>
      </c>
      <c r="E2539"/>
      <c r="F2539">
        <v>71305</v>
      </c>
      <c r="G2539"/>
      <c r="H2539"/>
    </row>
    <row r="2540" spans="1:8" x14ac:dyDescent="0.2">
      <c r="A2540" t="s">
        <v>331</v>
      </c>
      <c r="B2540" t="s">
        <v>22334</v>
      </c>
      <c r="C2540" t="s">
        <v>6158</v>
      </c>
      <c r="D2540" t="s">
        <v>21648</v>
      </c>
      <c r="E2540"/>
      <c r="F2540">
        <v>71305</v>
      </c>
      <c r="G2540"/>
      <c r="H2540"/>
    </row>
    <row r="2541" spans="1:8" x14ac:dyDescent="0.2">
      <c r="A2541" t="s">
        <v>332</v>
      </c>
      <c r="B2541" t="s">
        <v>22333</v>
      </c>
      <c r="C2541" t="s">
        <v>6154</v>
      </c>
      <c r="D2541" t="s">
        <v>21648</v>
      </c>
      <c r="E2541"/>
      <c r="F2541">
        <v>71305</v>
      </c>
      <c r="G2541"/>
      <c r="H2541"/>
    </row>
    <row r="2542" spans="1:8" x14ac:dyDescent="0.2">
      <c r="A2542" t="s">
        <v>333</v>
      </c>
      <c r="B2542" t="s">
        <v>22430</v>
      </c>
      <c r="C2542" t="s">
        <v>334</v>
      </c>
      <c r="D2542" t="s">
        <v>21648</v>
      </c>
      <c r="E2542"/>
      <c r="F2542">
        <v>71305</v>
      </c>
      <c r="G2542"/>
      <c r="H2542"/>
    </row>
    <row r="2543" spans="1:8" x14ac:dyDescent="0.2">
      <c r="A2543" t="s">
        <v>335</v>
      </c>
      <c r="B2543" t="s">
        <v>22430</v>
      </c>
      <c r="C2543" t="s">
        <v>336</v>
      </c>
      <c r="D2543" t="s">
        <v>21648</v>
      </c>
      <c r="E2543"/>
      <c r="F2543">
        <v>71305</v>
      </c>
      <c r="G2543"/>
      <c r="H2543"/>
    </row>
    <row r="2544" spans="1:8" x14ac:dyDescent="0.2">
      <c r="A2544" t="s">
        <v>337</v>
      </c>
      <c r="B2544" t="s">
        <v>22431</v>
      </c>
      <c r="C2544" t="s">
        <v>338</v>
      </c>
      <c r="D2544" t="s">
        <v>21648</v>
      </c>
      <c r="E2544"/>
      <c r="F2544">
        <v>71305</v>
      </c>
      <c r="G2544"/>
      <c r="H2544"/>
    </row>
    <row r="2545" spans="1:8" x14ac:dyDescent="0.2">
      <c r="A2545" t="s">
        <v>339</v>
      </c>
      <c r="B2545" t="s">
        <v>22432</v>
      </c>
      <c r="C2545" t="s">
        <v>3440</v>
      </c>
      <c r="D2545" t="s">
        <v>21648</v>
      </c>
      <c r="E2545"/>
      <c r="F2545">
        <v>71305</v>
      </c>
      <c r="G2545"/>
      <c r="H2545"/>
    </row>
    <row r="2546" spans="1:8" x14ac:dyDescent="0.2">
      <c r="A2546" t="s">
        <v>3441</v>
      </c>
      <c r="B2546" t="s">
        <v>22433</v>
      </c>
      <c r="C2546" t="s">
        <v>3442</v>
      </c>
      <c r="D2546" t="s">
        <v>21648</v>
      </c>
      <c r="E2546"/>
      <c r="F2546">
        <v>71305</v>
      </c>
      <c r="G2546"/>
      <c r="H2546"/>
    </row>
    <row r="2547" spans="1:8" x14ac:dyDescent="0.2">
      <c r="A2547" t="s">
        <v>3443</v>
      </c>
      <c r="B2547" t="s">
        <v>21676</v>
      </c>
      <c r="C2547" t="s">
        <v>2104</v>
      </c>
      <c r="D2547" t="s">
        <v>21677</v>
      </c>
      <c r="E2547"/>
      <c r="F2547"/>
      <c r="G2547"/>
      <c r="H2547"/>
    </row>
    <row r="2548" spans="1:8" x14ac:dyDescent="0.2">
      <c r="A2548" t="s">
        <v>3444</v>
      </c>
      <c r="B2548" t="s">
        <v>22434</v>
      </c>
      <c r="C2548" t="s">
        <v>3445</v>
      </c>
      <c r="D2548" t="s">
        <v>21648</v>
      </c>
      <c r="E2548"/>
      <c r="F2548">
        <v>71305</v>
      </c>
      <c r="G2548"/>
      <c r="H2548"/>
    </row>
    <row r="2549" spans="1:8" x14ac:dyDescent="0.2">
      <c r="A2549" t="s">
        <v>3446</v>
      </c>
      <c r="B2549" t="s">
        <v>22247</v>
      </c>
      <c r="C2549" t="s">
        <v>3447</v>
      </c>
      <c r="D2549" t="s">
        <v>21648</v>
      </c>
      <c r="E2549"/>
      <c r="F2549">
        <v>71305</v>
      </c>
      <c r="G2549"/>
      <c r="H2549"/>
    </row>
    <row r="2550" spans="1:8" x14ac:dyDescent="0.2">
      <c r="A2550" t="s">
        <v>3448</v>
      </c>
      <c r="B2550" t="s">
        <v>22435</v>
      </c>
      <c r="C2550" t="s">
        <v>3449</v>
      </c>
      <c r="D2550" t="s">
        <v>21648</v>
      </c>
      <c r="E2550"/>
      <c r="F2550">
        <v>71305</v>
      </c>
      <c r="G2550"/>
      <c r="H2550"/>
    </row>
    <row r="2551" spans="1:8" x14ac:dyDescent="0.2">
      <c r="A2551" t="s">
        <v>3450</v>
      </c>
      <c r="B2551" t="s">
        <v>21676</v>
      </c>
      <c r="C2551" t="s">
        <v>2104</v>
      </c>
      <c r="D2551" t="s">
        <v>21677</v>
      </c>
      <c r="E2551"/>
      <c r="F2551"/>
      <c r="G2551"/>
      <c r="H2551"/>
    </row>
    <row r="2552" spans="1:8" x14ac:dyDescent="0.2">
      <c r="A2552" t="s">
        <v>3451</v>
      </c>
      <c r="B2552" t="s">
        <v>22335</v>
      </c>
      <c r="C2552" t="s">
        <v>6160</v>
      </c>
      <c r="D2552" t="s">
        <v>21648</v>
      </c>
      <c r="E2552"/>
      <c r="F2552">
        <v>71305</v>
      </c>
      <c r="G2552"/>
      <c r="H2552"/>
    </row>
    <row r="2553" spans="1:8" x14ac:dyDescent="0.2">
      <c r="A2553" t="s">
        <v>3452</v>
      </c>
      <c r="B2553" t="s">
        <v>22353</v>
      </c>
      <c r="C2553" t="s">
        <v>6302</v>
      </c>
      <c r="D2553" t="s">
        <v>21648</v>
      </c>
      <c r="E2553"/>
      <c r="F2553">
        <v>71305</v>
      </c>
      <c r="G2553"/>
      <c r="H2553"/>
    </row>
    <row r="2554" spans="1:8" x14ac:dyDescent="0.2">
      <c r="A2554" t="s">
        <v>3453</v>
      </c>
      <c r="B2554" t="s">
        <v>22386</v>
      </c>
      <c r="C2554" t="s">
        <v>3454</v>
      </c>
      <c r="D2554" t="s">
        <v>21648</v>
      </c>
      <c r="E2554"/>
      <c r="F2554">
        <v>71305</v>
      </c>
      <c r="G2554"/>
      <c r="H2554"/>
    </row>
    <row r="2555" spans="1:8" x14ac:dyDescent="0.2">
      <c r="A2555" t="s">
        <v>3455</v>
      </c>
      <c r="B2555" t="s">
        <v>22280</v>
      </c>
      <c r="C2555" t="s">
        <v>3456</v>
      </c>
      <c r="D2555" t="s">
        <v>21648</v>
      </c>
      <c r="E2555"/>
      <c r="F2555">
        <v>71305</v>
      </c>
      <c r="G2555"/>
      <c r="H2555"/>
    </row>
    <row r="2556" spans="1:8" x14ac:dyDescent="0.2">
      <c r="A2556" t="s">
        <v>3457</v>
      </c>
      <c r="B2556" t="s">
        <v>22352</v>
      </c>
      <c r="C2556" t="s">
        <v>3458</v>
      </c>
      <c r="D2556" t="s">
        <v>21648</v>
      </c>
      <c r="E2556"/>
      <c r="F2556">
        <v>71305</v>
      </c>
      <c r="G2556"/>
      <c r="H2556"/>
    </row>
    <row r="2557" spans="1:8" x14ac:dyDescent="0.2">
      <c r="A2557" t="s">
        <v>3459</v>
      </c>
      <c r="B2557" t="s">
        <v>22236</v>
      </c>
      <c r="C2557" t="s">
        <v>3460</v>
      </c>
      <c r="D2557" t="s">
        <v>21648</v>
      </c>
      <c r="E2557"/>
      <c r="F2557">
        <v>71305</v>
      </c>
      <c r="G2557"/>
      <c r="H2557"/>
    </row>
    <row r="2558" spans="1:8" x14ac:dyDescent="0.2">
      <c r="A2558" t="s">
        <v>3461</v>
      </c>
      <c r="B2558" t="s">
        <v>22436</v>
      </c>
      <c r="C2558" t="s">
        <v>3462</v>
      </c>
      <c r="D2558" t="s">
        <v>21648</v>
      </c>
      <c r="E2558"/>
      <c r="F2558">
        <v>71305</v>
      </c>
      <c r="G2558"/>
      <c r="H2558"/>
    </row>
    <row r="2559" spans="1:8" x14ac:dyDescent="0.2">
      <c r="A2559" t="s">
        <v>3463</v>
      </c>
      <c r="B2559" t="s">
        <v>22254</v>
      </c>
      <c r="C2559" t="s">
        <v>3464</v>
      </c>
      <c r="D2559" t="s">
        <v>21648</v>
      </c>
      <c r="E2559"/>
      <c r="F2559">
        <v>71305</v>
      </c>
      <c r="G2559"/>
      <c r="H2559"/>
    </row>
    <row r="2560" spans="1:8" x14ac:dyDescent="0.2">
      <c r="A2560" t="s">
        <v>3465</v>
      </c>
      <c r="B2560" t="s">
        <v>22330</v>
      </c>
      <c r="C2560" t="s">
        <v>3466</v>
      </c>
      <c r="D2560" t="s">
        <v>21648</v>
      </c>
      <c r="E2560">
        <v>0</v>
      </c>
      <c r="F2560">
        <v>99999</v>
      </c>
      <c r="G2560"/>
      <c r="H2560"/>
    </row>
    <row r="2561" spans="1:8" x14ac:dyDescent="0.2">
      <c r="A2561" t="s">
        <v>3467</v>
      </c>
      <c r="B2561" t="s">
        <v>22437</v>
      </c>
      <c r="C2561" t="s">
        <v>9718</v>
      </c>
      <c r="D2561" t="s">
        <v>21648</v>
      </c>
      <c r="E2561"/>
      <c r="F2561">
        <v>71305</v>
      </c>
      <c r="G2561"/>
      <c r="H2561"/>
    </row>
    <row r="2562" spans="1:8" x14ac:dyDescent="0.2">
      <c r="A2562" t="s">
        <v>3468</v>
      </c>
      <c r="B2562" t="s">
        <v>22438</v>
      </c>
      <c r="C2562" t="s">
        <v>3469</v>
      </c>
      <c r="D2562" t="s">
        <v>21648</v>
      </c>
      <c r="E2562"/>
      <c r="F2562">
        <v>71305</v>
      </c>
      <c r="G2562"/>
      <c r="H2562"/>
    </row>
    <row r="2563" spans="1:8" x14ac:dyDescent="0.2">
      <c r="A2563" t="s">
        <v>3470</v>
      </c>
      <c r="B2563" t="s">
        <v>22325</v>
      </c>
      <c r="C2563" t="s">
        <v>3471</v>
      </c>
      <c r="D2563" t="s">
        <v>21648</v>
      </c>
      <c r="E2563"/>
      <c r="F2563">
        <v>72601</v>
      </c>
      <c r="G2563"/>
      <c r="H2563"/>
    </row>
    <row r="2564" spans="1:8" x14ac:dyDescent="0.2">
      <c r="A2564" t="s">
        <v>3472</v>
      </c>
      <c r="B2564" t="s">
        <v>22125</v>
      </c>
      <c r="C2564" t="s">
        <v>3473</v>
      </c>
      <c r="D2564" t="s">
        <v>21648</v>
      </c>
      <c r="E2564"/>
      <c r="F2564">
        <v>71305</v>
      </c>
      <c r="G2564"/>
      <c r="H2564"/>
    </row>
    <row r="2565" spans="1:8" x14ac:dyDescent="0.2">
      <c r="A2565" t="s">
        <v>3474</v>
      </c>
      <c r="B2565" t="s">
        <v>22254</v>
      </c>
      <c r="C2565" t="s">
        <v>3475</v>
      </c>
      <c r="D2565" t="s">
        <v>21648</v>
      </c>
      <c r="E2565"/>
      <c r="F2565">
        <v>71305</v>
      </c>
      <c r="G2565"/>
      <c r="H2565"/>
    </row>
    <row r="2566" spans="1:8" x14ac:dyDescent="0.2">
      <c r="A2566" t="s">
        <v>3476</v>
      </c>
      <c r="B2566" t="s">
        <v>22280</v>
      </c>
      <c r="C2566" t="s">
        <v>3477</v>
      </c>
      <c r="D2566" t="s">
        <v>21648</v>
      </c>
      <c r="E2566"/>
      <c r="F2566">
        <v>71305</v>
      </c>
      <c r="G2566"/>
      <c r="H2566"/>
    </row>
    <row r="2567" spans="1:8" x14ac:dyDescent="0.2">
      <c r="A2567" t="s">
        <v>3478</v>
      </c>
      <c r="B2567" t="s">
        <v>22352</v>
      </c>
      <c r="C2567" t="s">
        <v>3479</v>
      </c>
      <c r="D2567" t="s">
        <v>21648</v>
      </c>
      <c r="E2567"/>
      <c r="F2567">
        <v>71305</v>
      </c>
      <c r="G2567"/>
      <c r="H2567"/>
    </row>
    <row r="2568" spans="1:8" x14ac:dyDescent="0.2">
      <c r="A2568" t="s">
        <v>3480</v>
      </c>
      <c r="B2568" t="s">
        <v>22367</v>
      </c>
      <c r="C2568" t="s">
        <v>3481</v>
      </c>
      <c r="D2568" t="s">
        <v>21648</v>
      </c>
      <c r="E2568"/>
      <c r="F2568">
        <v>71305</v>
      </c>
      <c r="G2568"/>
      <c r="H2568"/>
    </row>
    <row r="2569" spans="1:8" x14ac:dyDescent="0.2">
      <c r="A2569" t="s">
        <v>16969</v>
      </c>
      <c r="B2569" t="s">
        <v>22439</v>
      </c>
      <c r="C2569" t="s">
        <v>16970</v>
      </c>
      <c r="D2569" t="s">
        <v>21648</v>
      </c>
      <c r="E2569"/>
      <c r="F2569">
        <v>72014</v>
      </c>
      <c r="G2569"/>
      <c r="H2569"/>
    </row>
    <row r="2570" spans="1:8" x14ac:dyDescent="0.2">
      <c r="A2570" t="s">
        <v>16971</v>
      </c>
      <c r="B2570" t="s">
        <v>22440</v>
      </c>
      <c r="C2570" t="s">
        <v>16972</v>
      </c>
      <c r="D2570" t="s">
        <v>21648</v>
      </c>
      <c r="E2570"/>
      <c r="F2570">
        <v>72029</v>
      </c>
      <c r="G2570"/>
      <c r="H2570"/>
    </row>
    <row r="2571" spans="1:8" x14ac:dyDescent="0.2">
      <c r="A2571" t="s">
        <v>3482</v>
      </c>
      <c r="B2571" t="s">
        <v>22364</v>
      </c>
      <c r="C2571" t="s">
        <v>9548</v>
      </c>
      <c r="D2571" t="s">
        <v>21648</v>
      </c>
      <c r="E2571"/>
      <c r="F2571">
        <v>71305</v>
      </c>
      <c r="G2571"/>
      <c r="H2571"/>
    </row>
    <row r="2572" spans="1:8" x14ac:dyDescent="0.2">
      <c r="A2572" t="s">
        <v>3483</v>
      </c>
      <c r="B2572" t="s">
        <v>22441</v>
      </c>
      <c r="C2572" t="s">
        <v>3484</v>
      </c>
      <c r="D2572" t="s">
        <v>21648</v>
      </c>
      <c r="E2572"/>
      <c r="F2572">
        <v>71305</v>
      </c>
      <c r="G2572"/>
      <c r="H2572"/>
    </row>
    <row r="2573" spans="1:8" x14ac:dyDescent="0.2">
      <c r="A2573" t="s">
        <v>3485</v>
      </c>
      <c r="B2573" t="s">
        <v>21676</v>
      </c>
      <c r="C2573" t="s">
        <v>2104</v>
      </c>
      <c r="D2573" t="s">
        <v>21677</v>
      </c>
      <c r="E2573"/>
      <c r="F2573"/>
      <c r="G2573"/>
      <c r="H2573"/>
    </row>
    <row r="2574" spans="1:8" x14ac:dyDescent="0.2">
      <c r="A2574" t="s">
        <v>3486</v>
      </c>
      <c r="B2574" t="s">
        <v>22413</v>
      </c>
      <c r="C2574" t="s">
        <v>6512</v>
      </c>
      <c r="D2574" t="s">
        <v>21648</v>
      </c>
      <c r="E2574"/>
      <c r="F2574">
        <v>71305</v>
      </c>
      <c r="G2574"/>
      <c r="H2574"/>
    </row>
    <row r="2575" spans="1:8" x14ac:dyDescent="0.2">
      <c r="A2575" t="s">
        <v>16973</v>
      </c>
      <c r="B2575" t="s">
        <v>22442</v>
      </c>
      <c r="C2575" t="s">
        <v>16974</v>
      </c>
      <c r="D2575" t="s">
        <v>21648</v>
      </c>
      <c r="E2575"/>
      <c r="F2575">
        <v>72029</v>
      </c>
      <c r="G2575"/>
      <c r="H2575"/>
    </row>
    <row r="2576" spans="1:8" x14ac:dyDescent="0.2">
      <c r="A2576" t="s">
        <v>3487</v>
      </c>
      <c r="B2576" t="s">
        <v>22378</v>
      </c>
      <c r="C2576" t="s">
        <v>3488</v>
      </c>
      <c r="D2576" t="s">
        <v>21648</v>
      </c>
      <c r="E2576"/>
      <c r="F2576">
        <v>71305</v>
      </c>
      <c r="G2576"/>
      <c r="H2576"/>
    </row>
    <row r="2577" spans="1:8" x14ac:dyDescent="0.2">
      <c r="A2577" t="s">
        <v>3489</v>
      </c>
      <c r="B2577" t="s">
        <v>22422</v>
      </c>
      <c r="C2577" t="s">
        <v>6554</v>
      </c>
      <c r="D2577" t="s">
        <v>21648</v>
      </c>
      <c r="E2577"/>
      <c r="F2577">
        <v>71305</v>
      </c>
      <c r="G2577"/>
      <c r="H2577"/>
    </row>
    <row r="2578" spans="1:8" x14ac:dyDescent="0.2">
      <c r="A2578" t="s">
        <v>3490</v>
      </c>
      <c r="B2578" t="s">
        <v>22443</v>
      </c>
      <c r="C2578" t="s">
        <v>3491</v>
      </c>
      <c r="D2578" t="s">
        <v>21648</v>
      </c>
      <c r="E2578"/>
      <c r="F2578">
        <v>71305</v>
      </c>
      <c r="G2578"/>
      <c r="H2578"/>
    </row>
    <row r="2579" spans="1:8" x14ac:dyDescent="0.2">
      <c r="A2579" t="s">
        <v>3492</v>
      </c>
      <c r="B2579" t="s">
        <v>22444</v>
      </c>
      <c r="C2579" t="s">
        <v>3493</v>
      </c>
      <c r="D2579" t="s">
        <v>21648</v>
      </c>
      <c r="E2579"/>
      <c r="F2579">
        <v>72014</v>
      </c>
      <c r="G2579"/>
      <c r="H2579"/>
    </row>
    <row r="2580" spans="1:8" x14ac:dyDescent="0.2">
      <c r="A2580" t="s">
        <v>3494</v>
      </c>
      <c r="B2580" t="s">
        <v>22408</v>
      </c>
      <c r="C2580" t="s">
        <v>6494</v>
      </c>
      <c r="D2580" t="s">
        <v>21648</v>
      </c>
      <c r="E2580"/>
      <c r="F2580">
        <v>72014</v>
      </c>
      <c r="G2580"/>
      <c r="H2580"/>
    </row>
    <row r="2581" spans="1:8" x14ac:dyDescent="0.2">
      <c r="A2581" t="s">
        <v>3495</v>
      </c>
      <c r="B2581" t="s">
        <v>22412</v>
      </c>
      <c r="C2581" t="s">
        <v>6508</v>
      </c>
      <c r="D2581" t="s">
        <v>21648</v>
      </c>
      <c r="E2581"/>
      <c r="F2581">
        <v>71305</v>
      </c>
      <c r="G2581"/>
      <c r="H2581"/>
    </row>
    <row r="2582" spans="1:8" x14ac:dyDescent="0.2">
      <c r="A2582" t="s">
        <v>3496</v>
      </c>
      <c r="B2582" t="s">
        <v>22411</v>
      </c>
      <c r="C2582" t="s">
        <v>6506</v>
      </c>
      <c r="D2582" t="s">
        <v>21648</v>
      </c>
      <c r="E2582"/>
      <c r="F2582">
        <v>71305</v>
      </c>
      <c r="G2582"/>
      <c r="H2582"/>
    </row>
    <row r="2583" spans="1:8" x14ac:dyDescent="0.2">
      <c r="A2583" t="s">
        <v>3497</v>
      </c>
      <c r="B2583" t="s">
        <v>21676</v>
      </c>
      <c r="C2583" t="s">
        <v>3498</v>
      </c>
      <c r="D2583" t="s">
        <v>21677</v>
      </c>
      <c r="E2583"/>
      <c r="F2583"/>
      <c r="G2583"/>
      <c r="H2583"/>
    </row>
    <row r="2584" spans="1:8" x14ac:dyDescent="0.2">
      <c r="A2584" t="s">
        <v>3499</v>
      </c>
      <c r="B2584" t="s">
        <v>21676</v>
      </c>
      <c r="C2584" t="s">
        <v>3500</v>
      </c>
      <c r="D2584" t="s">
        <v>21677</v>
      </c>
      <c r="E2584"/>
      <c r="F2584"/>
      <c r="G2584"/>
      <c r="H2584"/>
    </row>
    <row r="2585" spans="1:8" x14ac:dyDescent="0.2">
      <c r="A2585" t="s">
        <v>3501</v>
      </c>
      <c r="B2585" t="s">
        <v>22445</v>
      </c>
      <c r="C2585" t="s">
        <v>3502</v>
      </c>
      <c r="D2585" t="s">
        <v>21648</v>
      </c>
      <c r="E2585"/>
      <c r="F2585">
        <v>71305</v>
      </c>
      <c r="G2585"/>
      <c r="H2585"/>
    </row>
    <row r="2586" spans="1:8" x14ac:dyDescent="0.2">
      <c r="A2586" t="s">
        <v>3503</v>
      </c>
      <c r="B2586" t="s">
        <v>22446</v>
      </c>
      <c r="C2586" t="s">
        <v>3504</v>
      </c>
      <c r="D2586" t="s">
        <v>21648</v>
      </c>
      <c r="E2586"/>
      <c r="F2586">
        <v>71305</v>
      </c>
      <c r="G2586"/>
      <c r="H2586"/>
    </row>
    <row r="2587" spans="1:8" x14ac:dyDescent="0.2">
      <c r="A2587" t="s">
        <v>3505</v>
      </c>
      <c r="B2587" t="s">
        <v>22280</v>
      </c>
      <c r="C2587" t="s">
        <v>3506</v>
      </c>
      <c r="D2587" t="s">
        <v>21648</v>
      </c>
      <c r="E2587"/>
      <c r="F2587">
        <v>71305</v>
      </c>
      <c r="G2587"/>
      <c r="H2587"/>
    </row>
    <row r="2588" spans="1:8" x14ac:dyDescent="0.2">
      <c r="A2588" t="s">
        <v>3507</v>
      </c>
      <c r="B2588" t="s">
        <v>22280</v>
      </c>
      <c r="C2588" t="s">
        <v>3508</v>
      </c>
      <c r="D2588" t="s">
        <v>21648</v>
      </c>
      <c r="E2588"/>
      <c r="F2588">
        <v>71305</v>
      </c>
      <c r="G2588"/>
      <c r="H2588"/>
    </row>
    <row r="2589" spans="1:8" x14ac:dyDescent="0.2">
      <c r="A2589" t="s">
        <v>3509</v>
      </c>
      <c r="B2589" t="s">
        <v>22386</v>
      </c>
      <c r="C2589" t="s">
        <v>3510</v>
      </c>
      <c r="D2589" t="s">
        <v>21648</v>
      </c>
      <c r="E2589"/>
      <c r="F2589">
        <v>71305</v>
      </c>
      <c r="G2589"/>
      <c r="H2589"/>
    </row>
    <row r="2590" spans="1:8" x14ac:dyDescent="0.2">
      <c r="A2590" t="s">
        <v>3511</v>
      </c>
      <c r="B2590" t="s">
        <v>22236</v>
      </c>
      <c r="C2590" t="s">
        <v>3512</v>
      </c>
      <c r="D2590" t="s">
        <v>21648</v>
      </c>
      <c r="E2590"/>
      <c r="F2590">
        <v>71305</v>
      </c>
      <c r="G2590"/>
      <c r="H2590"/>
    </row>
    <row r="2591" spans="1:8" x14ac:dyDescent="0.2">
      <c r="A2591" t="s">
        <v>3513</v>
      </c>
      <c r="B2591" t="s">
        <v>22447</v>
      </c>
      <c r="C2591" t="s">
        <v>3514</v>
      </c>
      <c r="D2591" t="s">
        <v>21648</v>
      </c>
      <c r="E2591"/>
      <c r="F2591">
        <v>71305</v>
      </c>
      <c r="G2591"/>
      <c r="H2591"/>
    </row>
    <row r="2592" spans="1:8" x14ac:dyDescent="0.2">
      <c r="A2592" t="s">
        <v>3515</v>
      </c>
      <c r="B2592" t="s">
        <v>22448</v>
      </c>
      <c r="C2592" t="s">
        <v>3516</v>
      </c>
      <c r="D2592" t="s">
        <v>21648</v>
      </c>
      <c r="E2592"/>
      <c r="F2592">
        <v>71305</v>
      </c>
      <c r="G2592"/>
      <c r="H2592"/>
    </row>
    <row r="2593" spans="1:8" x14ac:dyDescent="0.2">
      <c r="A2593" t="s">
        <v>3517</v>
      </c>
      <c r="B2593" t="s">
        <v>22449</v>
      </c>
      <c r="C2593" t="s">
        <v>3518</v>
      </c>
      <c r="D2593" t="s">
        <v>21648</v>
      </c>
      <c r="E2593"/>
      <c r="F2593">
        <v>71305</v>
      </c>
      <c r="G2593"/>
      <c r="H2593"/>
    </row>
    <row r="2594" spans="1:8" x14ac:dyDescent="0.2">
      <c r="A2594" t="s">
        <v>3519</v>
      </c>
      <c r="B2594" t="s">
        <v>22450</v>
      </c>
      <c r="C2594" t="s">
        <v>3520</v>
      </c>
      <c r="D2594" t="s">
        <v>21648</v>
      </c>
      <c r="E2594"/>
      <c r="F2594">
        <v>71305</v>
      </c>
      <c r="G2594"/>
      <c r="H2594"/>
    </row>
    <row r="2595" spans="1:8" x14ac:dyDescent="0.2">
      <c r="A2595" t="s">
        <v>3521</v>
      </c>
      <c r="B2595" t="s">
        <v>22451</v>
      </c>
      <c r="C2595" t="s">
        <v>3522</v>
      </c>
      <c r="D2595" t="s">
        <v>21648</v>
      </c>
      <c r="E2595"/>
      <c r="F2595">
        <v>71305</v>
      </c>
      <c r="G2595"/>
      <c r="H2595"/>
    </row>
    <row r="2596" spans="1:8" x14ac:dyDescent="0.2">
      <c r="A2596" t="s">
        <v>3523</v>
      </c>
      <c r="B2596" t="s">
        <v>22352</v>
      </c>
      <c r="C2596" t="s">
        <v>3458</v>
      </c>
      <c r="D2596" t="s">
        <v>21648</v>
      </c>
      <c r="E2596"/>
      <c r="F2596">
        <v>71305</v>
      </c>
      <c r="G2596"/>
      <c r="H2596"/>
    </row>
    <row r="2597" spans="1:8" x14ac:dyDescent="0.2">
      <c r="A2597" t="s">
        <v>3524</v>
      </c>
      <c r="B2597" t="s">
        <v>22352</v>
      </c>
      <c r="C2597" t="s">
        <v>3525</v>
      </c>
      <c r="D2597" t="s">
        <v>21648</v>
      </c>
      <c r="E2597"/>
      <c r="F2597"/>
      <c r="G2597"/>
      <c r="H2597"/>
    </row>
    <row r="2598" spans="1:8" x14ac:dyDescent="0.2">
      <c r="A2598" t="s">
        <v>3526</v>
      </c>
      <c r="B2598" t="s">
        <v>22452</v>
      </c>
      <c r="C2598" t="s">
        <v>3570</v>
      </c>
      <c r="D2598" t="s">
        <v>21648</v>
      </c>
      <c r="E2598"/>
      <c r="F2598">
        <v>72005</v>
      </c>
      <c r="G2598"/>
      <c r="H2598"/>
    </row>
    <row r="2599" spans="1:8" x14ac:dyDescent="0.2">
      <c r="A2599" t="s">
        <v>16975</v>
      </c>
      <c r="B2599" t="s">
        <v>22454</v>
      </c>
      <c r="C2599" t="s">
        <v>16976</v>
      </c>
      <c r="D2599" t="s">
        <v>21648</v>
      </c>
      <c r="E2599"/>
      <c r="F2599"/>
      <c r="G2599"/>
      <c r="H2599"/>
    </row>
    <row r="2600" spans="1:8" x14ac:dyDescent="0.2">
      <c r="A2600" t="s">
        <v>3571</v>
      </c>
      <c r="B2600" t="s">
        <v>22455</v>
      </c>
      <c r="C2600" t="s">
        <v>3572</v>
      </c>
      <c r="D2600" t="s">
        <v>21648</v>
      </c>
      <c r="E2600"/>
      <c r="F2600">
        <v>71305</v>
      </c>
      <c r="G2600"/>
      <c r="H2600"/>
    </row>
    <row r="2601" spans="1:8" x14ac:dyDescent="0.2">
      <c r="A2601" t="s">
        <v>3573</v>
      </c>
      <c r="B2601" t="s">
        <v>22456</v>
      </c>
      <c r="C2601" t="s">
        <v>3574</v>
      </c>
      <c r="D2601" t="s">
        <v>21648</v>
      </c>
      <c r="E2601"/>
      <c r="F2601">
        <v>71305</v>
      </c>
      <c r="G2601"/>
      <c r="H2601"/>
    </row>
    <row r="2602" spans="1:8" x14ac:dyDescent="0.2">
      <c r="A2602" t="s">
        <v>3575</v>
      </c>
      <c r="B2602" t="s">
        <v>22342</v>
      </c>
      <c r="C2602" t="s">
        <v>3576</v>
      </c>
      <c r="D2602" t="s">
        <v>21648</v>
      </c>
      <c r="E2602"/>
      <c r="F2602">
        <v>71305</v>
      </c>
      <c r="G2602"/>
      <c r="H2602"/>
    </row>
    <row r="2603" spans="1:8" x14ac:dyDescent="0.2">
      <c r="A2603" t="s">
        <v>3577</v>
      </c>
      <c r="B2603" t="s">
        <v>22342</v>
      </c>
      <c r="C2603" t="s">
        <v>3576</v>
      </c>
      <c r="D2603" t="s">
        <v>21648</v>
      </c>
      <c r="E2603"/>
      <c r="F2603">
        <v>71305</v>
      </c>
      <c r="G2603"/>
      <c r="H2603"/>
    </row>
    <row r="2604" spans="1:8" x14ac:dyDescent="0.2">
      <c r="A2604" t="s">
        <v>3578</v>
      </c>
      <c r="B2604" t="s">
        <v>22363</v>
      </c>
      <c r="C2604" t="s">
        <v>3579</v>
      </c>
      <c r="D2604" t="s">
        <v>21648</v>
      </c>
      <c r="E2604"/>
      <c r="F2604">
        <v>71305</v>
      </c>
      <c r="G2604"/>
      <c r="H2604"/>
    </row>
    <row r="2605" spans="1:8" x14ac:dyDescent="0.2">
      <c r="A2605" t="s">
        <v>3580</v>
      </c>
      <c r="B2605" t="s">
        <v>22457</v>
      </c>
      <c r="C2605" t="s">
        <v>3581</v>
      </c>
      <c r="D2605" t="s">
        <v>21648</v>
      </c>
      <c r="E2605"/>
      <c r="F2605">
        <v>71305</v>
      </c>
      <c r="G2605"/>
      <c r="H2605"/>
    </row>
    <row r="2606" spans="1:8" x14ac:dyDescent="0.2">
      <c r="A2606" t="s">
        <v>3582</v>
      </c>
      <c r="B2606" t="s">
        <v>22458</v>
      </c>
      <c r="C2606" t="s">
        <v>3583</v>
      </c>
      <c r="D2606" t="s">
        <v>21648</v>
      </c>
      <c r="E2606"/>
      <c r="F2606">
        <v>71305</v>
      </c>
      <c r="G2606"/>
      <c r="H2606"/>
    </row>
    <row r="2607" spans="1:8" x14ac:dyDescent="0.2">
      <c r="A2607" t="s">
        <v>3584</v>
      </c>
      <c r="B2607" t="s">
        <v>22459</v>
      </c>
      <c r="C2607" t="s">
        <v>3585</v>
      </c>
      <c r="D2607" t="s">
        <v>21648</v>
      </c>
      <c r="E2607"/>
      <c r="F2607">
        <v>71305</v>
      </c>
      <c r="G2607"/>
      <c r="H2607"/>
    </row>
    <row r="2608" spans="1:8" x14ac:dyDescent="0.2">
      <c r="A2608" t="s">
        <v>3586</v>
      </c>
      <c r="B2608" t="s">
        <v>22459</v>
      </c>
      <c r="C2608" t="s">
        <v>3587</v>
      </c>
      <c r="D2608" t="s">
        <v>21648</v>
      </c>
      <c r="E2608"/>
      <c r="F2608">
        <v>71305</v>
      </c>
      <c r="G2608"/>
      <c r="H2608"/>
    </row>
    <row r="2609" spans="1:8" x14ac:dyDescent="0.2">
      <c r="A2609" t="s">
        <v>3588</v>
      </c>
      <c r="B2609" t="s">
        <v>22460</v>
      </c>
      <c r="C2609" t="s">
        <v>3589</v>
      </c>
      <c r="D2609" t="s">
        <v>21648</v>
      </c>
      <c r="E2609"/>
      <c r="F2609">
        <v>71305</v>
      </c>
      <c r="G2609"/>
      <c r="H2609"/>
    </row>
    <row r="2610" spans="1:8" x14ac:dyDescent="0.2">
      <c r="A2610" t="s">
        <v>3590</v>
      </c>
      <c r="B2610" t="s">
        <v>22461</v>
      </c>
      <c r="C2610" t="s">
        <v>3591</v>
      </c>
      <c r="D2610" t="s">
        <v>21648</v>
      </c>
      <c r="E2610"/>
      <c r="F2610">
        <v>71305</v>
      </c>
      <c r="G2610"/>
      <c r="H2610"/>
    </row>
    <row r="2611" spans="1:8" x14ac:dyDescent="0.2">
      <c r="A2611" t="s">
        <v>3592</v>
      </c>
      <c r="B2611" t="s">
        <v>22462</v>
      </c>
      <c r="C2611" t="s">
        <v>3593</v>
      </c>
      <c r="D2611" t="s">
        <v>21648</v>
      </c>
      <c r="E2611"/>
      <c r="F2611">
        <v>71305</v>
      </c>
      <c r="G2611"/>
      <c r="H2611"/>
    </row>
    <row r="2612" spans="1:8" x14ac:dyDescent="0.2">
      <c r="A2612" t="s">
        <v>3594</v>
      </c>
      <c r="B2612" t="s">
        <v>22441</v>
      </c>
      <c r="C2612" t="s">
        <v>3595</v>
      </c>
      <c r="D2612" t="s">
        <v>21648</v>
      </c>
      <c r="E2612"/>
      <c r="F2612">
        <v>71305</v>
      </c>
      <c r="G2612"/>
      <c r="H2612"/>
    </row>
    <row r="2613" spans="1:8" x14ac:dyDescent="0.2">
      <c r="A2613" t="s">
        <v>3596</v>
      </c>
      <c r="B2613" t="s">
        <v>22364</v>
      </c>
      <c r="C2613" t="s">
        <v>3597</v>
      </c>
      <c r="D2613" t="s">
        <v>21648</v>
      </c>
      <c r="E2613"/>
      <c r="F2613">
        <v>71305</v>
      </c>
      <c r="G2613"/>
      <c r="H2613"/>
    </row>
    <row r="2614" spans="1:8" x14ac:dyDescent="0.2">
      <c r="A2614" t="s">
        <v>3598</v>
      </c>
      <c r="B2614" t="s">
        <v>22463</v>
      </c>
      <c r="C2614" t="s">
        <v>3599</v>
      </c>
      <c r="D2614" t="s">
        <v>21648</v>
      </c>
      <c r="E2614"/>
      <c r="F2614">
        <v>71305</v>
      </c>
      <c r="G2614"/>
      <c r="H2614"/>
    </row>
    <row r="2615" spans="1:8" x14ac:dyDescent="0.2">
      <c r="A2615" t="s">
        <v>3600</v>
      </c>
      <c r="B2615" t="s">
        <v>22464</v>
      </c>
      <c r="C2615" t="s">
        <v>3601</v>
      </c>
      <c r="D2615" t="s">
        <v>21648</v>
      </c>
      <c r="E2615"/>
      <c r="F2615">
        <v>71305</v>
      </c>
      <c r="G2615"/>
      <c r="H2615"/>
    </row>
    <row r="2616" spans="1:8" x14ac:dyDescent="0.2">
      <c r="A2616" t="s">
        <v>3602</v>
      </c>
      <c r="B2616" t="s">
        <v>22117</v>
      </c>
      <c r="C2616" t="s">
        <v>4671</v>
      </c>
      <c r="D2616" t="s">
        <v>21648</v>
      </c>
      <c r="E2616"/>
      <c r="F2616">
        <v>71305</v>
      </c>
      <c r="G2616"/>
      <c r="H2616"/>
    </row>
    <row r="2617" spans="1:8" x14ac:dyDescent="0.2">
      <c r="A2617" t="s">
        <v>3603</v>
      </c>
      <c r="B2617" t="s">
        <v>22465</v>
      </c>
      <c r="C2617" t="s">
        <v>3604</v>
      </c>
      <c r="D2617" t="s">
        <v>21648</v>
      </c>
      <c r="E2617"/>
      <c r="F2617">
        <v>71305</v>
      </c>
      <c r="G2617"/>
      <c r="H2617"/>
    </row>
    <row r="2618" spans="1:8" x14ac:dyDescent="0.2">
      <c r="A2618" t="s">
        <v>3605</v>
      </c>
      <c r="B2618" t="s">
        <v>22452</v>
      </c>
      <c r="C2618" t="s">
        <v>3606</v>
      </c>
      <c r="D2618" t="s">
        <v>21648</v>
      </c>
      <c r="E2618"/>
      <c r="F2618">
        <v>72005</v>
      </c>
      <c r="G2618"/>
      <c r="H2618"/>
    </row>
    <row r="2619" spans="1:8" x14ac:dyDescent="0.2">
      <c r="A2619" t="s">
        <v>3607</v>
      </c>
      <c r="B2619" t="s">
        <v>21676</v>
      </c>
      <c r="C2619" t="s">
        <v>2104</v>
      </c>
      <c r="D2619" t="s">
        <v>21677</v>
      </c>
      <c r="E2619"/>
      <c r="F2619"/>
      <c r="G2619"/>
      <c r="H2619"/>
    </row>
    <row r="2620" spans="1:8" x14ac:dyDescent="0.2">
      <c r="A2620" t="s">
        <v>3608</v>
      </c>
      <c r="B2620" t="s">
        <v>22424</v>
      </c>
      <c r="C2620" t="s">
        <v>3609</v>
      </c>
      <c r="D2620" t="s">
        <v>21648</v>
      </c>
      <c r="E2620">
        <v>0</v>
      </c>
      <c r="F2620">
        <v>99999</v>
      </c>
      <c r="G2620"/>
      <c r="H2620"/>
    </row>
    <row r="2621" spans="1:8" x14ac:dyDescent="0.2">
      <c r="A2621" t="s">
        <v>1189</v>
      </c>
      <c r="B2621" t="s">
        <v>22466</v>
      </c>
      <c r="C2621" t="s">
        <v>3610</v>
      </c>
      <c r="D2621" t="s">
        <v>21648</v>
      </c>
      <c r="E2621">
        <v>0</v>
      </c>
      <c r="F2621"/>
      <c r="G2621"/>
      <c r="H2621"/>
    </row>
    <row r="2622" spans="1:8" x14ac:dyDescent="0.2">
      <c r="A2622" t="s">
        <v>3611</v>
      </c>
      <c r="B2622" t="s">
        <v>22254</v>
      </c>
      <c r="C2622" t="s">
        <v>5812</v>
      </c>
      <c r="D2622" t="s">
        <v>21648</v>
      </c>
      <c r="E2622"/>
      <c r="F2622">
        <v>71305</v>
      </c>
      <c r="G2622"/>
      <c r="H2622"/>
    </row>
    <row r="2623" spans="1:8" x14ac:dyDescent="0.2">
      <c r="A2623" t="s">
        <v>3612</v>
      </c>
      <c r="B2623" t="s">
        <v>22254</v>
      </c>
      <c r="C2623" t="s">
        <v>5880</v>
      </c>
      <c r="D2623" t="s">
        <v>21648</v>
      </c>
      <c r="E2623"/>
      <c r="F2623">
        <v>71305</v>
      </c>
      <c r="G2623"/>
      <c r="H2623"/>
    </row>
    <row r="2624" spans="1:8" x14ac:dyDescent="0.2">
      <c r="A2624" t="s">
        <v>3613</v>
      </c>
      <c r="B2624" t="s">
        <v>22467</v>
      </c>
      <c r="C2624" t="s">
        <v>3614</v>
      </c>
      <c r="D2624" t="s">
        <v>21648</v>
      </c>
      <c r="E2624"/>
      <c r="F2624">
        <v>71305</v>
      </c>
      <c r="G2624"/>
      <c r="H2624"/>
    </row>
    <row r="2625" spans="1:8" x14ac:dyDescent="0.2">
      <c r="A2625" t="s">
        <v>3615</v>
      </c>
      <c r="B2625" t="s">
        <v>22468</v>
      </c>
      <c r="C2625" t="s">
        <v>3616</v>
      </c>
      <c r="D2625" t="s">
        <v>21648</v>
      </c>
      <c r="E2625"/>
      <c r="F2625">
        <v>71305</v>
      </c>
      <c r="G2625"/>
      <c r="H2625"/>
    </row>
    <row r="2626" spans="1:8" x14ac:dyDescent="0.2">
      <c r="A2626" t="s">
        <v>3617</v>
      </c>
      <c r="B2626" t="s">
        <v>22469</v>
      </c>
      <c r="C2626" t="s">
        <v>3618</v>
      </c>
      <c r="D2626" t="s">
        <v>21648</v>
      </c>
      <c r="E2626"/>
      <c r="F2626">
        <v>71305</v>
      </c>
      <c r="G2626"/>
      <c r="H2626"/>
    </row>
    <row r="2627" spans="1:8" x14ac:dyDescent="0.2">
      <c r="A2627" t="s">
        <v>3619</v>
      </c>
      <c r="B2627" t="s">
        <v>22441</v>
      </c>
      <c r="C2627" t="s">
        <v>3620</v>
      </c>
      <c r="D2627" t="s">
        <v>21648</v>
      </c>
      <c r="E2627"/>
      <c r="F2627">
        <v>71305</v>
      </c>
      <c r="G2627"/>
      <c r="H2627"/>
    </row>
    <row r="2628" spans="1:8" x14ac:dyDescent="0.2">
      <c r="A2628" t="s">
        <v>3621</v>
      </c>
      <c r="B2628" t="s">
        <v>22441</v>
      </c>
      <c r="C2628" t="s">
        <v>3622</v>
      </c>
      <c r="D2628" t="s">
        <v>21648</v>
      </c>
      <c r="E2628"/>
      <c r="F2628">
        <v>71305</v>
      </c>
      <c r="G2628"/>
      <c r="H2628"/>
    </row>
    <row r="2629" spans="1:8" x14ac:dyDescent="0.2">
      <c r="A2629" t="s">
        <v>3623</v>
      </c>
      <c r="B2629" t="s">
        <v>22400</v>
      </c>
      <c r="C2629" t="s">
        <v>3624</v>
      </c>
      <c r="D2629" t="s">
        <v>21648</v>
      </c>
      <c r="E2629"/>
      <c r="F2629">
        <v>71305</v>
      </c>
      <c r="G2629"/>
      <c r="H2629"/>
    </row>
    <row r="2630" spans="1:8" x14ac:dyDescent="0.2">
      <c r="A2630" t="s">
        <v>3625</v>
      </c>
      <c r="B2630" t="s">
        <v>22249</v>
      </c>
      <c r="C2630" t="s">
        <v>3626</v>
      </c>
      <c r="D2630" t="s">
        <v>21648</v>
      </c>
      <c r="E2630"/>
      <c r="F2630">
        <v>71305</v>
      </c>
      <c r="G2630"/>
      <c r="H2630"/>
    </row>
    <row r="2631" spans="1:8" x14ac:dyDescent="0.2">
      <c r="A2631" t="s">
        <v>3627</v>
      </c>
      <c r="B2631" t="s">
        <v>22470</v>
      </c>
      <c r="C2631" t="s">
        <v>3628</v>
      </c>
      <c r="D2631" t="s">
        <v>21648</v>
      </c>
      <c r="E2631"/>
      <c r="F2631">
        <v>72029</v>
      </c>
      <c r="G2631"/>
      <c r="H2631"/>
    </row>
    <row r="2632" spans="1:8" x14ac:dyDescent="0.2">
      <c r="A2632" t="s">
        <v>3629</v>
      </c>
      <c r="B2632" t="s">
        <v>22471</v>
      </c>
      <c r="C2632" t="s">
        <v>3630</v>
      </c>
      <c r="D2632" t="s">
        <v>21648</v>
      </c>
      <c r="E2632"/>
      <c r="F2632">
        <v>71305</v>
      </c>
      <c r="G2632"/>
      <c r="H2632"/>
    </row>
    <row r="2633" spans="1:8" x14ac:dyDescent="0.2">
      <c r="A2633" t="s">
        <v>3631</v>
      </c>
      <c r="B2633" t="s">
        <v>22147</v>
      </c>
      <c r="C2633" t="s">
        <v>3632</v>
      </c>
      <c r="D2633" t="s">
        <v>21648</v>
      </c>
      <c r="E2633"/>
      <c r="F2633">
        <v>71305</v>
      </c>
      <c r="G2633"/>
      <c r="H2633"/>
    </row>
    <row r="2634" spans="1:8" x14ac:dyDescent="0.2">
      <c r="A2634" t="s">
        <v>3633</v>
      </c>
      <c r="B2634" t="s">
        <v>22236</v>
      </c>
      <c r="C2634" t="s">
        <v>3634</v>
      </c>
      <c r="D2634" t="s">
        <v>21648</v>
      </c>
      <c r="E2634"/>
      <c r="F2634">
        <v>71305</v>
      </c>
      <c r="G2634"/>
      <c r="H2634"/>
    </row>
    <row r="2635" spans="1:8" x14ac:dyDescent="0.2">
      <c r="A2635" t="s">
        <v>3635</v>
      </c>
      <c r="B2635" t="s">
        <v>22472</v>
      </c>
      <c r="C2635" t="s">
        <v>3636</v>
      </c>
      <c r="D2635" t="s">
        <v>21648</v>
      </c>
      <c r="E2635"/>
      <c r="F2635">
        <v>71320</v>
      </c>
      <c r="G2635"/>
      <c r="H2635"/>
    </row>
    <row r="2636" spans="1:8" x14ac:dyDescent="0.2">
      <c r="A2636" t="s">
        <v>3637</v>
      </c>
      <c r="B2636" t="s">
        <v>22473</v>
      </c>
      <c r="C2636" t="s">
        <v>3638</v>
      </c>
      <c r="D2636" t="s">
        <v>21648</v>
      </c>
      <c r="E2636"/>
      <c r="F2636">
        <v>71320</v>
      </c>
      <c r="G2636"/>
      <c r="H2636"/>
    </row>
    <row r="2637" spans="1:8" x14ac:dyDescent="0.2">
      <c r="A2637" t="s">
        <v>3639</v>
      </c>
      <c r="B2637" t="s">
        <v>22273</v>
      </c>
      <c r="C2637" t="s">
        <v>3640</v>
      </c>
      <c r="D2637" t="s">
        <v>21648</v>
      </c>
      <c r="E2637"/>
      <c r="F2637">
        <v>71305</v>
      </c>
      <c r="G2637"/>
      <c r="H2637"/>
    </row>
    <row r="2638" spans="1:8" x14ac:dyDescent="0.2">
      <c r="A2638" t="s">
        <v>3641</v>
      </c>
      <c r="B2638" t="s">
        <v>22274</v>
      </c>
      <c r="C2638" t="s">
        <v>3642</v>
      </c>
      <c r="D2638" t="s">
        <v>21648</v>
      </c>
      <c r="E2638"/>
      <c r="F2638">
        <v>71305</v>
      </c>
      <c r="G2638"/>
      <c r="H2638"/>
    </row>
    <row r="2639" spans="1:8" x14ac:dyDescent="0.2">
      <c r="A2639" t="s">
        <v>3643</v>
      </c>
      <c r="B2639" t="s">
        <v>22472</v>
      </c>
      <c r="C2639" t="s">
        <v>3644</v>
      </c>
      <c r="D2639" t="s">
        <v>21648</v>
      </c>
      <c r="E2639"/>
      <c r="F2639">
        <v>71320</v>
      </c>
      <c r="G2639"/>
      <c r="H2639"/>
    </row>
    <row r="2640" spans="1:8" x14ac:dyDescent="0.2">
      <c r="A2640" t="s">
        <v>3645</v>
      </c>
      <c r="B2640" t="s">
        <v>22404</v>
      </c>
      <c r="C2640" t="s">
        <v>6486</v>
      </c>
      <c r="D2640" t="s">
        <v>21648</v>
      </c>
      <c r="E2640"/>
      <c r="F2640">
        <v>71305</v>
      </c>
      <c r="G2640"/>
      <c r="H2640"/>
    </row>
    <row r="2641" spans="1:8" x14ac:dyDescent="0.2">
      <c r="A2641" t="s">
        <v>3646</v>
      </c>
      <c r="B2641" t="s">
        <v>22402</v>
      </c>
      <c r="C2641" t="s">
        <v>6482</v>
      </c>
      <c r="D2641" t="s">
        <v>21648</v>
      </c>
      <c r="E2641"/>
      <c r="F2641">
        <v>71320</v>
      </c>
      <c r="G2641"/>
      <c r="H2641"/>
    </row>
    <row r="2642" spans="1:8" x14ac:dyDescent="0.2">
      <c r="A2642" t="s">
        <v>3647</v>
      </c>
      <c r="B2642" t="s">
        <v>22471</v>
      </c>
      <c r="C2642" t="s">
        <v>3648</v>
      </c>
      <c r="D2642" t="s">
        <v>21648</v>
      </c>
      <c r="E2642"/>
      <c r="F2642">
        <v>71305</v>
      </c>
      <c r="G2642"/>
      <c r="H2642"/>
    </row>
    <row r="2643" spans="1:8" x14ac:dyDescent="0.2">
      <c r="A2643" t="s">
        <v>3649</v>
      </c>
      <c r="B2643" t="s">
        <v>22471</v>
      </c>
      <c r="C2643" t="s">
        <v>3650</v>
      </c>
      <c r="D2643" t="s">
        <v>21648</v>
      </c>
      <c r="E2643"/>
      <c r="F2643">
        <v>71305</v>
      </c>
      <c r="G2643"/>
      <c r="H2643"/>
    </row>
    <row r="2644" spans="1:8" x14ac:dyDescent="0.2">
      <c r="A2644" t="s">
        <v>3651</v>
      </c>
      <c r="B2644" t="s">
        <v>22384</v>
      </c>
      <c r="C2644" t="s">
        <v>3097</v>
      </c>
      <c r="D2644" t="s">
        <v>21648</v>
      </c>
      <c r="E2644"/>
      <c r="F2644">
        <v>71305</v>
      </c>
      <c r="G2644"/>
      <c r="H2644"/>
    </row>
    <row r="2645" spans="1:8" x14ac:dyDescent="0.2">
      <c r="A2645" t="s">
        <v>3652</v>
      </c>
      <c r="B2645" t="s">
        <v>22399</v>
      </c>
      <c r="C2645" t="s">
        <v>3653</v>
      </c>
      <c r="D2645" t="s">
        <v>21648</v>
      </c>
      <c r="E2645"/>
      <c r="F2645"/>
      <c r="G2645"/>
      <c r="H2645"/>
    </row>
    <row r="2646" spans="1:8" x14ac:dyDescent="0.2">
      <c r="A2646" t="s">
        <v>3654</v>
      </c>
      <c r="B2646" t="s">
        <v>22389</v>
      </c>
      <c r="C2646" t="s">
        <v>3655</v>
      </c>
      <c r="D2646" t="s">
        <v>21648</v>
      </c>
      <c r="E2646"/>
      <c r="F2646">
        <v>72029</v>
      </c>
      <c r="G2646"/>
      <c r="H2646"/>
    </row>
    <row r="2647" spans="1:8" x14ac:dyDescent="0.2">
      <c r="A2647" t="s">
        <v>3656</v>
      </c>
      <c r="B2647" t="s">
        <v>22389</v>
      </c>
      <c r="C2647" t="s">
        <v>6845</v>
      </c>
      <c r="D2647" t="s">
        <v>21648</v>
      </c>
      <c r="E2647"/>
      <c r="F2647">
        <v>72029</v>
      </c>
      <c r="G2647"/>
      <c r="H2647"/>
    </row>
    <row r="2648" spans="1:8" x14ac:dyDescent="0.2">
      <c r="A2648" t="s">
        <v>6846</v>
      </c>
      <c r="B2648" t="s">
        <v>22389</v>
      </c>
      <c r="C2648" t="s">
        <v>6847</v>
      </c>
      <c r="D2648" t="s">
        <v>21648</v>
      </c>
      <c r="E2648"/>
      <c r="F2648">
        <v>72029</v>
      </c>
      <c r="G2648"/>
      <c r="H2648"/>
    </row>
    <row r="2649" spans="1:8" x14ac:dyDescent="0.2">
      <c r="A2649" t="s">
        <v>6848</v>
      </c>
      <c r="B2649" t="s">
        <v>22389</v>
      </c>
      <c r="C2649" t="s">
        <v>6849</v>
      </c>
      <c r="D2649" t="s">
        <v>21648</v>
      </c>
      <c r="E2649"/>
      <c r="F2649">
        <v>72029</v>
      </c>
      <c r="G2649"/>
      <c r="H2649"/>
    </row>
    <row r="2650" spans="1:8" x14ac:dyDescent="0.2">
      <c r="A2650" t="s">
        <v>6850</v>
      </c>
      <c r="B2650" t="s">
        <v>22389</v>
      </c>
      <c r="C2650" t="s">
        <v>3262</v>
      </c>
      <c r="D2650" t="s">
        <v>21648</v>
      </c>
      <c r="E2650"/>
      <c r="F2650">
        <v>72029</v>
      </c>
      <c r="G2650"/>
      <c r="H2650"/>
    </row>
    <row r="2651" spans="1:8" x14ac:dyDescent="0.2">
      <c r="A2651" t="s">
        <v>6851</v>
      </c>
      <c r="B2651" t="s">
        <v>22389</v>
      </c>
      <c r="C2651" t="s">
        <v>3234</v>
      </c>
      <c r="D2651" t="s">
        <v>21648</v>
      </c>
      <c r="E2651"/>
      <c r="F2651">
        <v>72029</v>
      </c>
      <c r="G2651"/>
      <c r="H2651"/>
    </row>
    <row r="2652" spans="1:8" x14ac:dyDescent="0.2">
      <c r="A2652" t="s">
        <v>6852</v>
      </c>
      <c r="B2652" t="s">
        <v>22390</v>
      </c>
      <c r="C2652" t="s">
        <v>6853</v>
      </c>
      <c r="D2652" t="s">
        <v>21648</v>
      </c>
      <c r="E2652"/>
      <c r="F2652">
        <v>72029</v>
      </c>
      <c r="G2652"/>
      <c r="H2652"/>
    </row>
    <row r="2653" spans="1:8" x14ac:dyDescent="0.2">
      <c r="A2653" t="s">
        <v>6854</v>
      </c>
      <c r="B2653" t="s">
        <v>22390</v>
      </c>
      <c r="C2653" t="s">
        <v>6855</v>
      </c>
      <c r="D2653" t="s">
        <v>21648</v>
      </c>
      <c r="E2653"/>
      <c r="F2653">
        <v>72029</v>
      </c>
      <c r="G2653"/>
      <c r="H2653"/>
    </row>
    <row r="2654" spans="1:8" x14ac:dyDescent="0.2">
      <c r="A2654" t="s">
        <v>6856</v>
      </c>
      <c r="B2654" t="s">
        <v>22390</v>
      </c>
      <c r="C2654" t="s">
        <v>6857</v>
      </c>
      <c r="D2654" t="s">
        <v>21648</v>
      </c>
      <c r="E2654"/>
      <c r="F2654">
        <v>72029</v>
      </c>
      <c r="G2654"/>
      <c r="H2654"/>
    </row>
    <row r="2655" spans="1:8" x14ac:dyDescent="0.2">
      <c r="A2655" t="s">
        <v>6858</v>
      </c>
      <c r="B2655" t="s">
        <v>22474</v>
      </c>
      <c r="C2655" t="s">
        <v>6859</v>
      </c>
      <c r="D2655" t="s">
        <v>21648</v>
      </c>
      <c r="E2655"/>
      <c r="F2655">
        <v>71305</v>
      </c>
      <c r="G2655"/>
      <c r="H2655"/>
    </row>
    <row r="2656" spans="1:8" x14ac:dyDescent="0.2">
      <c r="A2656" t="s">
        <v>6860</v>
      </c>
      <c r="B2656" t="s">
        <v>21676</v>
      </c>
      <c r="C2656" t="s">
        <v>2104</v>
      </c>
      <c r="D2656" t="s">
        <v>21677</v>
      </c>
      <c r="E2656"/>
      <c r="F2656"/>
      <c r="G2656"/>
      <c r="H2656"/>
    </row>
    <row r="2657" spans="1:8" x14ac:dyDescent="0.2">
      <c r="A2657" t="s">
        <v>6861</v>
      </c>
      <c r="B2657" t="s">
        <v>22389</v>
      </c>
      <c r="C2657" t="s">
        <v>6862</v>
      </c>
      <c r="D2657" t="s">
        <v>21648</v>
      </c>
      <c r="E2657"/>
      <c r="F2657">
        <v>72029</v>
      </c>
      <c r="G2657"/>
      <c r="H2657"/>
    </row>
    <row r="2658" spans="1:8" x14ac:dyDescent="0.2">
      <c r="A2658" t="s">
        <v>6863</v>
      </c>
      <c r="B2658" t="s">
        <v>21676</v>
      </c>
      <c r="C2658" t="s">
        <v>2104</v>
      </c>
      <c r="D2658" t="s">
        <v>21677</v>
      </c>
      <c r="E2658"/>
      <c r="F2658"/>
      <c r="G2658"/>
      <c r="H2658"/>
    </row>
    <row r="2659" spans="1:8" x14ac:dyDescent="0.2">
      <c r="A2659" t="s">
        <v>6864</v>
      </c>
      <c r="B2659" t="s">
        <v>21676</v>
      </c>
      <c r="C2659" t="s">
        <v>2104</v>
      </c>
      <c r="D2659" t="s">
        <v>21677</v>
      </c>
      <c r="E2659"/>
      <c r="F2659"/>
      <c r="G2659"/>
      <c r="H2659"/>
    </row>
    <row r="2660" spans="1:8" x14ac:dyDescent="0.2">
      <c r="A2660" t="s">
        <v>6865</v>
      </c>
      <c r="B2660" t="s">
        <v>22466</v>
      </c>
      <c r="C2660" t="s">
        <v>6866</v>
      </c>
      <c r="D2660" t="s">
        <v>21648</v>
      </c>
      <c r="E2660">
        <v>0</v>
      </c>
      <c r="F2660">
        <v>99999</v>
      </c>
      <c r="G2660"/>
      <c r="H2660"/>
    </row>
    <row r="2661" spans="1:8" x14ac:dyDescent="0.2">
      <c r="A2661" t="s">
        <v>6867</v>
      </c>
      <c r="B2661" t="s">
        <v>22236</v>
      </c>
      <c r="C2661" t="s">
        <v>6868</v>
      </c>
      <c r="D2661" t="s">
        <v>21648</v>
      </c>
      <c r="E2661"/>
      <c r="F2661">
        <v>71305</v>
      </c>
      <c r="G2661"/>
      <c r="H2661"/>
    </row>
    <row r="2662" spans="1:8" x14ac:dyDescent="0.2">
      <c r="A2662" t="s">
        <v>6869</v>
      </c>
      <c r="B2662" t="s">
        <v>22273</v>
      </c>
      <c r="C2662" t="s">
        <v>6870</v>
      </c>
      <c r="D2662" t="s">
        <v>21648</v>
      </c>
      <c r="E2662"/>
      <c r="F2662">
        <v>71305</v>
      </c>
      <c r="G2662"/>
      <c r="H2662"/>
    </row>
    <row r="2663" spans="1:8" x14ac:dyDescent="0.2">
      <c r="A2663" t="s">
        <v>6871</v>
      </c>
      <c r="B2663" t="s">
        <v>22475</v>
      </c>
      <c r="C2663" t="s">
        <v>6872</v>
      </c>
      <c r="D2663" t="s">
        <v>21648</v>
      </c>
      <c r="E2663"/>
      <c r="F2663">
        <v>72014</v>
      </c>
      <c r="G2663"/>
      <c r="H2663"/>
    </row>
    <row r="2664" spans="1:8" x14ac:dyDescent="0.2">
      <c r="A2664" t="s">
        <v>16977</v>
      </c>
      <c r="B2664" t="s">
        <v>22476</v>
      </c>
      <c r="C2664" t="s">
        <v>16978</v>
      </c>
      <c r="D2664" t="s">
        <v>21648</v>
      </c>
      <c r="E2664"/>
      <c r="F2664">
        <v>72029</v>
      </c>
      <c r="G2664"/>
      <c r="H2664"/>
    </row>
    <row r="2665" spans="1:8" x14ac:dyDescent="0.2">
      <c r="A2665" t="s">
        <v>6873</v>
      </c>
      <c r="B2665" t="s">
        <v>22477</v>
      </c>
      <c r="C2665" t="s">
        <v>6874</v>
      </c>
      <c r="D2665" t="s">
        <v>21648</v>
      </c>
      <c r="E2665"/>
      <c r="F2665">
        <v>71320</v>
      </c>
      <c r="G2665"/>
      <c r="H2665"/>
    </row>
    <row r="2666" spans="1:8" x14ac:dyDescent="0.2">
      <c r="A2666" t="s">
        <v>6875</v>
      </c>
      <c r="B2666" t="s">
        <v>22478</v>
      </c>
      <c r="C2666" t="s">
        <v>6876</v>
      </c>
      <c r="D2666" t="s">
        <v>21648</v>
      </c>
      <c r="E2666"/>
      <c r="F2666">
        <v>71320</v>
      </c>
      <c r="G2666"/>
      <c r="H2666"/>
    </row>
    <row r="2667" spans="1:8" x14ac:dyDescent="0.2">
      <c r="A2667" t="s">
        <v>6877</v>
      </c>
      <c r="B2667" t="s">
        <v>22479</v>
      </c>
      <c r="C2667" t="s">
        <v>5328</v>
      </c>
      <c r="D2667" t="s">
        <v>21648</v>
      </c>
      <c r="E2667"/>
      <c r="F2667">
        <v>71305</v>
      </c>
      <c r="G2667"/>
      <c r="H2667"/>
    </row>
    <row r="2668" spans="1:8" x14ac:dyDescent="0.2">
      <c r="A2668" t="s">
        <v>6878</v>
      </c>
      <c r="B2668" t="s">
        <v>22479</v>
      </c>
      <c r="C2668" t="s">
        <v>5328</v>
      </c>
      <c r="D2668" t="s">
        <v>21648</v>
      </c>
      <c r="E2668"/>
      <c r="F2668">
        <v>71305</v>
      </c>
      <c r="G2668"/>
      <c r="H2668"/>
    </row>
    <row r="2669" spans="1:8" x14ac:dyDescent="0.2">
      <c r="A2669" t="s">
        <v>1196</v>
      </c>
      <c r="B2669" t="s">
        <v>22466</v>
      </c>
      <c r="C2669" t="s">
        <v>1197</v>
      </c>
      <c r="D2669" t="s">
        <v>21648</v>
      </c>
      <c r="E2669">
        <v>0</v>
      </c>
      <c r="F2669">
        <v>70848</v>
      </c>
      <c r="G2669"/>
      <c r="H2669"/>
    </row>
    <row r="2670" spans="1:8" x14ac:dyDescent="0.2">
      <c r="A2670" t="s">
        <v>6879</v>
      </c>
      <c r="B2670" t="s">
        <v>22466</v>
      </c>
      <c r="C2670" t="s">
        <v>6880</v>
      </c>
      <c r="D2670" t="s">
        <v>21648</v>
      </c>
      <c r="E2670">
        <v>0</v>
      </c>
      <c r="F2670">
        <v>99999</v>
      </c>
      <c r="G2670"/>
      <c r="H2670"/>
    </row>
    <row r="2671" spans="1:8" x14ac:dyDescent="0.2">
      <c r="A2671" t="s">
        <v>6881</v>
      </c>
      <c r="B2671" t="s">
        <v>22466</v>
      </c>
      <c r="C2671" t="s">
        <v>6882</v>
      </c>
      <c r="D2671" t="s">
        <v>21648</v>
      </c>
      <c r="E2671">
        <v>0</v>
      </c>
      <c r="F2671">
        <v>99999</v>
      </c>
      <c r="G2671"/>
      <c r="H2671"/>
    </row>
    <row r="2672" spans="1:8" x14ac:dyDescent="0.2">
      <c r="A2672" t="s">
        <v>6883</v>
      </c>
      <c r="B2672" t="s">
        <v>22236</v>
      </c>
      <c r="C2672" t="s">
        <v>6884</v>
      </c>
      <c r="D2672" t="s">
        <v>21648</v>
      </c>
      <c r="E2672"/>
      <c r="F2672">
        <v>71305</v>
      </c>
      <c r="G2672"/>
      <c r="H2672"/>
    </row>
    <row r="2673" spans="1:8" x14ac:dyDescent="0.2">
      <c r="A2673" t="s">
        <v>6885</v>
      </c>
      <c r="B2673" t="s">
        <v>22236</v>
      </c>
      <c r="C2673" t="s">
        <v>10235</v>
      </c>
      <c r="D2673" t="s">
        <v>21648</v>
      </c>
      <c r="E2673"/>
      <c r="F2673">
        <v>71305</v>
      </c>
      <c r="G2673"/>
      <c r="H2673"/>
    </row>
    <row r="2674" spans="1:8" x14ac:dyDescent="0.2">
      <c r="A2674" t="s">
        <v>10236</v>
      </c>
      <c r="B2674" t="s">
        <v>22481</v>
      </c>
      <c r="C2674" t="s">
        <v>10237</v>
      </c>
      <c r="D2674" t="s">
        <v>21648</v>
      </c>
      <c r="E2674"/>
      <c r="F2674">
        <v>71305</v>
      </c>
      <c r="G2674"/>
      <c r="H2674"/>
    </row>
    <row r="2675" spans="1:8" x14ac:dyDescent="0.2">
      <c r="A2675" t="s">
        <v>10238</v>
      </c>
      <c r="B2675" t="s">
        <v>22433</v>
      </c>
      <c r="C2675" t="s">
        <v>10239</v>
      </c>
      <c r="D2675" t="s">
        <v>21648</v>
      </c>
      <c r="E2675"/>
      <c r="F2675">
        <v>71305</v>
      </c>
      <c r="G2675"/>
      <c r="H2675"/>
    </row>
    <row r="2676" spans="1:8" x14ac:dyDescent="0.2">
      <c r="A2676" t="s">
        <v>10240</v>
      </c>
      <c r="B2676" t="s">
        <v>22482</v>
      </c>
      <c r="C2676" t="s">
        <v>10241</v>
      </c>
      <c r="D2676" t="s">
        <v>21648</v>
      </c>
      <c r="E2676"/>
      <c r="F2676">
        <v>71305</v>
      </c>
      <c r="G2676"/>
      <c r="H2676"/>
    </row>
    <row r="2677" spans="1:8" x14ac:dyDescent="0.2">
      <c r="A2677" t="s">
        <v>10242</v>
      </c>
      <c r="B2677" t="s">
        <v>22247</v>
      </c>
      <c r="C2677" t="s">
        <v>10243</v>
      </c>
      <c r="D2677" t="s">
        <v>21648</v>
      </c>
      <c r="E2677"/>
      <c r="F2677">
        <v>71305</v>
      </c>
      <c r="G2677"/>
      <c r="H2677"/>
    </row>
    <row r="2678" spans="1:8" x14ac:dyDescent="0.2">
      <c r="A2678" t="s">
        <v>10244</v>
      </c>
      <c r="B2678" t="s">
        <v>22430</v>
      </c>
      <c r="C2678" t="s">
        <v>10245</v>
      </c>
      <c r="D2678" t="s">
        <v>21648</v>
      </c>
      <c r="E2678"/>
      <c r="F2678">
        <v>71305</v>
      </c>
      <c r="G2678"/>
      <c r="H2678"/>
    </row>
    <row r="2679" spans="1:8" x14ac:dyDescent="0.2">
      <c r="A2679" t="s">
        <v>10246</v>
      </c>
      <c r="B2679" t="s">
        <v>22342</v>
      </c>
      <c r="C2679" t="s">
        <v>3576</v>
      </c>
      <c r="D2679" t="s">
        <v>21648</v>
      </c>
      <c r="E2679"/>
      <c r="F2679">
        <v>71305</v>
      </c>
      <c r="G2679"/>
      <c r="H2679"/>
    </row>
    <row r="2680" spans="1:8" x14ac:dyDescent="0.2">
      <c r="A2680" t="s">
        <v>10247</v>
      </c>
      <c r="B2680" t="s">
        <v>22206</v>
      </c>
      <c r="C2680" t="s">
        <v>10248</v>
      </c>
      <c r="D2680" t="s">
        <v>21648</v>
      </c>
      <c r="E2680"/>
      <c r="F2680">
        <v>71305</v>
      </c>
      <c r="G2680"/>
      <c r="H2680"/>
    </row>
    <row r="2681" spans="1:8" x14ac:dyDescent="0.2">
      <c r="A2681" t="s">
        <v>10249</v>
      </c>
      <c r="B2681" t="s">
        <v>22206</v>
      </c>
      <c r="C2681" t="s">
        <v>10250</v>
      </c>
      <c r="D2681" t="s">
        <v>21648</v>
      </c>
      <c r="E2681"/>
      <c r="F2681">
        <v>71305</v>
      </c>
      <c r="G2681"/>
      <c r="H2681"/>
    </row>
    <row r="2682" spans="1:8" x14ac:dyDescent="0.2">
      <c r="A2682" t="s">
        <v>10251</v>
      </c>
      <c r="B2682" t="s">
        <v>22483</v>
      </c>
      <c r="C2682" t="s">
        <v>10252</v>
      </c>
      <c r="D2682" t="s">
        <v>21648</v>
      </c>
      <c r="E2682"/>
      <c r="F2682">
        <v>72336</v>
      </c>
      <c r="G2682"/>
      <c r="H2682"/>
    </row>
    <row r="2683" spans="1:8" x14ac:dyDescent="0.2">
      <c r="A2683" t="s">
        <v>10253</v>
      </c>
      <c r="B2683" t="s">
        <v>22247</v>
      </c>
      <c r="C2683" t="s">
        <v>10254</v>
      </c>
      <c r="D2683" t="s">
        <v>21648</v>
      </c>
      <c r="E2683"/>
      <c r="F2683">
        <v>71305</v>
      </c>
      <c r="G2683"/>
      <c r="H2683"/>
    </row>
    <row r="2684" spans="1:8" x14ac:dyDescent="0.2">
      <c r="A2684" t="s">
        <v>10255</v>
      </c>
      <c r="B2684" t="s">
        <v>22117</v>
      </c>
      <c r="C2684" t="s">
        <v>3397</v>
      </c>
      <c r="D2684" t="s">
        <v>21648</v>
      </c>
      <c r="E2684"/>
      <c r="F2684">
        <v>71305</v>
      </c>
      <c r="G2684"/>
      <c r="H2684"/>
    </row>
    <row r="2685" spans="1:8" x14ac:dyDescent="0.2">
      <c r="A2685" t="s">
        <v>10256</v>
      </c>
      <c r="B2685" t="s">
        <v>22241</v>
      </c>
      <c r="C2685" t="s">
        <v>5814</v>
      </c>
      <c r="D2685" t="s">
        <v>21648</v>
      </c>
      <c r="E2685"/>
      <c r="F2685">
        <v>71305</v>
      </c>
      <c r="G2685"/>
      <c r="H2685"/>
    </row>
    <row r="2686" spans="1:8" x14ac:dyDescent="0.2">
      <c r="A2686" t="s">
        <v>10257</v>
      </c>
      <c r="B2686" t="s">
        <v>22243</v>
      </c>
      <c r="C2686" t="s">
        <v>5816</v>
      </c>
      <c r="D2686" t="s">
        <v>21648</v>
      </c>
      <c r="E2686"/>
      <c r="F2686">
        <v>71305</v>
      </c>
      <c r="G2686"/>
      <c r="H2686"/>
    </row>
    <row r="2687" spans="1:8" x14ac:dyDescent="0.2">
      <c r="A2687" t="s">
        <v>10258</v>
      </c>
      <c r="B2687" t="s">
        <v>22485</v>
      </c>
      <c r="C2687" t="s">
        <v>10259</v>
      </c>
      <c r="D2687" t="s">
        <v>21648</v>
      </c>
      <c r="E2687"/>
      <c r="F2687">
        <v>71305</v>
      </c>
      <c r="G2687"/>
      <c r="H2687"/>
    </row>
    <row r="2688" spans="1:8" x14ac:dyDescent="0.2">
      <c r="A2688" t="s">
        <v>10260</v>
      </c>
      <c r="B2688" t="s">
        <v>22413</v>
      </c>
      <c r="C2688" t="s">
        <v>6512</v>
      </c>
      <c r="D2688" t="s">
        <v>21648</v>
      </c>
      <c r="E2688"/>
      <c r="F2688">
        <v>71305</v>
      </c>
      <c r="G2688"/>
      <c r="H2688"/>
    </row>
    <row r="2689" spans="1:8" x14ac:dyDescent="0.2">
      <c r="A2689" t="s">
        <v>10261</v>
      </c>
      <c r="B2689" t="s">
        <v>22486</v>
      </c>
      <c r="C2689" t="s">
        <v>10262</v>
      </c>
      <c r="D2689" t="s">
        <v>21648</v>
      </c>
      <c r="E2689"/>
      <c r="F2689">
        <v>71305</v>
      </c>
      <c r="G2689"/>
      <c r="H2689"/>
    </row>
    <row r="2690" spans="1:8" x14ac:dyDescent="0.2">
      <c r="A2690" t="s">
        <v>10263</v>
      </c>
      <c r="B2690" t="s">
        <v>22422</v>
      </c>
      <c r="C2690" t="s">
        <v>10264</v>
      </c>
      <c r="D2690" t="s">
        <v>21648</v>
      </c>
      <c r="E2690"/>
      <c r="F2690">
        <v>71305</v>
      </c>
      <c r="G2690"/>
      <c r="H2690"/>
    </row>
    <row r="2691" spans="1:8" x14ac:dyDescent="0.2">
      <c r="A2691" t="s">
        <v>10265</v>
      </c>
      <c r="B2691" t="s">
        <v>22422</v>
      </c>
      <c r="C2691" t="s">
        <v>10264</v>
      </c>
      <c r="D2691" t="s">
        <v>21648</v>
      </c>
      <c r="E2691"/>
      <c r="F2691">
        <v>71305</v>
      </c>
      <c r="G2691"/>
      <c r="H2691"/>
    </row>
    <row r="2692" spans="1:8" x14ac:dyDescent="0.2">
      <c r="A2692" t="s">
        <v>10266</v>
      </c>
      <c r="B2692" t="s">
        <v>22487</v>
      </c>
      <c r="C2692" t="s">
        <v>10267</v>
      </c>
      <c r="D2692" t="s">
        <v>21648</v>
      </c>
      <c r="E2692"/>
      <c r="F2692">
        <v>72019</v>
      </c>
      <c r="G2692"/>
      <c r="H2692"/>
    </row>
    <row r="2693" spans="1:8" x14ac:dyDescent="0.2">
      <c r="A2693" t="s">
        <v>10268</v>
      </c>
      <c r="B2693" t="s">
        <v>22488</v>
      </c>
      <c r="C2693" t="s">
        <v>10269</v>
      </c>
      <c r="D2693" t="s">
        <v>21648</v>
      </c>
      <c r="E2693"/>
      <c r="F2693">
        <v>71305</v>
      </c>
      <c r="G2693"/>
      <c r="H2693"/>
    </row>
    <row r="2694" spans="1:8" x14ac:dyDescent="0.2">
      <c r="A2694" t="s">
        <v>10270</v>
      </c>
      <c r="B2694" t="s">
        <v>22489</v>
      </c>
      <c r="C2694" t="s">
        <v>10271</v>
      </c>
      <c r="D2694" t="s">
        <v>21677</v>
      </c>
      <c r="E2694"/>
      <c r="F2694"/>
      <c r="G2694"/>
      <c r="H2694"/>
    </row>
    <row r="2695" spans="1:8" x14ac:dyDescent="0.2">
      <c r="A2695" t="s">
        <v>10272</v>
      </c>
      <c r="B2695" t="s">
        <v>22490</v>
      </c>
      <c r="C2695" t="s">
        <v>10273</v>
      </c>
      <c r="D2695" t="s">
        <v>21648</v>
      </c>
      <c r="E2695"/>
      <c r="F2695">
        <v>71305</v>
      </c>
      <c r="G2695"/>
      <c r="H2695"/>
    </row>
    <row r="2696" spans="1:8" x14ac:dyDescent="0.2">
      <c r="A2696" t="s">
        <v>10274</v>
      </c>
      <c r="B2696" t="s">
        <v>22491</v>
      </c>
      <c r="C2696" t="s">
        <v>10275</v>
      </c>
      <c r="D2696" t="s">
        <v>21648</v>
      </c>
      <c r="E2696"/>
      <c r="F2696">
        <v>71305</v>
      </c>
      <c r="G2696"/>
      <c r="H2696"/>
    </row>
    <row r="2697" spans="1:8" x14ac:dyDescent="0.2">
      <c r="A2697" t="s">
        <v>10276</v>
      </c>
      <c r="B2697" t="s">
        <v>22492</v>
      </c>
      <c r="C2697" t="s">
        <v>10277</v>
      </c>
      <c r="D2697" t="s">
        <v>21648</v>
      </c>
      <c r="E2697"/>
      <c r="F2697">
        <v>71305</v>
      </c>
      <c r="G2697"/>
      <c r="H2697"/>
    </row>
    <row r="2698" spans="1:8" x14ac:dyDescent="0.2">
      <c r="A2698" t="s">
        <v>10278</v>
      </c>
      <c r="B2698" t="s">
        <v>22492</v>
      </c>
      <c r="C2698" t="s">
        <v>10279</v>
      </c>
      <c r="D2698" t="s">
        <v>21648</v>
      </c>
      <c r="E2698"/>
      <c r="F2698">
        <v>71305</v>
      </c>
      <c r="G2698"/>
      <c r="H2698"/>
    </row>
    <row r="2699" spans="1:8" x14ac:dyDescent="0.2">
      <c r="A2699" t="s">
        <v>10280</v>
      </c>
      <c r="B2699" t="s">
        <v>22492</v>
      </c>
      <c r="C2699" t="s">
        <v>6912</v>
      </c>
      <c r="D2699" t="s">
        <v>21648</v>
      </c>
      <c r="E2699"/>
      <c r="F2699">
        <v>71305</v>
      </c>
      <c r="G2699"/>
      <c r="H2699"/>
    </row>
    <row r="2700" spans="1:8" x14ac:dyDescent="0.2">
      <c r="A2700" t="s">
        <v>6913</v>
      </c>
      <c r="B2700" t="s">
        <v>22466</v>
      </c>
      <c r="C2700" t="s">
        <v>10295</v>
      </c>
      <c r="D2700" t="s">
        <v>21648</v>
      </c>
      <c r="E2700">
        <v>0</v>
      </c>
      <c r="F2700">
        <v>99999</v>
      </c>
      <c r="G2700"/>
      <c r="H2700"/>
    </row>
    <row r="2701" spans="1:8" x14ac:dyDescent="0.2">
      <c r="A2701" t="s">
        <v>10296</v>
      </c>
      <c r="B2701" t="s">
        <v>21676</v>
      </c>
      <c r="C2701" t="s">
        <v>2104</v>
      </c>
      <c r="D2701" t="s">
        <v>21677</v>
      </c>
      <c r="E2701"/>
      <c r="F2701"/>
      <c r="G2701"/>
      <c r="H2701"/>
    </row>
    <row r="2702" spans="1:8" x14ac:dyDescent="0.2">
      <c r="A2702" t="s">
        <v>10297</v>
      </c>
      <c r="B2702" t="s">
        <v>22413</v>
      </c>
      <c r="C2702" t="s">
        <v>6512</v>
      </c>
      <c r="D2702" t="s">
        <v>21648</v>
      </c>
      <c r="E2702"/>
      <c r="F2702">
        <v>71320</v>
      </c>
      <c r="G2702"/>
      <c r="H2702"/>
    </row>
    <row r="2703" spans="1:8" x14ac:dyDescent="0.2">
      <c r="A2703" t="s">
        <v>10298</v>
      </c>
      <c r="B2703" t="s">
        <v>22386</v>
      </c>
      <c r="C2703" t="s">
        <v>10299</v>
      </c>
      <c r="D2703" t="s">
        <v>21648</v>
      </c>
      <c r="E2703"/>
      <c r="F2703">
        <v>71305</v>
      </c>
      <c r="G2703"/>
      <c r="H2703"/>
    </row>
    <row r="2704" spans="1:8" x14ac:dyDescent="0.2">
      <c r="A2704" t="s">
        <v>10300</v>
      </c>
      <c r="B2704" t="s">
        <v>22493</v>
      </c>
      <c r="C2704" t="s">
        <v>10301</v>
      </c>
      <c r="D2704" t="s">
        <v>21648</v>
      </c>
      <c r="E2704"/>
      <c r="F2704">
        <v>71305</v>
      </c>
      <c r="G2704"/>
      <c r="H2704"/>
    </row>
    <row r="2705" spans="1:8" x14ac:dyDescent="0.2">
      <c r="A2705" t="s">
        <v>10302</v>
      </c>
      <c r="B2705" t="s">
        <v>22494</v>
      </c>
      <c r="C2705" t="s">
        <v>10303</v>
      </c>
      <c r="D2705" t="s">
        <v>21648</v>
      </c>
      <c r="E2705"/>
      <c r="F2705">
        <v>71305</v>
      </c>
      <c r="G2705"/>
      <c r="H2705"/>
    </row>
    <row r="2706" spans="1:8" x14ac:dyDescent="0.2">
      <c r="A2706" t="s">
        <v>10304</v>
      </c>
      <c r="B2706" t="s">
        <v>22493</v>
      </c>
      <c r="C2706" t="s">
        <v>10301</v>
      </c>
      <c r="D2706" t="s">
        <v>21648</v>
      </c>
      <c r="E2706"/>
      <c r="F2706">
        <v>71305</v>
      </c>
      <c r="G2706"/>
      <c r="H2706"/>
    </row>
    <row r="2707" spans="1:8" x14ac:dyDescent="0.2">
      <c r="A2707" t="s">
        <v>10305</v>
      </c>
      <c r="B2707" t="s">
        <v>22495</v>
      </c>
      <c r="C2707" t="s">
        <v>10306</v>
      </c>
      <c r="D2707" t="s">
        <v>21648</v>
      </c>
      <c r="E2707"/>
      <c r="F2707">
        <v>71305</v>
      </c>
      <c r="G2707"/>
      <c r="H2707"/>
    </row>
    <row r="2708" spans="1:8" x14ac:dyDescent="0.2">
      <c r="A2708" t="s">
        <v>10307</v>
      </c>
      <c r="B2708" t="s">
        <v>22496</v>
      </c>
      <c r="C2708" t="s">
        <v>10308</v>
      </c>
      <c r="D2708" t="s">
        <v>21648</v>
      </c>
      <c r="E2708"/>
      <c r="F2708">
        <v>71305</v>
      </c>
      <c r="G2708"/>
      <c r="H2708"/>
    </row>
    <row r="2709" spans="1:8" x14ac:dyDescent="0.2">
      <c r="A2709" t="s">
        <v>10309</v>
      </c>
      <c r="B2709" t="s">
        <v>22497</v>
      </c>
      <c r="C2709" t="s">
        <v>10310</v>
      </c>
      <c r="D2709" t="s">
        <v>21648</v>
      </c>
      <c r="E2709"/>
      <c r="F2709">
        <v>71305</v>
      </c>
      <c r="G2709"/>
      <c r="H2709"/>
    </row>
    <row r="2710" spans="1:8" x14ac:dyDescent="0.2">
      <c r="A2710" t="s">
        <v>10311</v>
      </c>
      <c r="B2710" t="s">
        <v>22498</v>
      </c>
      <c r="C2710" t="s">
        <v>10312</v>
      </c>
      <c r="D2710" t="s">
        <v>21648</v>
      </c>
      <c r="E2710"/>
      <c r="F2710">
        <v>71305</v>
      </c>
      <c r="G2710"/>
      <c r="H2710"/>
    </row>
    <row r="2711" spans="1:8" x14ac:dyDescent="0.2">
      <c r="A2711" t="s">
        <v>10313</v>
      </c>
      <c r="B2711" t="s">
        <v>22498</v>
      </c>
      <c r="C2711" t="s">
        <v>10314</v>
      </c>
      <c r="D2711" t="s">
        <v>21648</v>
      </c>
      <c r="E2711"/>
      <c r="F2711">
        <v>71305</v>
      </c>
      <c r="G2711"/>
      <c r="H2711"/>
    </row>
    <row r="2712" spans="1:8" x14ac:dyDescent="0.2">
      <c r="A2712" t="s">
        <v>10315</v>
      </c>
      <c r="B2712" t="s">
        <v>22498</v>
      </c>
      <c r="C2712" t="s">
        <v>10316</v>
      </c>
      <c r="D2712" t="s">
        <v>21648</v>
      </c>
      <c r="E2712"/>
      <c r="F2712">
        <v>71305</v>
      </c>
      <c r="G2712"/>
      <c r="H2712"/>
    </row>
    <row r="2713" spans="1:8" x14ac:dyDescent="0.2">
      <c r="A2713" t="s">
        <v>10317</v>
      </c>
      <c r="B2713" t="s">
        <v>22498</v>
      </c>
      <c r="C2713" t="s">
        <v>10318</v>
      </c>
      <c r="D2713" t="s">
        <v>21648</v>
      </c>
      <c r="E2713"/>
      <c r="F2713">
        <v>71305</v>
      </c>
      <c r="G2713"/>
      <c r="H2713"/>
    </row>
    <row r="2714" spans="1:8" x14ac:dyDescent="0.2">
      <c r="A2714" t="s">
        <v>10319</v>
      </c>
      <c r="B2714" t="s">
        <v>22498</v>
      </c>
      <c r="C2714" t="s">
        <v>10320</v>
      </c>
      <c r="D2714" t="s">
        <v>21648</v>
      </c>
      <c r="E2714"/>
      <c r="F2714">
        <v>71305</v>
      </c>
      <c r="G2714"/>
      <c r="H2714"/>
    </row>
    <row r="2715" spans="1:8" x14ac:dyDescent="0.2">
      <c r="A2715" t="s">
        <v>10321</v>
      </c>
      <c r="B2715" t="s">
        <v>22413</v>
      </c>
      <c r="C2715" t="s">
        <v>10322</v>
      </c>
      <c r="D2715" t="s">
        <v>21648</v>
      </c>
      <c r="E2715"/>
      <c r="F2715">
        <v>71305</v>
      </c>
      <c r="G2715"/>
      <c r="H2715"/>
    </row>
    <row r="2716" spans="1:8" x14ac:dyDescent="0.2">
      <c r="A2716" t="s">
        <v>10323</v>
      </c>
      <c r="B2716" t="s">
        <v>22499</v>
      </c>
      <c r="C2716" t="s">
        <v>10252</v>
      </c>
      <c r="D2716" t="s">
        <v>21648</v>
      </c>
      <c r="E2716"/>
      <c r="F2716">
        <v>71305</v>
      </c>
      <c r="G2716"/>
      <c r="H2716"/>
    </row>
    <row r="2717" spans="1:8" x14ac:dyDescent="0.2">
      <c r="A2717" t="s">
        <v>10324</v>
      </c>
      <c r="B2717" t="s">
        <v>22397</v>
      </c>
      <c r="C2717" t="s">
        <v>3270</v>
      </c>
      <c r="D2717" t="s">
        <v>21648</v>
      </c>
      <c r="E2717"/>
      <c r="F2717">
        <v>71305</v>
      </c>
      <c r="G2717"/>
      <c r="H2717"/>
    </row>
    <row r="2718" spans="1:8" x14ac:dyDescent="0.2">
      <c r="A2718" t="s">
        <v>16979</v>
      </c>
      <c r="B2718" t="s">
        <v>22500</v>
      </c>
      <c r="C2718" t="s">
        <v>16980</v>
      </c>
      <c r="D2718" t="s">
        <v>21648</v>
      </c>
      <c r="E2718"/>
      <c r="F2718">
        <v>70848</v>
      </c>
      <c r="G2718"/>
      <c r="H2718"/>
    </row>
    <row r="2719" spans="1:8" x14ac:dyDescent="0.2">
      <c r="A2719" t="s">
        <v>10325</v>
      </c>
      <c r="B2719" t="s">
        <v>22501</v>
      </c>
      <c r="C2719" t="s">
        <v>10326</v>
      </c>
      <c r="D2719" t="s">
        <v>21648</v>
      </c>
      <c r="E2719"/>
      <c r="F2719">
        <v>72029</v>
      </c>
      <c r="G2719"/>
      <c r="H2719"/>
    </row>
    <row r="2720" spans="1:8" x14ac:dyDescent="0.2">
      <c r="A2720" t="s">
        <v>10327</v>
      </c>
      <c r="B2720" t="s">
        <v>22502</v>
      </c>
      <c r="C2720" t="s">
        <v>10328</v>
      </c>
      <c r="D2720" t="s">
        <v>21648</v>
      </c>
      <c r="E2720"/>
      <c r="F2720">
        <v>70421</v>
      </c>
      <c r="G2720"/>
      <c r="H2720"/>
    </row>
    <row r="2721" spans="1:8" x14ac:dyDescent="0.2">
      <c r="A2721" t="s">
        <v>10329</v>
      </c>
      <c r="B2721" t="s">
        <v>22117</v>
      </c>
      <c r="C2721" t="s">
        <v>10330</v>
      </c>
      <c r="D2721" t="s">
        <v>21648</v>
      </c>
      <c r="E2721"/>
      <c r="F2721">
        <v>72029</v>
      </c>
      <c r="G2721"/>
      <c r="H2721"/>
    </row>
    <row r="2722" spans="1:8" x14ac:dyDescent="0.2">
      <c r="A2722" t="s">
        <v>10331</v>
      </c>
      <c r="B2722" t="s">
        <v>22378</v>
      </c>
      <c r="C2722" t="s">
        <v>10332</v>
      </c>
      <c r="D2722" t="s">
        <v>21648</v>
      </c>
      <c r="E2722"/>
      <c r="F2722">
        <v>71305</v>
      </c>
      <c r="G2722"/>
      <c r="H2722"/>
    </row>
    <row r="2723" spans="1:8" x14ac:dyDescent="0.2">
      <c r="A2723" t="s">
        <v>10333</v>
      </c>
      <c r="B2723" t="s">
        <v>22366</v>
      </c>
      <c r="C2723" t="s">
        <v>10334</v>
      </c>
      <c r="D2723" t="s">
        <v>21648</v>
      </c>
      <c r="E2723"/>
      <c r="F2723">
        <v>71305</v>
      </c>
      <c r="G2723"/>
      <c r="H2723"/>
    </row>
    <row r="2724" spans="1:8" x14ac:dyDescent="0.2">
      <c r="A2724" t="s">
        <v>10335</v>
      </c>
      <c r="B2724" t="s">
        <v>22366</v>
      </c>
      <c r="C2724" t="s">
        <v>10336</v>
      </c>
      <c r="D2724" t="s">
        <v>21648</v>
      </c>
      <c r="E2724"/>
      <c r="F2724">
        <v>71305</v>
      </c>
      <c r="G2724"/>
      <c r="H2724"/>
    </row>
    <row r="2725" spans="1:8" x14ac:dyDescent="0.2">
      <c r="A2725" t="s">
        <v>10337</v>
      </c>
      <c r="B2725" t="s">
        <v>22366</v>
      </c>
      <c r="C2725" t="s">
        <v>10338</v>
      </c>
      <c r="D2725" t="s">
        <v>21648</v>
      </c>
      <c r="E2725"/>
      <c r="F2725">
        <v>71305</v>
      </c>
      <c r="G2725"/>
      <c r="H2725"/>
    </row>
    <row r="2726" spans="1:8" x14ac:dyDescent="0.2">
      <c r="A2726" t="s">
        <v>10339</v>
      </c>
      <c r="B2726" t="s">
        <v>22366</v>
      </c>
      <c r="C2726" t="s">
        <v>10340</v>
      </c>
      <c r="D2726" t="s">
        <v>21648</v>
      </c>
      <c r="E2726"/>
      <c r="F2726">
        <v>71305</v>
      </c>
      <c r="G2726"/>
      <c r="H2726"/>
    </row>
    <row r="2727" spans="1:8" x14ac:dyDescent="0.2">
      <c r="A2727" t="s">
        <v>10341</v>
      </c>
      <c r="B2727" t="s">
        <v>22366</v>
      </c>
      <c r="C2727" t="s">
        <v>10342</v>
      </c>
      <c r="D2727" t="s">
        <v>21648</v>
      </c>
      <c r="E2727"/>
      <c r="F2727">
        <v>71305</v>
      </c>
      <c r="G2727"/>
      <c r="H2727"/>
    </row>
    <row r="2728" spans="1:8" x14ac:dyDescent="0.2">
      <c r="A2728" t="s">
        <v>10343</v>
      </c>
      <c r="B2728" t="s">
        <v>22366</v>
      </c>
      <c r="C2728" t="s">
        <v>10344</v>
      </c>
      <c r="D2728" t="s">
        <v>21648</v>
      </c>
      <c r="E2728"/>
      <c r="F2728">
        <v>71305</v>
      </c>
      <c r="G2728"/>
      <c r="H2728"/>
    </row>
    <row r="2729" spans="1:8" x14ac:dyDescent="0.2">
      <c r="A2729" t="s">
        <v>10345</v>
      </c>
      <c r="B2729" t="s">
        <v>22366</v>
      </c>
      <c r="C2729" t="s">
        <v>10346</v>
      </c>
      <c r="D2729" t="s">
        <v>21648</v>
      </c>
      <c r="E2729"/>
      <c r="F2729">
        <v>71305</v>
      </c>
      <c r="G2729"/>
      <c r="H2729"/>
    </row>
    <row r="2730" spans="1:8" x14ac:dyDescent="0.2">
      <c r="A2730" t="s">
        <v>10347</v>
      </c>
      <c r="B2730" t="s">
        <v>22366</v>
      </c>
      <c r="C2730" t="s">
        <v>10348</v>
      </c>
      <c r="D2730" t="s">
        <v>21648</v>
      </c>
      <c r="E2730"/>
      <c r="F2730">
        <v>71305</v>
      </c>
      <c r="G2730"/>
      <c r="H2730"/>
    </row>
    <row r="2731" spans="1:8" x14ac:dyDescent="0.2">
      <c r="A2731" t="s">
        <v>10349</v>
      </c>
      <c r="B2731" t="s">
        <v>21676</v>
      </c>
      <c r="C2731" t="s">
        <v>10350</v>
      </c>
      <c r="D2731" t="s">
        <v>21677</v>
      </c>
      <c r="E2731"/>
      <c r="F2731"/>
      <c r="G2731"/>
      <c r="H2731"/>
    </row>
    <row r="2732" spans="1:8" x14ac:dyDescent="0.2">
      <c r="A2732" t="s">
        <v>10351</v>
      </c>
      <c r="B2732" t="s">
        <v>22504</v>
      </c>
      <c r="C2732" t="s">
        <v>10352</v>
      </c>
      <c r="D2732" t="s">
        <v>21648</v>
      </c>
      <c r="E2732"/>
      <c r="F2732">
        <v>71305</v>
      </c>
      <c r="G2732"/>
      <c r="H2732"/>
    </row>
    <row r="2733" spans="1:8" x14ac:dyDescent="0.2">
      <c r="A2733" t="s">
        <v>10353</v>
      </c>
      <c r="B2733" t="s">
        <v>22243</v>
      </c>
      <c r="C2733" t="s">
        <v>5816</v>
      </c>
      <c r="D2733" t="s">
        <v>21648</v>
      </c>
      <c r="E2733"/>
      <c r="F2733">
        <v>71320</v>
      </c>
      <c r="G2733"/>
      <c r="H2733"/>
    </row>
    <row r="2734" spans="1:8" x14ac:dyDescent="0.2">
      <c r="A2734" t="s">
        <v>10354</v>
      </c>
      <c r="B2734" t="s">
        <v>22404</v>
      </c>
      <c r="C2734" t="s">
        <v>6486</v>
      </c>
      <c r="D2734" t="s">
        <v>21648</v>
      </c>
      <c r="E2734"/>
      <c r="F2734">
        <v>71320</v>
      </c>
      <c r="G2734"/>
      <c r="H2734"/>
    </row>
    <row r="2735" spans="1:8" x14ac:dyDescent="0.2">
      <c r="A2735" t="s">
        <v>10355</v>
      </c>
      <c r="B2735" t="s">
        <v>22486</v>
      </c>
      <c r="C2735" t="s">
        <v>10356</v>
      </c>
      <c r="D2735" t="s">
        <v>21648</v>
      </c>
      <c r="E2735"/>
      <c r="F2735">
        <v>71305</v>
      </c>
      <c r="G2735"/>
      <c r="H2735"/>
    </row>
    <row r="2736" spans="1:8" x14ac:dyDescent="0.2">
      <c r="A2736" t="s">
        <v>10357</v>
      </c>
      <c r="B2736" t="s">
        <v>22505</v>
      </c>
      <c r="C2736" t="s">
        <v>10358</v>
      </c>
      <c r="D2736" t="s">
        <v>21648</v>
      </c>
      <c r="E2736"/>
      <c r="F2736">
        <v>71305</v>
      </c>
      <c r="G2736"/>
      <c r="H2736"/>
    </row>
    <row r="2737" spans="1:8" x14ac:dyDescent="0.2">
      <c r="A2737" t="s">
        <v>10359</v>
      </c>
      <c r="B2737" t="s">
        <v>22506</v>
      </c>
      <c r="C2737" t="s">
        <v>10360</v>
      </c>
      <c r="D2737" t="s">
        <v>21648</v>
      </c>
      <c r="E2737"/>
      <c r="F2737">
        <v>71305</v>
      </c>
      <c r="G2737"/>
      <c r="H2737"/>
    </row>
    <row r="2738" spans="1:8" x14ac:dyDescent="0.2">
      <c r="A2738" t="s">
        <v>10361</v>
      </c>
      <c r="B2738" t="s">
        <v>22507</v>
      </c>
      <c r="C2738" t="s">
        <v>10362</v>
      </c>
      <c r="D2738" t="s">
        <v>21648</v>
      </c>
      <c r="E2738"/>
      <c r="F2738">
        <v>71305</v>
      </c>
      <c r="G2738"/>
      <c r="H2738"/>
    </row>
    <row r="2739" spans="1:8" x14ac:dyDescent="0.2">
      <c r="A2739" t="s">
        <v>10363</v>
      </c>
      <c r="B2739" t="s">
        <v>22422</v>
      </c>
      <c r="C2739" t="s">
        <v>10364</v>
      </c>
      <c r="D2739" t="s">
        <v>21648</v>
      </c>
      <c r="E2739"/>
      <c r="F2739">
        <v>71305</v>
      </c>
      <c r="G2739"/>
      <c r="H2739"/>
    </row>
    <row r="2740" spans="1:8" x14ac:dyDescent="0.2">
      <c r="A2740" t="s">
        <v>10365</v>
      </c>
      <c r="B2740" t="s">
        <v>22506</v>
      </c>
      <c r="C2740" t="s">
        <v>10360</v>
      </c>
      <c r="D2740" t="s">
        <v>21648</v>
      </c>
      <c r="E2740"/>
      <c r="F2740">
        <v>71305</v>
      </c>
      <c r="G2740"/>
      <c r="H2740"/>
    </row>
    <row r="2741" spans="1:8" x14ac:dyDescent="0.2">
      <c r="A2741" t="s">
        <v>10366</v>
      </c>
      <c r="B2741" t="s">
        <v>22490</v>
      </c>
      <c r="C2741" t="s">
        <v>10273</v>
      </c>
      <c r="D2741" t="s">
        <v>21648</v>
      </c>
      <c r="E2741"/>
      <c r="F2741">
        <v>71320</v>
      </c>
      <c r="G2741"/>
      <c r="H2741"/>
    </row>
    <row r="2742" spans="1:8" x14ac:dyDescent="0.2">
      <c r="A2742" t="s">
        <v>10367</v>
      </c>
      <c r="B2742" t="s">
        <v>22411</v>
      </c>
      <c r="C2742" t="s">
        <v>6506</v>
      </c>
      <c r="D2742" t="s">
        <v>21648</v>
      </c>
      <c r="E2742"/>
      <c r="F2742">
        <v>71320</v>
      </c>
      <c r="G2742"/>
      <c r="H2742"/>
    </row>
    <row r="2743" spans="1:8" x14ac:dyDescent="0.2">
      <c r="A2743" t="s">
        <v>10368</v>
      </c>
      <c r="B2743" t="s">
        <v>22117</v>
      </c>
      <c r="C2743" t="s">
        <v>4671</v>
      </c>
      <c r="D2743" t="s">
        <v>21648</v>
      </c>
      <c r="E2743"/>
      <c r="F2743">
        <v>71305</v>
      </c>
      <c r="G2743"/>
      <c r="H2743"/>
    </row>
    <row r="2744" spans="1:8" x14ac:dyDescent="0.2">
      <c r="A2744" t="s">
        <v>6985</v>
      </c>
      <c r="B2744" t="s">
        <v>22408</v>
      </c>
      <c r="C2744" t="s">
        <v>6494</v>
      </c>
      <c r="D2744" t="s">
        <v>21648</v>
      </c>
      <c r="E2744"/>
      <c r="F2744">
        <v>72014</v>
      </c>
      <c r="G2744"/>
      <c r="H2744"/>
    </row>
    <row r="2745" spans="1:8" x14ac:dyDescent="0.2">
      <c r="A2745" t="s">
        <v>6986</v>
      </c>
      <c r="B2745" t="s">
        <v>22405</v>
      </c>
      <c r="C2745" t="s">
        <v>6987</v>
      </c>
      <c r="D2745" t="s">
        <v>21648</v>
      </c>
      <c r="E2745"/>
      <c r="F2745">
        <v>72014</v>
      </c>
      <c r="G2745"/>
      <c r="H2745"/>
    </row>
    <row r="2746" spans="1:8" x14ac:dyDescent="0.2">
      <c r="A2746" t="s">
        <v>6988</v>
      </c>
      <c r="B2746" t="s">
        <v>22412</v>
      </c>
      <c r="C2746" t="s">
        <v>6508</v>
      </c>
      <c r="D2746" t="s">
        <v>21648</v>
      </c>
      <c r="E2746"/>
      <c r="F2746">
        <v>71320</v>
      </c>
      <c r="G2746"/>
      <c r="H2746"/>
    </row>
    <row r="2747" spans="1:8" x14ac:dyDescent="0.2">
      <c r="A2747" t="s">
        <v>6989</v>
      </c>
      <c r="B2747" t="s">
        <v>22491</v>
      </c>
      <c r="C2747" t="s">
        <v>10275</v>
      </c>
      <c r="D2747" t="s">
        <v>21648</v>
      </c>
      <c r="E2747"/>
      <c r="F2747">
        <v>71320</v>
      </c>
      <c r="G2747"/>
      <c r="H2747"/>
    </row>
    <row r="2748" spans="1:8" x14ac:dyDescent="0.2">
      <c r="A2748" t="s">
        <v>6990</v>
      </c>
      <c r="B2748" t="s">
        <v>22508</v>
      </c>
      <c r="C2748" t="s">
        <v>6991</v>
      </c>
      <c r="D2748" t="s">
        <v>21648</v>
      </c>
      <c r="E2748"/>
      <c r="F2748">
        <v>71305</v>
      </c>
      <c r="G2748"/>
      <c r="H2748"/>
    </row>
    <row r="2749" spans="1:8" x14ac:dyDescent="0.2">
      <c r="A2749" t="s">
        <v>6992</v>
      </c>
      <c r="B2749" t="s">
        <v>22396</v>
      </c>
      <c r="C2749" t="s">
        <v>3266</v>
      </c>
      <c r="D2749" t="s">
        <v>21648</v>
      </c>
      <c r="E2749"/>
      <c r="F2749">
        <v>71305</v>
      </c>
      <c r="G2749"/>
      <c r="H2749"/>
    </row>
    <row r="2750" spans="1:8" x14ac:dyDescent="0.2">
      <c r="A2750" t="s">
        <v>6993</v>
      </c>
      <c r="B2750" t="s">
        <v>22509</v>
      </c>
      <c r="C2750" t="s">
        <v>6994</v>
      </c>
      <c r="D2750" t="s">
        <v>21648</v>
      </c>
      <c r="E2750"/>
      <c r="F2750">
        <v>71305</v>
      </c>
      <c r="G2750"/>
      <c r="H2750"/>
    </row>
    <row r="2751" spans="1:8" x14ac:dyDescent="0.2">
      <c r="A2751" t="s">
        <v>6995</v>
      </c>
      <c r="B2751" t="s">
        <v>22510</v>
      </c>
      <c r="C2751" t="s">
        <v>6996</v>
      </c>
      <c r="D2751" t="s">
        <v>21648</v>
      </c>
      <c r="E2751"/>
      <c r="F2751">
        <v>72601</v>
      </c>
      <c r="G2751"/>
      <c r="H2751"/>
    </row>
    <row r="2752" spans="1:8" x14ac:dyDescent="0.2">
      <c r="A2752" t="s">
        <v>6997</v>
      </c>
      <c r="B2752" t="s">
        <v>22422</v>
      </c>
      <c r="C2752" t="s">
        <v>10364</v>
      </c>
      <c r="D2752" t="s">
        <v>21648</v>
      </c>
      <c r="E2752"/>
      <c r="F2752">
        <v>71305</v>
      </c>
      <c r="G2752"/>
      <c r="H2752"/>
    </row>
    <row r="2753" spans="1:8" x14ac:dyDescent="0.2">
      <c r="A2753" t="s">
        <v>6998</v>
      </c>
      <c r="B2753" t="s">
        <v>22466</v>
      </c>
      <c r="C2753" t="s">
        <v>6999</v>
      </c>
      <c r="D2753" t="s">
        <v>21648</v>
      </c>
      <c r="E2753"/>
      <c r="F2753">
        <v>71305</v>
      </c>
      <c r="G2753"/>
      <c r="H2753"/>
    </row>
    <row r="2754" spans="1:8" x14ac:dyDescent="0.2">
      <c r="A2754" t="s">
        <v>7000</v>
      </c>
      <c r="B2754" t="s">
        <v>22511</v>
      </c>
      <c r="C2754" t="s">
        <v>7001</v>
      </c>
      <c r="D2754" t="s">
        <v>21648</v>
      </c>
      <c r="E2754"/>
      <c r="F2754">
        <v>72029</v>
      </c>
      <c r="G2754"/>
      <c r="H2754"/>
    </row>
    <row r="2755" spans="1:8" x14ac:dyDescent="0.2">
      <c r="A2755" t="s">
        <v>7002</v>
      </c>
      <c r="B2755" t="s">
        <v>22403</v>
      </c>
      <c r="C2755" t="s">
        <v>6484</v>
      </c>
      <c r="D2755" t="s">
        <v>21648</v>
      </c>
      <c r="E2755"/>
      <c r="F2755">
        <v>72014</v>
      </c>
      <c r="G2755"/>
      <c r="H2755"/>
    </row>
    <row r="2756" spans="1:8" x14ac:dyDescent="0.2">
      <c r="A2756" t="s">
        <v>7003</v>
      </c>
      <c r="B2756" t="s">
        <v>22435</v>
      </c>
      <c r="C2756" t="s">
        <v>7004</v>
      </c>
      <c r="D2756" t="s">
        <v>21648</v>
      </c>
      <c r="E2756"/>
      <c r="F2756">
        <v>71305</v>
      </c>
      <c r="G2756"/>
      <c r="H2756"/>
    </row>
    <row r="2757" spans="1:8" x14ac:dyDescent="0.2">
      <c r="A2757" t="s">
        <v>7005</v>
      </c>
      <c r="B2757" t="s">
        <v>22512</v>
      </c>
      <c r="C2757" t="s">
        <v>7006</v>
      </c>
      <c r="D2757" t="s">
        <v>21648</v>
      </c>
      <c r="E2757"/>
      <c r="F2757">
        <v>71110</v>
      </c>
      <c r="G2757"/>
      <c r="H2757"/>
    </row>
    <row r="2758" spans="1:8" x14ac:dyDescent="0.2">
      <c r="A2758" t="s">
        <v>7007</v>
      </c>
      <c r="B2758" t="s">
        <v>22512</v>
      </c>
      <c r="C2758" t="s">
        <v>7006</v>
      </c>
      <c r="D2758" t="s">
        <v>21648</v>
      </c>
      <c r="E2758"/>
      <c r="F2758"/>
      <c r="G2758"/>
      <c r="H2758"/>
    </row>
    <row r="2759" spans="1:8" x14ac:dyDescent="0.2">
      <c r="A2759" t="s">
        <v>3786</v>
      </c>
      <c r="B2759" t="s">
        <v>22514</v>
      </c>
      <c r="C2759" t="s">
        <v>3787</v>
      </c>
      <c r="D2759" t="s">
        <v>21648</v>
      </c>
      <c r="E2759"/>
      <c r="F2759"/>
      <c r="G2759"/>
      <c r="H2759"/>
    </row>
    <row r="2760" spans="1:8" x14ac:dyDescent="0.2">
      <c r="A2760" t="s">
        <v>3788</v>
      </c>
      <c r="B2760" t="s">
        <v>22515</v>
      </c>
      <c r="C2760" t="s">
        <v>3789</v>
      </c>
      <c r="D2760" t="s">
        <v>21648</v>
      </c>
      <c r="E2760"/>
      <c r="F2760"/>
      <c r="G2760"/>
      <c r="H2760"/>
    </row>
    <row r="2761" spans="1:8" x14ac:dyDescent="0.2">
      <c r="A2761" t="s">
        <v>3790</v>
      </c>
      <c r="B2761" t="s">
        <v>22516</v>
      </c>
      <c r="C2761" t="s">
        <v>3791</v>
      </c>
      <c r="D2761" t="s">
        <v>21648</v>
      </c>
      <c r="E2761"/>
      <c r="F2761"/>
      <c r="G2761"/>
      <c r="H2761"/>
    </row>
    <row r="2762" spans="1:8" x14ac:dyDescent="0.2">
      <c r="A2762" t="s">
        <v>3792</v>
      </c>
      <c r="B2762" t="s">
        <v>22217</v>
      </c>
      <c r="C2762" t="s">
        <v>3793</v>
      </c>
      <c r="D2762" t="s">
        <v>21648</v>
      </c>
      <c r="E2762"/>
      <c r="F2762">
        <v>71305</v>
      </c>
      <c r="G2762"/>
      <c r="H2762"/>
    </row>
    <row r="2763" spans="1:8" x14ac:dyDescent="0.2">
      <c r="A2763" t="s">
        <v>3794</v>
      </c>
      <c r="B2763" t="s">
        <v>22517</v>
      </c>
      <c r="C2763" t="s">
        <v>3795</v>
      </c>
      <c r="D2763" t="s">
        <v>21648</v>
      </c>
      <c r="E2763"/>
      <c r="F2763">
        <v>71305</v>
      </c>
      <c r="G2763"/>
      <c r="H2763"/>
    </row>
    <row r="2764" spans="1:8" x14ac:dyDescent="0.2">
      <c r="A2764" t="s">
        <v>3796</v>
      </c>
      <c r="B2764" t="s">
        <v>22252</v>
      </c>
      <c r="C2764" t="s">
        <v>3797</v>
      </c>
      <c r="D2764" t="s">
        <v>21648</v>
      </c>
      <c r="E2764"/>
      <c r="F2764">
        <v>71305</v>
      </c>
      <c r="G2764"/>
      <c r="H2764"/>
    </row>
    <row r="2765" spans="1:8" x14ac:dyDescent="0.2">
      <c r="A2765" t="s">
        <v>20548</v>
      </c>
      <c r="B2765" t="s">
        <v>22518</v>
      </c>
      <c r="C2765" t="s">
        <v>3799</v>
      </c>
      <c r="D2765" t="s">
        <v>21648</v>
      </c>
      <c r="E2765"/>
      <c r="F2765">
        <v>71634</v>
      </c>
      <c r="G2765"/>
      <c r="H2765"/>
    </row>
    <row r="2766" spans="1:8" x14ac:dyDescent="0.2">
      <c r="A2766" t="s">
        <v>3798</v>
      </c>
      <c r="B2766" t="s">
        <v>22519</v>
      </c>
      <c r="C2766" t="s">
        <v>3799</v>
      </c>
      <c r="D2766" t="s">
        <v>21648</v>
      </c>
      <c r="E2766"/>
      <c r="F2766">
        <v>71305</v>
      </c>
      <c r="G2766"/>
      <c r="H2766"/>
    </row>
    <row r="2767" spans="1:8" x14ac:dyDescent="0.2">
      <c r="A2767" t="s">
        <v>3800</v>
      </c>
      <c r="B2767" t="s">
        <v>22519</v>
      </c>
      <c r="C2767" t="s">
        <v>3801</v>
      </c>
      <c r="D2767" t="s">
        <v>21648</v>
      </c>
      <c r="E2767"/>
      <c r="F2767">
        <v>71305</v>
      </c>
      <c r="G2767"/>
      <c r="H2767"/>
    </row>
    <row r="2768" spans="1:8" x14ac:dyDescent="0.2">
      <c r="A2768" t="s">
        <v>3802</v>
      </c>
      <c r="B2768" t="s">
        <v>22519</v>
      </c>
      <c r="C2768" t="s">
        <v>3801</v>
      </c>
      <c r="D2768" t="s">
        <v>21648</v>
      </c>
      <c r="E2768"/>
      <c r="F2768">
        <v>71305</v>
      </c>
      <c r="G2768"/>
      <c r="H2768"/>
    </row>
    <row r="2769" spans="1:8" x14ac:dyDescent="0.2">
      <c r="A2769" t="s">
        <v>3803</v>
      </c>
      <c r="B2769" t="s">
        <v>22520</v>
      </c>
      <c r="C2769" t="s">
        <v>3804</v>
      </c>
      <c r="D2769" t="s">
        <v>21648</v>
      </c>
      <c r="E2769"/>
      <c r="F2769">
        <v>71320</v>
      </c>
      <c r="G2769"/>
      <c r="H2769"/>
    </row>
    <row r="2770" spans="1:8" x14ac:dyDescent="0.2">
      <c r="A2770" t="s">
        <v>3805</v>
      </c>
      <c r="B2770" t="s">
        <v>22147</v>
      </c>
      <c r="C2770" t="s">
        <v>3806</v>
      </c>
      <c r="D2770" t="s">
        <v>21648</v>
      </c>
      <c r="E2770"/>
      <c r="F2770">
        <v>71320</v>
      </c>
      <c r="G2770"/>
      <c r="H2770"/>
    </row>
    <row r="2771" spans="1:8" x14ac:dyDescent="0.2">
      <c r="A2771" t="s">
        <v>3807</v>
      </c>
      <c r="B2771" t="s">
        <v>22521</v>
      </c>
      <c r="C2771" t="s">
        <v>3808</v>
      </c>
      <c r="D2771" t="s">
        <v>21648</v>
      </c>
      <c r="E2771"/>
      <c r="F2771">
        <v>71305</v>
      </c>
      <c r="G2771"/>
      <c r="H2771"/>
    </row>
    <row r="2772" spans="1:8" x14ac:dyDescent="0.2">
      <c r="A2772" t="s">
        <v>3809</v>
      </c>
      <c r="B2772" t="s">
        <v>22522</v>
      </c>
      <c r="C2772" t="s">
        <v>3810</v>
      </c>
      <c r="D2772" t="s">
        <v>21648</v>
      </c>
      <c r="E2772"/>
      <c r="F2772">
        <v>71320</v>
      </c>
      <c r="G2772"/>
      <c r="H2772"/>
    </row>
    <row r="2773" spans="1:8" x14ac:dyDescent="0.2">
      <c r="A2773" t="s">
        <v>3811</v>
      </c>
      <c r="B2773" t="s">
        <v>22522</v>
      </c>
      <c r="C2773" t="s">
        <v>3812</v>
      </c>
      <c r="D2773" t="s">
        <v>21648</v>
      </c>
      <c r="E2773"/>
      <c r="F2773">
        <v>71320</v>
      </c>
      <c r="G2773"/>
      <c r="H2773"/>
    </row>
    <row r="2774" spans="1:8" x14ac:dyDescent="0.2">
      <c r="A2774" t="s">
        <v>3813</v>
      </c>
      <c r="B2774" t="s">
        <v>22521</v>
      </c>
      <c r="C2774" t="s">
        <v>3814</v>
      </c>
      <c r="D2774" t="s">
        <v>21648</v>
      </c>
      <c r="E2774"/>
      <c r="F2774">
        <v>71305</v>
      </c>
      <c r="G2774"/>
      <c r="H2774"/>
    </row>
    <row r="2775" spans="1:8" x14ac:dyDescent="0.2">
      <c r="A2775" t="s">
        <v>3815</v>
      </c>
      <c r="B2775" t="s">
        <v>22522</v>
      </c>
      <c r="C2775" t="s">
        <v>3816</v>
      </c>
      <c r="D2775" t="s">
        <v>21648</v>
      </c>
      <c r="E2775"/>
      <c r="F2775">
        <v>71305</v>
      </c>
      <c r="G2775"/>
      <c r="H2775"/>
    </row>
    <row r="2776" spans="1:8" x14ac:dyDescent="0.2">
      <c r="A2776" t="s">
        <v>3817</v>
      </c>
      <c r="B2776" t="s">
        <v>22523</v>
      </c>
      <c r="C2776" t="s">
        <v>3818</v>
      </c>
      <c r="D2776" t="s">
        <v>21648</v>
      </c>
      <c r="E2776"/>
      <c r="F2776">
        <v>71320</v>
      </c>
      <c r="G2776"/>
      <c r="H2776"/>
    </row>
    <row r="2777" spans="1:8" x14ac:dyDescent="0.2">
      <c r="A2777" t="s">
        <v>3819</v>
      </c>
      <c r="B2777" t="s">
        <v>22524</v>
      </c>
      <c r="C2777" t="s">
        <v>3820</v>
      </c>
      <c r="D2777" t="s">
        <v>21648</v>
      </c>
      <c r="E2777"/>
      <c r="F2777">
        <v>71320</v>
      </c>
      <c r="G2777"/>
      <c r="H2777"/>
    </row>
    <row r="2778" spans="1:8" x14ac:dyDescent="0.2">
      <c r="A2778" t="s">
        <v>3821</v>
      </c>
      <c r="B2778" t="s">
        <v>22525</v>
      </c>
      <c r="C2778" t="s">
        <v>3822</v>
      </c>
      <c r="D2778" t="s">
        <v>21648</v>
      </c>
      <c r="E2778"/>
      <c r="F2778">
        <v>71320</v>
      </c>
      <c r="G2778"/>
      <c r="H2778"/>
    </row>
    <row r="2779" spans="1:8" x14ac:dyDescent="0.2">
      <c r="A2779" t="s">
        <v>3823</v>
      </c>
      <c r="B2779" t="s">
        <v>22526</v>
      </c>
      <c r="C2779" t="s">
        <v>3824</v>
      </c>
      <c r="D2779" t="s">
        <v>21648</v>
      </c>
      <c r="E2779"/>
      <c r="F2779">
        <v>71320</v>
      </c>
      <c r="G2779"/>
      <c r="H2779"/>
    </row>
    <row r="2780" spans="1:8" x14ac:dyDescent="0.2">
      <c r="A2780" t="s">
        <v>3825</v>
      </c>
      <c r="B2780" t="s">
        <v>22527</v>
      </c>
      <c r="C2780" t="s">
        <v>3826</v>
      </c>
      <c r="D2780" t="s">
        <v>21648</v>
      </c>
      <c r="E2780"/>
      <c r="F2780">
        <v>71320</v>
      </c>
      <c r="G2780"/>
      <c r="H2780"/>
    </row>
    <row r="2781" spans="1:8" x14ac:dyDescent="0.2">
      <c r="A2781" t="s">
        <v>3827</v>
      </c>
      <c r="B2781" t="s">
        <v>22528</v>
      </c>
      <c r="C2781" t="s">
        <v>3828</v>
      </c>
      <c r="D2781" t="s">
        <v>21648</v>
      </c>
      <c r="E2781"/>
      <c r="F2781">
        <v>71320</v>
      </c>
      <c r="G2781"/>
      <c r="H2781"/>
    </row>
    <row r="2782" spans="1:8" x14ac:dyDescent="0.2">
      <c r="A2782" t="s">
        <v>3829</v>
      </c>
      <c r="B2782" t="s">
        <v>22529</v>
      </c>
      <c r="C2782" t="s">
        <v>3830</v>
      </c>
      <c r="D2782" t="s">
        <v>21648</v>
      </c>
      <c r="E2782"/>
      <c r="F2782">
        <v>71305</v>
      </c>
      <c r="G2782"/>
      <c r="H2782"/>
    </row>
    <row r="2783" spans="1:8" x14ac:dyDescent="0.2">
      <c r="A2783" t="s">
        <v>3831</v>
      </c>
      <c r="B2783" t="s">
        <v>22530</v>
      </c>
      <c r="C2783" t="s">
        <v>3832</v>
      </c>
      <c r="D2783" t="s">
        <v>21648</v>
      </c>
      <c r="E2783"/>
      <c r="F2783">
        <v>71305</v>
      </c>
      <c r="G2783"/>
      <c r="H2783"/>
    </row>
    <row r="2784" spans="1:8" x14ac:dyDescent="0.2">
      <c r="A2784" t="s">
        <v>3833</v>
      </c>
      <c r="B2784" t="s">
        <v>22531</v>
      </c>
      <c r="C2784" t="s">
        <v>3834</v>
      </c>
      <c r="D2784" t="s">
        <v>21648</v>
      </c>
      <c r="E2784"/>
      <c r="F2784">
        <v>71604</v>
      </c>
      <c r="G2784"/>
      <c r="H2784"/>
    </row>
    <row r="2785" spans="1:8" x14ac:dyDescent="0.2">
      <c r="A2785" t="s">
        <v>3835</v>
      </c>
      <c r="B2785" t="s">
        <v>22532</v>
      </c>
      <c r="C2785" t="s">
        <v>3836</v>
      </c>
      <c r="D2785" t="s">
        <v>21648</v>
      </c>
      <c r="E2785"/>
      <c r="F2785">
        <v>71604</v>
      </c>
      <c r="G2785"/>
      <c r="H2785"/>
    </row>
    <row r="2786" spans="1:8" x14ac:dyDescent="0.2">
      <c r="A2786" t="s">
        <v>3837</v>
      </c>
      <c r="B2786" t="s">
        <v>22533</v>
      </c>
      <c r="C2786" t="s">
        <v>3838</v>
      </c>
      <c r="D2786" t="s">
        <v>21648</v>
      </c>
      <c r="E2786"/>
      <c r="F2786">
        <v>71604</v>
      </c>
      <c r="G2786"/>
      <c r="H2786"/>
    </row>
    <row r="2787" spans="1:8" x14ac:dyDescent="0.2">
      <c r="A2787" t="s">
        <v>3839</v>
      </c>
      <c r="B2787" t="s">
        <v>22534</v>
      </c>
      <c r="C2787" t="s">
        <v>3840</v>
      </c>
      <c r="D2787" t="s">
        <v>21648</v>
      </c>
      <c r="E2787"/>
      <c r="F2787">
        <v>71604</v>
      </c>
      <c r="G2787"/>
      <c r="H2787"/>
    </row>
    <row r="2788" spans="1:8" x14ac:dyDescent="0.2">
      <c r="A2788" t="s">
        <v>3841</v>
      </c>
      <c r="B2788" t="s">
        <v>22535</v>
      </c>
      <c r="C2788" t="s">
        <v>3842</v>
      </c>
      <c r="D2788" t="s">
        <v>21648</v>
      </c>
      <c r="E2788"/>
      <c r="F2788">
        <v>71604</v>
      </c>
      <c r="G2788"/>
      <c r="H2788"/>
    </row>
    <row r="2789" spans="1:8" x14ac:dyDescent="0.2">
      <c r="A2789" t="s">
        <v>3843</v>
      </c>
      <c r="B2789" t="s">
        <v>22536</v>
      </c>
      <c r="C2789" t="s">
        <v>3844</v>
      </c>
      <c r="D2789" t="s">
        <v>21648</v>
      </c>
      <c r="E2789"/>
      <c r="F2789">
        <v>71604</v>
      </c>
      <c r="G2789"/>
      <c r="H2789"/>
    </row>
    <row r="2790" spans="1:8" x14ac:dyDescent="0.2">
      <c r="A2790" t="s">
        <v>3845</v>
      </c>
      <c r="B2790" t="s">
        <v>22424</v>
      </c>
      <c r="C2790" t="s">
        <v>3846</v>
      </c>
      <c r="D2790" t="s">
        <v>21648</v>
      </c>
      <c r="E2790"/>
      <c r="F2790">
        <v>72203</v>
      </c>
      <c r="G2790"/>
      <c r="H2790"/>
    </row>
    <row r="2791" spans="1:8" x14ac:dyDescent="0.2">
      <c r="A2791" t="s">
        <v>3847</v>
      </c>
      <c r="B2791" t="s">
        <v>22537</v>
      </c>
      <c r="C2791" t="s">
        <v>3848</v>
      </c>
      <c r="D2791" t="s">
        <v>21648</v>
      </c>
      <c r="E2791"/>
      <c r="F2791">
        <v>71604</v>
      </c>
      <c r="G2791"/>
      <c r="H2791"/>
    </row>
    <row r="2792" spans="1:8" x14ac:dyDescent="0.2">
      <c r="A2792" t="s">
        <v>3849</v>
      </c>
      <c r="B2792" t="s">
        <v>22538</v>
      </c>
      <c r="C2792" t="s">
        <v>3850</v>
      </c>
      <c r="D2792" t="s">
        <v>21648</v>
      </c>
      <c r="E2792"/>
      <c r="F2792">
        <v>71604</v>
      </c>
      <c r="G2792"/>
      <c r="H2792"/>
    </row>
    <row r="2793" spans="1:8" x14ac:dyDescent="0.2">
      <c r="A2793" t="s">
        <v>3851</v>
      </c>
      <c r="B2793" t="s">
        <v>22424</v>
      </c>
      <c r="C2793" t="s">
        <v>3852</v>
      </c>
      <c r="D2793" t="s">
        <v>21648</v>
      </c>
      <c r="E2793"/>
      <c r="F2793">
        <v>72203</v>
      </c>
      <c r="G2793"/>
      <c r="H2793"/>
    </row>
    <row r="2794" spans="1:8" x14ac:dyDescent="0.2">
      <c r="A2794" t="s">
        <v>3853</v>
      </c>
      <c r="B2794" t="s">
        <v>22539</v>
      </c>
      <c r="C2794" t="s">
        <v>3854</v>
      </c>
      <c r="D2794" t="s">
        <v>21648</v>
      </c>
      <c r="E2794"/>
      <c r="F2794">
        <v>71000</v>
      </c>
      <c r="G2794"/>
      <c r="H2794"/>
    </row>
    <row r="2795" spans="1:8" x14ac:dyDescent="0.2">
      <c r="A2795" t="s">
        <v>3855</v>
      </c>
      <c r="B2795" t="s">
        <v>22537</v>
      </c>
      <c r="C2795" t="s">
        <v>3848</v>
      </c>
      <c r="D2795" t="s">
        <v>21648</v>
      </c>
      <c r="E2795"/>
      <c r="F2795">
        <v>71604</v>
      </c>
      <c r="G2795"/>
      <c r="H2795"/>
    </row>
    <row r="2796" spans="1:8" x14ac:dyDescent="0.2">
      <c r="A2796" t="s">
        <v>3856</v>
      </c>
      <c r="B2796" t="s">
        <v>22540</v>
      </c>
      <c r="C2796" t="s">
        <v>3857</v>
      </c>
      <c r="D2796" t="s">
        <v>21648</v>
      </c>
      <c r="E2796"/>
      <c r="F2796">
        <v>71604</v>
      </c>
      <c r="G2796"/>
      <c r="H2796"/>
    </row>
    <row r="2797" spans="1:8" x14ac:dyDescent="0.2">
      <c r="A2797" t="s">
        <v>3858</v>
      </c>
      <c r="B2797" t="s">
        <v>22541</v>
      </c>
      <c r="C2797" t="s">
        <v>3859</v>
      </c>
      <c r="D2797" t="s">
        <v>21648</v>
      </c>
      <c r="E2797"/>
      <c r="F2797">
        <v>71604</v>
      </c>
      <c r="G2797"/>
      <c r="H2797"/>
    </row>
    <row r="2798" spans="1:8" x14ac:dyDescent="0.2">
      <c r="A2798" t="s">
        <v>3860</v>
      </c>
      <c r="B2798" t="s">
        <v>22542</v>
      </c>
      <c r="C2798" t="s">
        <v>3861</v>
      </c>
      <c r="D2798" t="s">
        <v>21648</v>
      </c>
      <c r="E2798"/>
      <c r="F2798">
        <v>71604</v>
      </c>
      <c r="G2798"/>
      <c r="H2798"/>
    </row>
    <row r="2799" spans="1:8" x14ac:dyDescent="0.2">
      <c r="A2799" t="s">
        <v>3862</v>
      </c>
      <c r="B2799" t="s">
        <v>22541</v>
      </c>
      <c r="C2799" t="s">
        <v>3863</v>
      </c>
      <c r="D2799" t="s">
        <v>21648</v>
      </c>
      <c r="E2799"/>
      <c r="F2799">
        <v>71604</v>
      </c>
      <c r="G2799"/>
      <c r="H2799"/>
    </row>
    <row r="2800" spans="1:8" x14ac:dyDescent="0.2">
      <c r="A2800" t="s">
        <v>3864</v>
      </c>
      <c r="B2800" t="s">
        <v>22543</v>
      </c>
      <c r="C2800" t="s">
        <v>3865</v>
      </c>
      <c r="D2800" t="s">
        <v>21648</v>
      </c>
      <c r="E2800"/>
      <c r="F2800">
        <v>71604</v>
      </c>
      <c r="G2800"/>
      <c r="H2800"/>
    </row>
    <row r="2801" spans="1:8" x14ac:dyDescent="0.2">
      <c r="A2801" t="s">
        <v>3866</v>
      </c>
      <c r="B2801" t="s">
        <v>22543</v>
      </c>
      <c r="C2801" t="s">
        <v>3867</v>
      </c>
      <c r="D2801" t="s">
        <v>21648</v>
      </c>
      <c r="E2801"/>
      <c r="F2801">
        <v>71604</v>
      </c>
      <c r="G2801"/>
      <c r="H2801"/>
    </row>
    <row r="2802" spans="1:8" x14ac:dyDescent="0.2">
      <c r="A2802" t="s">
        <v>3868</v>
      </c>
      <c r="B2802" t="s">
        <v>22543</v>
      </c>
      <c r="C2802" t="s">
        <v>3869</v>
      </c>
      <c r="D2802" t="s">
        <v>21648</v>
      </c>
      <c r="E2802"/>
      <c r="F2802">
        <v>71604</v>
      </c>
      <c r="G2802"/>
      <c r="H2802"/>
    </row>
    <row r="2803" spans="1:8" x14ac:dyDescent="0.2">
      <c r="A2803" t="s">
        <v>3870</v>
      </c>
      <c r="B2803" t="s">
        <v>22544</v>
      </c>
      <c r="C2803" t="s">
        <v>806</v>
      </c>
      <c r="D2803" t="s">
        <v>21648</v>
      </c>
      <c r="E2803"/>
      <c r="F2803">
        <v>71604</v>
      </c>
      <c r="G2803"/>
      <c r="H2803"/>
    </row>
    <row r="2804" spans="1:8" x14ac:dyDescent="0.2">
      <c r="A2804" t="s">
        <v>807</v>
      </c>
      <c r="B2804" t="s">
        <v>22544</v>
      </c>
      <c r="C2804" t="s">
        <v>808</v>
      </c>
      <c r="D2804" t="s">
        <v>21648</v>
      </c>
      <c r="E2804"/>
      <c r="F2804">
        <v>71604</v>
      </c>
      <c r="G2804"/>
      <c r="H2804"/>
    </row>
    <row r="2805" spans="1:8" x14ac:dyDescent="0.2">
      <c r="A2805" t="s">
        <v>809</v>
      </c>
      <c r="B2805" t="s">
        <v>22386</v>
      </c>
      <c r="C2805" t="s">
        <v>810</v>
      </c>
      <c r="D2805" t="s">
        <v>21648</v>
      </c>
      <c r="E2805"/>
      <c r="F2805">
        <v>71604</v>
      </c>
      <c r="G2805"/>
      <c r="H2805"/>
    </row>
    <row r="2806" spans="1:8" x14ac:dyDescent="0.2">
      <c r="A2806" t="s">
        <v>811</v>
      </c>
      <c r="B2806" t="s">
        <v>22386</v>
      </c>
      <c r="C2806" t="s">
        <v>812</v>
      </c>
      <c r="D2806" t="s">
        <v>21648</v>
      </c>
      <c r="E2806"/>
      <c r="F2806">
        <v>71604</v>
      </c>
      <c r="G2806"/>
      <c r="H2806"/>
    </row>
    <row r="2807" spans="1:8" x14ac:dyDescent="0.2">
      <c r="A2807" t="s">
        <v>813</v>
      </c>
      <c r="B2807" t="s">
        <v>22386</v>
      </c>
      <c r="C2807" t="s">
        <v>814</v>
      </c>
      <c r="D2807" t="s">
        <v>21648</v>
      </c>
      <c r="E2807"/>
      <c r="F2807">
        <v>71604</v>
      </c>
      <c r="G2807"/>
      <c r="H2807"/>
    </row>
    <row r="2808" spans="1:8" x14ac:dyDescent="0.2">
      <c r="A2808" t="s">
        <v>815</v>
      </c>
      <c r="B2808" t="s">
        <v>22538</v>
      </c>
      <c r="C2808" t="s">
        <v>3850</v>
      </c>
      <c r="D2808" t="s">
        <v>21648</v>
      </c>
      <c r="E2808"/>
      <c r="F2808">
        <v>71604</v>
      </c>
      <c r="G2808"/>
      <c r="H2808"/>
    </row>
    <row r="2809" spans="1:8" x14ac:dyDescent="0.2">
      <c r="A2809" t="s">
        <v>816</v>
      </c>
      <c r="B2809" t="s">
        <v>22545</v>
      </c>
      <c r="C2809" t="s">
        <v>817</v>
      </c>
      <c r="D2809" t="s">
        <v>21648</v>
      </c>
      <c r="E2809"/>
      <c r="F2809">
        <v>71604</v>
      </c>
      <c r="G2809"/>
      <c r="H2809"/>
    </row>
    <row r="2810" spans="1:8" x14ac:dyDescent="0.2">
      <c r="A2810" t="s">
        <v>818</v>
      </c>
      <c r="B2810" t="s">
        <v>22546</v>
      </c>
      <c r="C2810" t="s">
        <v>819</v>
      </c>
      <c r="D2810" t="s">
        <v>21648</v>
      </c>
      <c r="E2810"/>
      <c r="F2810">
        <v>71604</v>
      </c>
      <c r="G2810"/>
      <c r="H2810"/>
    </row>
    <row r="2811" spans="1:8" x14ac:dyDescent="0.2">
      <c r="A2811" t="s">
        <v>820</v>
      </c>
      <c r="B2811" t="s">
        <v>22547</v>
      </c>
      <c r="C2811" t="s">
        <v>821</v>
      </c>
      <c r="D2811" t="s">
        <v>21648</v>
      </c>
      <c r="E2811"/>
      <c r="F2811">
        <v>71604</v>
      </c>
      <c r="G2811"/>
      <c r="H2811"/>
    </row>
    <row r="2812" spans="1:8" x14ac:dyDescent="0.2">
      <c r="A2812" t="s">
        <v>822</v>
      </c>
      <c r="B2812" t="s">
        <v>22548</v>
      </c>
      <c r="C2812" t="s">
        <v>2094</v>
      </c>
      <c r="D2812" t="s">
        <v>21648</v>
      </c>
      <c r="E2812"/>
      <c r="F2812"/>
      <c r="G2812"/>
      <c r="H2812"/>
    </row>
    <row r="2813" spans="1:8" x14ac:dyDescent="0.2">
      <c r="A2813" t="s">
        <v>2095</v>
      </c>
      <c r="B2813" t="s">
        <v>22549</v>
      </c>
      <c r="C2813" t="s">
        <v>2096</v>
      </c>
      <c r="D2813" t="s">
        <v>21648</v>
      </c>
      <c r="E2813"/>
      <c r="F2813"/>
      <c r="G2813"/>
      <c r="H2813"/>
    </row>
    <row r="2814" spans="1:8" x14ac:dyDescent="0.2">
      <c r="A2814" t="s">
        <v>2097</v>
      </c>
      <c r="B2814" t="s">
        <v>22550</v>
      </c>
      <c r="C2814" t="s">
        <v>844</v>
      </c>
      <c r="D2814" t="s">
        <v>21648</v>
      </c>
      <c r="E2814"/>
      <c r="F2814">
        <v>71604</v>
      </c>
      <c r="G2814"/>
      <c r="H2814"/>
    </row>
    <row r="2815" spans="1:8" x14ac:dyDescent="0.2">
      <c r="A2815" t="s">
        <v>845</v>
      </c>
      <c r="B2815" t="s">
        <v>22546</v>
      </c>
      <c r="C2815" t="s">
        <v>846</v>
      </c>
      <c r="D2815" t="s">
        <v>21648</v>
      </c>
      <c r="E2815"/>
      <c r="F2815">
        <v>71604</v>
      </c>
      <c r="G2815"/>
      <c r="H2815"/>
    </row>
    <row r="2816" spans="1:8" x14ac:dyDescent="0.2">
      <c r="A2816" t="s">
        <v>847</v>
      </c>
      <c r="B2816" t="s">
        <v>22545</v>
      </c>
      <c r="C2816" t="s">
        <v>817</v>
      </c>
      <c r="D2816" t="s">
        <v>21648</v>
      </c>
      <c r="E2816"/>
      <c r="F2816">
        <v>71604</v>
      </c>
      <c r="G2816"/>
      <c r="H2816"/>
    </row>
    <row r="2817" spans="1:8" x14ac:dyDescent="0.2">
      <c r="A2817" t="s">
        <v>848</v>
      </c>
      <c r="B2817" t="s">
        <v>22551</v>
      </c>
      <c r="C2817" t="s">
        <v>849</v>
      </c>
      <c r="D2817" t="s">
        <v>21648</v>
      </c>
      <c r="E2817"/>
      <c r="F2817">
        <v>71604</v>
      </c>
      <c r="G2817"/>
      <c r="H2817"/>
    </row>
    <row r="2818" spans="1:8" x14ac:dyDescent="0.2">
      <c r="A2818" t="s">
        <v>850</v>
      </c>
      <c r="B2818" t="s">
        <v>22552</v>
      </c>
      <c r="C2818" t="s">
        <v>851</v>
      </c>
      <c r="D2818" t="s">
        <v>21648</v>
      </c>
      <c r="E2818"/>
      <c r="F2818">
        <v>71604</v>
      </c>
      <c r="G2818"/>
      <c r="H2818"/>
    </row>
    <row r="2819" spans="1:8" x14ac:dyDescent="0.2">
      <c r="A2819" t="s">
        <v>852</v>
      </c>
      <c r="B2819" t="s">
        <v>22549</v>
      </c>
      <c r="C2819" t="s">
        <v>853</v>
      </c>
      <c r="D2819" t="s">
        <v>21648</v>
      </c>
      <c r="E2819"/>
      <c r="F2819"/>
      <c r="G2819"/>
      <c r="H2819"/>
    </row>
    <row r="2820" spans="1:8" x14ac:dyDescent="0.2">
      <c r="A2820" t="s">
        <v>854</v>
      </c>
      <c r="B2820" t="s">
        <v>22546</v>
      </c>
      <c r="C2820" t="s">
        <v>819</v>
      </c>
      <c r="D2820" t="s">
        <v>21648</v>
      </c>
      <c r="E2820"/>
      <c r="F2820">
        <v>71604</v>
      </c>
      <c r="G2820"/>
      <c r="H2820"/>
    </row>
    <row r="2821" spans="1:8" x14ac:dyDescent="0.2">
      <c r="A2821" t="s">
        <v>855</v>
      </c>
      <c r="B2821" t="s">
        <v>22537</v>
      </c>
      <c r="C2821" t="s">
        <v>856</v>
      </c>
      <c r="D2821" t="s">
        <v>21648</v>
      </c>
      <c r="E2821"/>
      <c r="F2821">
        <v>71305</v>
      </c>
      <c r="G2821"/>
      <c r="H2821"/>
    </row>
    <row r="2822" spans="1:8" x14ac:dyDescent="0.2">
      <c r="A2822" t="s">
        <v>857</v>
      </c>
      <c r="B2822" t="s">
        <v>22550</v>
      </c>
      <c r="C2822" t="s">
        <v>844</v>
      </c>
      <c r="D2822" t="s">
        <v>21648</v>
      </c>
      <c r="E2822"/>
      <c r="F2822">
        <v>71604</v>
      </c>
      <c r="G2822"/>
      <c r="H2822"/>
    </row>
    <row r="2823" spans="1:8" x14ac:dyDescent="0.2">
      <c r="A2823" t="s">
        <v>858</v>
      </c>
      <c r="B2823" t="s">
        <v>22553</v>
      </c>
      <c r="C2823" t="s">
        <v>859</v>
      </c>
      <c r="D2823" t="s">
        <v>21648</v>
      </c>
      <c r="E2823"/>
      <c r="F2823">
        <v>71604</v>
      </c>
      <c r="G2823"/>
      <c r="H2823"/>
    </row>
    <row r="2824" spans="1:8" x14ac:dyDescent="0.2">
      <c r="A2824" t="s">
        <v>860</v>
      </c>
      <c r="B2824" t="s">
        <v>22539</v>
      </c>
      <c r="C2824" t="s">
        <v>3854</v>
      </c>
      <c r="D2824" t="s">
        <v>21648</v>
      </c>
      <c r="E2824"/>
      <c r="F2824">
        <v>71000</v>
      </c>
      <c r="G2824"/>
      <c r="H2824"/>
    </row>
    <row r="2825" spans="1:8" x14ac:dyDescent="0.2">
      <c r="A2825" t="s">
        <v>861</v>
      </c>
      <c r="B2825" t="s">
        <v>22554</v>
      </c>
      <c r="C2825" t="s">
        <v>862</v>
      </c>
      <c r="D2825" t="s">
        <v>21648</v>
      </c>
      <c r="E2825"/>
      <c r="F2825">
        <v>71604</v>
      </c>
      <c r="G2825"/>
      <c r="H2825"/>
    </row>
    <row r="2826" spans="1:8" x14ac:dyDescent="0.2">
      <c r="A2826" t="s">
        <v>863</v>
      </c>
      <c r="B2826" t="s">
        <v>22555</v>
      </c>
      <c r="C2826" t="s">
        <v>864</v>
      </c>
      <c r="D2826" t="s">
        <v>21648</v>
      </c>
      <c r="E2826"/>
      <c r="F2826">
        <v>71604</v>
      </c>
      <c r="G2826"/>
      <c r="H2826"/>
    </row>
    <row r="2827" spans="1:8" x14ac:dyDescent="0.2">
      <c r="A2827" t="s">
        <v>865</v>
      </c>
      <c r="B2827" t="s">
        <v>22538</v>
      </c>
      <c r="C2827" t="s">
        <v>3850</v>
      </c>
      <c r="D2827" t="s">
        <v>21648</v>
      </c>
      <c r="E2827"/>
      <c r="F2827">
        <v>71604</v>
      </c>
      <c r="G2827"/>
      <c r="H2827"/>
    </row>
    <row r="2828" spans="1:8" x14ac:dyDescent="0.2">
      <c r="A2828" t="s">
        <v>866</v>
      </c>
      <c r="B2828" t="s">
        <v>21676</v>
      </c>
      <c r="C2828" t="s">
        <v>867</v>
      </c>
      <c r="D2828" t="s">
        <v>21677</v>
      </c>
      <c r="E2828"/>
      <c r="F2828"/>
      <c r="G2828"/>
      <c r="H2828"/>
    </row>
    <row r="2829" spans="1:8" x14ac:dyDescent="0.2">
      <c r="A2829" t="s">
        <v>868</v>
      </c>
      <c r="B2829" t="s">
        <v>22391</v>
      </c>
      <c r="C2829" t="s">
        <v>869</v>
      </c>
      <c r="D2829" t="s">
        <v>21648</v>
      </c>
      <c r="E2829"/>
      <c r="F2829">
        <v>71305</v>
      </c>
      <c r="G2829"/>
      <c r="H2829"/>
    </row>
    <row r="2830" spans="1:8" x14ac:dyDescent="0.2">
      <c r="A2830" t="s">
        <v>870</v>
      </c>
      <c r="B2830" t="s">
        <v>22556</v>
      </c>
      <c r="C2830" t="s">
        <v>871</v>
      </c>
      <c r="D2830" t="s">
        <v>21648</v>
      </c>
      <c r="E2830"/>
      <c r="F2830">
        <v>71604</v>
      </c>
      <c r="G2830"/>
      <c r="H2830"/>
    </row>
    <row r="2831" spans="1:8" x14ac:dyDescent="0.2">
      <c r="A2831" t="s">
        <v>872</v>
      </c>
      <c r="B2831" t="s">
        <v>22557</v>
      </c>
      <c r="C2831" t="s">
        <v>873</v>
      </c>
      <c r="D2831" t="s">
        <v>21648</v>
      </c>
      <c r="E2831"/>
      <c r="F2831">
        <v>71604</v>
      </c>
      <c r="G2831"/>
      <c r="H2831"/>
    </row>
    <row r="2832" spans="1:8" x14ac:dyDescent="0.2">
      <c r="A2832" t="s">
        <v>874</v>
      </c>
      <c r="B2832" t="s">
        <v>22556</v>
      </c>
      <c r="C2832" t="s">
        <v>871</v>
      </c>
      <c r="D2832" t="s">
        <v>21648</v>
      </c>
      <c r="E2832"/>
      <c r="F2832">
        <v>71604</v>
      </c>
      <c r="G2832"/>
      <c r="H2832"/>
    </row>
    <row r="2833" spans="1:8" x14ac:dyDescent="0.2">
      <c r="A2833" t="s">
        <v>875</v>
      </c>
      <c r="B2833" t="s">
        <v>22558</v>
      </c>
      <c r="C2833" t="s">
        <v>3949</v>
      </c>
      <c r="D2833" t="s">
        <v>21648</v>
      </c>
      <c r="E2833"/>
      <c r="F2833">
        <v>71604</v>
      </c>
      <c r="G2833"/>
      <c r="H2833"/>
    </row>
    <row r="2834" spans="1:8" x14ac:dyDescent="0.2">
      <c r="A2834" t="s">
        <v>3950</v>
      </c>
      <c r="B2834" t="s">
        <v>22537</v>
      </c>
      <c r="C2834" t="s">
        <v>3848</v>
      </c>
      <c r="D2834" t="s">
        <v>21648</v>
      </c>
      <c r="E2834"/>
      <c r="F2834">
        <v>71604</v>
      </c>
      <c r="G2834"/>
      <c r="H2834"/>
    </row>
    <row r="2835" spans="1:8" x14ac:dyDescent="0.2">
      <c r="A2835" t="s">
        <v>3951</v>
      </c>
      <c r="B2835" t="s">
        <v>22559</v>
      </c>
      <c r="C2835" t="s">
        <v>3952</v>
      </c>
      <c r="D2835" t="s">
        <v>21648</v>
      </c>
      <c r="E2835"/>
      <c r="F2835"/>
      <c r="G2835"/>
      <c r="H2835"/>
    </row>
    <row r="2836" spans="1:8" x14ac:dyDescent="0.2">
      <c r="A2836" t="s">
        <v>3953</v>
      </c>
      <c r="B2836" t="s">
        <v>22556</v>
      </c>
      <c r="C2836" t="s">
        <v>3954</v>
      </c>
      <c r="D2836" t="s">
        <v>21648</v>
      </c>
      <c r="E2836"/>
      <c r="F2836">
        <v>71305</v>
      </c>
      <c r="G2836"/>
      <c r="H2836"/>
    </row>
    <row r="2837" spans="1:8" x14ac:dyDescent="0.2">
      <c r="A2837" t="s">
        <v>3955</v>
      </c>
      <c r="B2837" t="s">
        <v>22560</v>
      </c>
      <c r="C2837" t="s">
        <v>3956</v>
      </c>
      <c r="D2837" t="s">
        <v>21648</v>
      </c>
      <c r="E2837"/>
      <c r="F2837">
        <v>71305</v>
      </c>
      <c r="G2837"/>
      <c r="H2837"/>
    </row>
    <row r="2838" spans="1:8" x14ac:dyDescent="0.2">
      <c r="A2838" t="s">
        <v>3957</v>
      </c>
      <c r="B2838" t="s">
        <v>22545</v>
      </c>
      <c r="C2838" t="s">
        <v>817</v>
      </c>
      <c r="D2838" t="s">
        <v>21648</v>
      </c>
      <c r="E2838"/>
      <c r="F2838">
        <v>71604</v>
      </c>
      <c r="G2838"/>
      <c r="H2838"/>
    </row>
    <row r="2839" spans="1:8" x14ac:dyDescent="0.2">
      <c r="A2839" t="s">
        <v>3958</v>
      </c>
      <c r="B2839" t="s">
        <v>22545</v>
      </c>
      <c r="C2839" t="s">
        <v>817</v>
      </c>
      <c r="D2839" t="s">
        <v>21648</v>
      </c>
      <c r="E2839"/>
      <c r="F2839">
        <v>71604</v>
      </c>
      <c r="G2839"/>
      <c r="H2839"/>
    </row>
    <row r="2840" spans="1:8" x14ac:dyDescent="0.2">
      <c r="A2840" t="s">
        <v>3959</v>
      </c>
      <c r="B2840" t="s">
        <v>22561</v>
      </c>
      <c r="C2840" t="s">
        <v>3960</v>
      </c>
      <c r="D2840" t="s">
        <v>21648</v>
      </c>
      <c r="E2840"/>
      <c r="F2840">
        <v>71604</v>
      </c>
      <c r="G2840"/>
      <c r="H2840"/>
    </row>
    <row r="2841" spans="1:8" x14ac:dyDescent="0.2">
      <c r="A2841" t="s">
        <v>3961</v>
      </c>
      <c r="B2841" t="s">
        <v>22556</v>
      </c>
      <c r="C2841" t="s">
        <v>3954</v>
      </c>
      <c r="D2841" t="s">
        <v>21648</v>
      </c>
      <c r="E2841"/>
      <c r="F2841">
        <v>71305</v>
      </c>
      <c r="G2841"/>
      <c r="H2841"/>
    </row>
    <row r="2842" spans="1:8" x14ac:dyDescent="0.2">
      <c r="A2842" t="s">
        <v>3962</v>
      </c>
      <c r="B2842" t="s">
        <v>22556</v>
      </c>
      <c r="C2842" t="s">
        <v>3954</v>
      </c>
      <c r="D2842" t="s">
        <v>21648</v>
      </c>
      <c r="E2842"/>
      <c r="F2842">
        <v>71305</v>
      </c>
      <c r="G2842"/>
      <c r="H2842"/>
    </row>
    <row r="2843" spans="1:8" x14ac:dyDescent="0.2">
      <c r="A2843" t="s">
        <v>3963</v>
      </c>
      <c r="B2843" t="s">
        <v>22561</v>
      </c>
      <c r="C2843" t="s">
        <v>3960</v>
      </c>
      <c r="D2843" t="s">
        <v>21648</v>
      </c>
      <c r="E2843"/>
      <c r="F2843">
        <v>71604</v>
      </c>
      <c r="G2843"/>
      <c r="H2843"/>
    </row>
    <row r="2844" spans="1:8" x14ac:dyDescent="0.2">
      <c r="A2844" t="s">
        <v>3964</v>
      </c>
      <c r="B2844" t="s">
        <v>22539</v>
      </c>
      <c r="C2844" t="s">
        <v>3854</v>
      </c>
      <c r="D2844" t="s">
        <v>21648</v>
      </c>
      <c r="E2844"/>
      <c r="F2844">
        <v>71000</v>
      </c>
      <c r="G2844"/>
      <c r="H2844"/>
    </row>
    <row r="2845" spans="1:8" x14ac:dyDescent="0.2">
      <c r="A2845" t="s">
        <v>3965</v>
      </c>
      <c r="B2845" t="s">
        <v>22386</v>
      </c>
      <c r="C2845" t="s">
        <v>3966</v>
      </c>
      <c r="D2845" t="s">
        <v>21648</v>
      </c>
      <c r="E2845"/>
      <c r="F2845">
        <v>70606</v>
      </c>
      <c r="G2845"/>
      <c r="H2845"/>
    </row>
    <row r="2846" spans="1:8" x14ac:dyDescent="0.2">
      <c r="A2846" t="s">
        <v>3967</v>
      </c>
      <c r="B2846" t="s">
        <v>22562</v>
      </c>
      <c r="C2846" t="s">
        <v>3968</v>
      </c>
      <c r="D2846" t="s">
        <v>21648</v>
      </c>
      <c r="E2846"/>
      <c r="F2846">
        <v>70606</v>
      </c>
      <c r="G2846"/>
      <c r="H2846"/>
    </row>
    <row r="2847" spans="1:8" x14ac:dyDescent="0.2">
      <c r="A2847" t="s">
        <v>3969</v>
      </c>
      <c r="B2847" t="s">
        <v>22563</v>
      </c>
      <c r="C2847" t="s">
        <v>3970</v>
      </c>
      <c r="D2847" t="s">
        <v>21648</v>
      </c>
      <c r="E2847"/>
      <c r="F2847">
        <v>70606</v>
      </c>
      <c r="G2847"/>
      <c r="H2847"/>
    </row>
    <row r="2848" spans="1:8" x14ac:dyDescent="0.2">
      <c r="A2848" t="s">
        <v>3971</v>
      </c>
      <c r="B2848" t="s">
        <v>22564</v>
      </c>
      <c r="C2848" t="s">
        <v>3972</v>
      </c>
      <c r="D2848" t="s">
        <v>21648</v>
      </c>
      <c r="E2848"/>
      <c r="F2848">
        <v>70606</v>
      </c>
      <c r="G2848"/>
      <c r="H2848"/>
    </row>
    <row r="2849" spans="1:8" x14ac:dyDescent="0.2">
      <c r="A2849" t="s">
        <v>3973</v>
      </c>
      <c r="B2849" t="s">
        <v>22565</v>
      </c>
      <c r="C2849" t="s">
        <v>3974</v>
      </c>
      <c r="D2849" t="s">
        <v>21648</v>
      </c>
      <c r="E2849"/>
      <c r="F2849">
        <v>70606</v>
      </c>
      <c r="G2849"/>
      <c r="H2849"/>
    </row>
    <row r="2850" spans="1:8" x14ac:dyDescent="0.2">
      <c r="A2850" t="s">
        <v>3975</v>
      </c>
      <c r="B2850" t="s">
        <v>22566</v>
      </c>
      <c r="C2850" t="s">
        <v>3976</v>
      </c>
      <c r="D2850" t="s">
        <v>21648</v>
      </c>
      <c r="E2850"/>
      <c r="F2850">
        <v>70606</v>
      </c>
      <c r="G2850"/>
      <c r="H2850"/>
    </row>
    <row r="2851" spans="1:8" x14ac:dyDescent="0.2">
      <c r="A2851" t="s">
        <v>3977</v>
      </c>
      <c r="B2851" t="s">
        <v>22567</v>
      </c>
      <c r="C2851" t="s">
        <v>3978</v>
      </c>
      <c r="D2851" t="s">
        <v>21648</v>
      </c>
      <c r="E2851"/>
      <c r="F2851">
        <v>70606</v>
      </c>
      <c r="G2851"/>
      <c r="H2851"/>
    </row>
    <row r="2852" spans="1:8" x14ac:dyDescent="0.2">
      <c r="A2852" t="s">
        <v>3979</v>
      </c>
      <c r="B2852" t="s">
        <v>22568</v>
      </c>
      <c r="C2852" t="s">
        <v>3980</v>
      </c>
      <c r="D2852" t="s">
        <v>21648</v>
      </c>
      <c r="E2852"/>
      <c r="F2852">
        <v>70606</v>
      </c>
      <c r="G2852"/>
      <c r="H2852"/>
    </row>
    <row r="2853" spans="1:8" x14ac:dyDescent="0.2">
      <c r="A2853" t="s">
        <v>3981</v>
      </c>
      <c r="B2853" t="s">
        <v>22569</v>
      </c>
      <c r="C2853" t="s">
        <v>3982</v>
      </c>
      <c r="D2853" t="s">
        <v>21648</v>
      </c>
      <c r="E2853"/>
      <c r="F2853">
        <v>70606</v>
      </c>
      <c r="G2853"/>
      <c r="H2853"/>
    </row>
    <row r="2854" spans="1:8" x14ac:dyDescent="0.2">
      <c r="A2854" t="s">
        <v>3983</v>
      </c>
      <c r="B2854" t="s">
        <v>22570</v>
      </c>
      <c r="C2854" t="s">
        <v>3984</v>
      </c>
      <c r="D2854" t="s">
        <v>21648</v>
      </c>
      <c r="E2854"/>
      <c r="F2854">
        <v>70606</v>
      </c>
      <c r="G2854"/>
      <c r="H2854"/>
    </row>
    <row r="2855" spans="1:8" x14ac:dyDescent="0.2">
      <c r="A2855" t="s">
        <v>3985</v>
      </c>
      <c r="B2855" t="s">
        <v>22570</v>
      </c>
      <c r="C2855" t="s">
        <v>3984</v>
      </c>
      <c r="D2855" t="s">
        <v>21648</v>
      </c>
      <c r="E2855"/>
      <c r="F2855">
        <v>70606</v>
      </c>
      <c r="G2855"/>
      <c r="H2855"/>
    </row>
    <row r="2856" spans="1:8" x14ac:dyDescent="0.2">
      <c r="A2856" t="s">
        <v>3986</v>
      </c>
      <c r="B2856" t="s">
        <v>22562</v>
      </c>
      <c r="C2856" t="s">
        <v>3987</v>
      </c>
      <c r="D2856" t="s">
        <v>21648</v>
      </c>
      <c r="E2856"/>
      <c r="F2856">
        <v>70606</v>
      </c>
      <c r="G2856"/>
      <c r="H2856"/>
    </row>
    <row r="2857" spans="1:8" x14ac:dyDescent="0.2">
      <c r="A2857" t="s">
        <v>3988</v>
      </c>
      <c r="B2857" t="s">
        <v>22563</v>
      </c>
      <c r="C2857" t="s">
        <v>3989</v>
      </c>
      <c r="D2857" t="s">
        <v>21648</v>
      </c>
      <c r="E2857"/>
      <c r="F2857">
        <v>70606</v>
      </c>
      <c r="G2857"/>
      <c r="H2857"/>
    </row>
    <row r="2858" spans="1:8" x14ac:dyDescent="0.2">
      <c r="A2858" t="s">
        <v>3990</v>
      </c>
      <c r="B2858" t="s">
        <v>22564</v>
      </c>
      <c r="C2858" t="s">
        <v>3991</v>
      </c>
      <c r="D2858" t="s">
        <v>21648</v>
      </c>
      <c r="E2858"/>
      <c r="F2858">
        <v>70606</v>
      </c>
      <c r="G2858"/>
      <c r="H2858"/>
    </row>
    <row r="2859" spans="1:8" x14ac:dyDescent="0.2">
      <c r="A2859" t="s">
        <v>3992</v>
      </c>
      <c r="B2859" t="s">
        <v>22565</v>
      </c>
      <c r="C2859" t="s">
        <v>3993</v>
      </c>
      <c r="D2859" t="s">
        <v>21648</v>
      </c>
      <c r="E2859"/>
      <c r="F2859">
        <v>70606</v>
      </c>
      <c r="G2859"/>
      <c r="H2859"/>
    </row>
    <row r="2860" spans="1:8" x14ac:dyDescent="0.2">
      <c r="A2860" t="s">
        <v>3994</v>
      </c>
      <c r="B2860" t="s">
        <v>22566</v>
      </c>
      <c r="C2860" t="s">
        <v>3995</v>
      </c>
      <c r="D2860" t="s">
        <v>21648</v>
      </c>
      <c r="E2860"/>
      <c r="F2860">
        <v>70606</v>
      </c>
      <c r="G2860"/>
      <c r="H2860"/>
    </row>
    <row r="2861" spans="1:8" x14ac:dyDescent="0.2">
      <c r="A2861" t="s">
        <v>3996</v>
      </c>
      <c r="B2861" t="s">
        <v>22567</v>
      </c>
      <c r="C2861" t="s">
        <v>3997</v>
      </c>
      <c r="D2861" t="s">
        <v>21648</v>
      </c>
      <c r="E2861"/>
      <c r="F2861">
        <v>70606</v>
      </c>
      <c r="G2861"/>
      <c r="H2861"/>
    </row>
    <row r="2862" spans="1:8" x14ac:dyDescent="0.2">
      <c r="A2862" t="s">
        <v>3998</v>
      </c>
      <c r="B2862" t="s">
        <v>22568</v>
      </c>
      <c r="C2862" t="s">
        <v>3999</v>
      </c>
      <c r="D2862" t="s">
        <v>21648</v>
      </c>
      <c r="E2862"/>
      <c r="F2862">
        <v>70606</v>
      </c>
      <c r="G2862"/>
      <c r="H2862"/>
    </row>
    <row r="2863" spans="1:8" x14ac:dyDescent="0.2">
      <c r="A2863" t="s">
        <v>4000</v>
      </c>
      <c r="B2863" t="s">
        <v>21676</v>
      </c>
      <c r="C2863" t="s">
        <v>2104</v>
      </c>
      <c r="D2863" t="s">
        <v>21677</v>
      </c>
      <c r="E2863"/>
      <c r="F2863"/>
      <c r="G2863"/>
      <c r="H2863"/>
    </row>
    <row r="2864" spans="1:8" x14ac:dyDescent="0.2">
      <c r="A2864" t="s">
        <v>4001</v>
      </c>
      <c r="B2864" t="s">
        <v>22570</v>
      </c>
      <c r="C2864" t="s">
        <v>4002</v>
      </c>
      <c r="D2864" t="s">
        <v>21648</v>
      </c>
      <c r="E2864"/>
      <c r="F2864">
        <v>70606</v>
      </c>
      <c r="G2864"/>
      <c r="H2864"/>
    </row>
    <row r="2865" spans="1:8" x14ac:dyDescent="0.2">
      <c r="A2865" t="s">
        <v>4003</v>
      </c>
      <c r="B2865" t="s">
        <v>22570</v>
      </c>
      <c r="C2865" t="s">
        <v>4002</v>
      </c>
      <c r="D2865" t="s">
        <v>21648</v>
      </c>
      <c r="E2865"/>
      <c r="F2865">
        <v>70606</v>
      </c>
      <c r="G2865"/>
      <c r="H2865"/>
    </row>
    <row r="2866" spans="1:8" x14ac:dyDescent="0.2">
      <c r="A2866" t="s">
        <v>4004</v>
      </c>
      <c r="B2866" t="s">
        <v>22571</v>
      </c>
      <c r="C2866" t="s">
        <v>4005</v>
      </c>
      <c r="D2866" t="s">
        <v>21648</v>
      </c>
      <c r="E2866"/>
      <c r="F2866">
        <v>70606</v>
      </c>
      <c r="G2866"/>
      <c r="H2866"/>
    </row>
    <row r="2867" spans="1:8" x14ac:dyDescent="0.2">
      <c r="A2867" t="s">
        <v>4006</v>
      </c>
      <c r="B2867" t="s">
        <v>22571</v>
      </c>
      <c r="C2867" t="s">
        <v>4005</v>
      </c>
      <c r="D2867" t="s">
        <v>21648</v>
      </c>
      <c r="E2867"/>
      <c r="F2867">
        <v>70606</v>
      </c>
      <c r="G2867"/>
      <c r="H2867"/>
    </row>
    <row r="2868" spans="1:8" x14ac:dyDescent="0.2">
      <c r="A2868" t="s">
        <v>4007</v>
      </c>
      <c r="B2868" t="s">
        <v>21676</v>
      </c>
      <c r="C2868" t="s">
        <v>2104</v>
      </c>
      <c r="D2868" t="s">
        <v>21677</v>
      </c>
      <c r="E2868"/>
      <c r="F2868"/>
      <c r="G2868"/>
      <c r="H2868"/>
    </row>
    <row r="2869" spans="1:8" x14ac:dyDescent="0.2">
      <c r="A2869" t="s">
        <v>4008</v>
      </c>
      <c r="B2869" t="s">
        <v>22386</v>
      </c>
      <c r="C2869" t="s">
        <v>3966</v>
      </c>
      <c r="D2869" t="s">
        <v>21648</v>
      </c>
      <c r="E2869"/>
      <c r="F2869">
        <v>70606</v>
      </c>
      <c r="G2869"/>
      <c r="H2869"/>
    </row>
    <row r="2870" spans="1:8" x14ac:dyDescent="0.2">
      <c r="A2870" t="s">
        <v>4009</v>
      </c>
      <c r="B2870" t="s">
        <v>22569</v>
      </c>
      <c r="C2870" t="s">
        <v>4010</v>
      </c>
      <c r="D2870" t="s">
        <v>21648</v>
      </c>
      <c r="E2870"/>
      <c r="F2870">
        <v>70606</v>
      </c>
      <c r="G2870"/>
      <c r="H2870"/>
    </row>
    <row r="2871" spans="1:8" x14ac:dyDescent="0.2">
      <c r="A2871" t="s">
        <v>4011</v>
      </c>
      <c r="B2871" t="s">
        <v>22572</v>
      </c>
      <c r="C2871" t="s">
        <v>4012</v>
      </c>
      <c r="D2871" t="s">
        <v>21648</v>
      </c>
      <c r="E2871"/>
      <c r="F2871">
        <v>70606</v>
      </c>
      <c r="G2871"/>
      <c r="H2871"/>
    </row>
    <row r="2872" spans="1:8" x14ac:dyDescent="0.2">
      <c r="A2872" t="s">
        <v>4013</v>
      </c>
      <c r="B2872" t="s">
        <v>22573</v>
      </c>
      <c r="C2872" t="s">
        <v>4014</v>
      </c>
      <c r="D2872" t="s">
        <v>21648</v>
      </c>
      <c r="E2872"/>
      <c r="F2872">
        <v>70606</v>
      </c>
      <c r="G2872"/>
      <c r="H2872"/>
    </row>
    <row r="2873" spans="1:8" x14ac:dyDescent="0.2">
      <c r="A2873" t="s">
        <v>4015</v>
      </c>
      <c r="B2873" t="s">
        <v>22573</v>
      </c>
      <c r="C2873" t="s">
        <v>4016</v>
      </c>
      <c r="D2873" t="s">
        <v>21648</v>
      </c>
      <c r="E2873"/>
      <c r="F2873">
        <v>70606</v>
      </c>
      <c r="G2873"/>
      <c r="H2873"/>
    </row>
    <row r="2874" spans="1:8" x14ac:dyDescent="0.2">
      <c r="A2874" t="s">
        <v>4017</v>
      </c>
      <c r="B2874" t="s">
        <v>22572</v>
      </c>
      <c r="C2874" t="s">
        <v>4018</v>
      </c>
      <c r="D2874" t="s">
        <v>21648</v>
      </c>
      <c r="E2874"/>
      <c r="F2874">
        <v>70606</v>
      </c>
      <c r="G2874"/>
      <c r="H2874"/>
    </row>
    <row r="2875" spans="1:8" x14ac:dyDescent="0.2">
      <c r="A2875" t="s">
        <v>4019</v>
      </c>
      <c r="B2875" t="s">
        <v>22034</v>
      </c>
      <c r="C2875" t="s">
        <v>4020</v>
      </c>
      <c r="D2875" t="s">
        <v>21648</v>
      </c>
      <c r="E2875"/>
      <c r="F2875">
        <v>71109</v>
      </c>
      <c r="G2875"/>
      <c r="H2875"/>
    </row>
    <row r="2876" spans="1:8" x14ac:dyDescent="0.2">
      <c r="A2876" t="s">
        <v>4021</v>
      </c>
      <c r="B2876" t="s">
        <v>22574</v>
      </c>
      <c r="C2876" t="s">
        <v>4022</v>
      </c>
      <c r="D2876" t="s">
        <v>21648</v>
      </c>
      <c r="E2876"/>
      <c r="F2876">
        <v>70606</v>
      </c>
      <c r="G2876"/>
      <c r="H2876"/>
    </row>
    <row r="2877" spans="1:8" x14ac:dyDescent="0.2">
      <c r="A2877" t="s">
        <v>4023</v>
      </c>
      <c r="B2877" t="s">
        <v>22575</v>
      </c>
      <c r="C2877" t="s">
        <v>4024</v>
      </c>
      <c r="D2877" t="s">
        <v>21648</v>
      </c>
      <c r="E2877"/>
      <c r="F2877">
        <v>70606</v>
      </c>
      <c r="G2877"/>
      <c r="H2877"/>
    </row>
    <row r="2878" spans="1:8" x14ac:dyDescent="0.2">
      <c r="A2878" t="s">
        <v>4025</v>
      </c>
      <c r="B2878" t="s">
        <v>22386</v>
      </c>
      <c r="C2878" t="s">
        <v>3966</v>
      </c>
      <c r="D2878" t="s">
        <v>21648</v>
      </c>
      <c r="E2878"/>
      <c r="F2878">
        <v>70606</v>
      </c>
      <c r="G2878"/>
      <c r="H2878"/>
    </row>
    <row r="2879" spans="1:8" x14ac:dyDescent="0.2">
      <c r="A2879" t="s">
        <v>4026</v>
      </c>
      <c r="B2879" t="s">
        <v>22561</v>
      </c>
      <c r="C2879" t="s">
        <v>3960</v>
      </c>
      <c r="D2879" t="s">
        <v>21648</v>
      </c>
      <c r="E2879"/>
      <c r="F2879">
        <v>71604</v>
      </c>
      <c r="G2879"/>
      <c r="H2879"/>
    </row>
    <row r="2880" spans="1:8" x14ac:dyDescent="0.2">
      <c r="A2880" t="s">
        <v>4027</v>
      </c>
      <c r="B2880" t="s">
        <v>22576</v>
      </c>
      <c r="C2880" t="s">
        <v>4028</v>
      </c>
      <c r="D2880" t="s">
        <v>21648</v>
      </c>
      <c r="E2880"/>
      <c r="F2880">
        <v>70606</v>
      </c>
      <c r="G2880"/>
      <c r="H2880"/>
    </row>
    <row r="2881" spans="1:8" x14ac:dyDescent="0.2">
      <c r="A2881" t="s">
        <v>4029</v>
      </c>
      <c r="B2881" t="s">
        <v>22577</v>
      </c>
      <c r="C2881" t="s">
        <v>4030</v>
      </c>
      <c r="D2881" t="s">
        <v>21648</v>
      </c>
      <c r="E2881"/>
      <c r="F2881">
        <v>70606</v>
      </c>
      <c r="G2881"/>
      <c r="H2881"/>
    </row>
    <row r="2882" spans="1:8" x14ac:dyDescent="0.2">
      <c r="A2882" t="s">
        <v>4031</v>
      </c>
      <c r="B2882" t="s">
        <v>22570</v>
      </c>
      <c r="C2882" t="s">
        <v>4032</v>
      </c>
      <c r="D2882" t="s">
        <v>21648</v>
      </c>
      <c r="E2882"/>
      <c r="F2882">
        <v>70606</v>
      </c>
      <c r="G2882"/>
      <c r="H2882"/>
    </row>
    <row r="2883" spans="1:8" x14ac:dyDescent="0.2">
      <c r="A2883" t="s">
        <v>4033</v>
      </c>
      <c r="B2883" t="s">
        <v>22578</v>
      </c>
      <c r="C2883" t="s">
        <v>4034</v>
      </c>
      <c r="D2883" t="s">
        <v>21648</v>
      </c>
      <c r="E2883"/>
      <c r="F2883">
        <v>70606</v>
      </c>
      <c r="G2883"/>
      <c r="H2883"/>
    </row>
    <row r="2884" spans="1:8" x14ac:dyDescent="0.2">
      <c r="A2884" t="s">
        <v>4035</v>
      </c>
      <c r="B2884" t="s">
        <v>22579</v>
      </c>
      <c r="C2884" t="s">
        <v>4036</v>
      </c>
      <c r="D2884" t="s">
        <v>21648</v>
      </c>
      <c r="E2884"/>
      <c r="F2884">
        <v>70606</v>
      </c>
      <c r="G2884"/>
      <c r="H2884"/>
    </row>
    <row r="2885" spans="1:8" x14ac:dyDescent="0.2">
      <c r="A2885" t="s">
        <v>4037</v>
      </c>
      <c r="B2885" t="s">
        <v>22579</v>
      </c>
      <c r="C2885" t="s">
        <v>4038</v>
      </c>
      <c r="D2885" t="s">
        <v>21648</v>
      </c>
      <c r="E2885"/>
      <c r="F2885">
        <v>70606</v>
      </c>
      <c r="G2885"/>
      <c r="H2885"/>
    </row>
    <row r="2886" spans="1:8" x14ac:dyDescent="0.2">
      <c r="A2886" t="s">
        <v>4039</v>
      </c>
      <c r="B2886" t="s">
        <v>21676</v>
      </c>
      <c r="C2886" t="s">
        <v>4040</v>
      </c>
      <c r="D2886" t="s">
        <v>21677</v>
      </c>
      <c r="E2886"/>
      <c r="F2886"/>
      <c r="G2886"/>
      <c r="H2886"/>
    </row>
    <row r="2887" spans="1:8" x14ac:dyDescent="0.2">
      <c r="A2887" t="s">
        <v>4041</v>
      </c>
      <c r="B2887" t="s">
        <v>22580</v>
      </c>
      <c r="C2887" t="s">
        <v>4042</v>
      </c>
      <c r="D2887" t="s">
        <v>21648</v>
      </c>
      <c r="E2887"/>
      <c r="F2887">
        <v>70606</v>
      </c>
      <c r="G2887"/>
      <c r="H2887"/>
    </row>
    <row r="2888" spans="1:8" x14ac:dyDescent="0.2">
      <c r="A2888" t="s">
        <v>4043</v>
      </c>
      <c r="B2888" t="s">
        <v>22581</v>
      </c>
      <c r="C2888" t="s">
        <v>4044</v>
      </c>
      <c r="D2888" t="s">
        <v>21648</v>
      </c>
      <c r="E2888"/>
      <c r="F2888">
        <v>70606</v>
      </c>
      <c r="G2888"/>
      <c r="H2888"/>
    </row>
    <row r="2889" spans="1:8" x14ac:dyDescent="0.2">
      <c r="A2889" t="s">
        <v>4045</v>
      </c>
      <c r="B2889" t="s">
        <v>22581</v>
      </c>
      <c r="C2889" t="s">
        <v>4046</v>
      </c>
      <c r="D2889" t="s">
        <v>21648</v>
      </c>
      <c r="E2889"/>
      <c r="F2889">
        <v>70606</v>
      </c>
      <c r="G2889"/>
      <c r="H2889"/>
    </row>
    <row r="2890" spans="1:8" x14ac:dyDescent="0.2">
      <c r="A2890" t="s">
        <v>4047</v>
      </c>
      <c r="B2890" t="s">
        <v>22581</v>
      </c>
      <c r="C2890" t="s">
        <v>4048</v>
      </c>
      <c r="D2890" t="s">
        <v>21648</v>
      </c>
      <c r="E2890"/>
      <c r="F2890">
        <v>70606</v>
      </c>
      <c r="G2890"/>
      <c r="H2890"/>
    </row>
    <row r="2891" spans="1:8" x14ac:dyDescent="0.2">
      <c r="A2891" t="s">
        <v>4049</v>
      </c>
      <c r="B2891" t="s">
        <v>22581</v>
      </c>
      <c r="C2891" t="s">
        <v>4050</v>
      </c>
      <c r="D2891" t="s">
        <v>21648</v>
      </c>
      <c r="E2891"/>
      <c r="F2891">
        <v>70606</v>
      </c>
      <c r="G2891"/>
      <c r="H2891"/>
    </row>
    <row r="2892" spans="1:8" x14ac:dyDescent="0.2">
      <c r="A2892" t="s">
        <v>4051</v>
      </c>
      <c r="B2892" t="s">
        <v>22579</v>
      </c>
      <c r="C2892" t="s">
        <v>4052</v>
      </c>
      <c r="D2892" t="s">
        <v>21648</v>
      </c>
      <c r="E2892"/>
      <c r="F2892">
        <v>70606</v>
      </c>
      <c r="G2892"/>
      <c r="H2892"/>
    </row>
    <row r="2893" spans="1:8" x14ac:dyDescent="0.2">
      <c r="A2893" t="s">
        <v>4053</v>
      </c>
      <c r="B2893" t="s">
        <v>22579</v>
      </c>
      <c r="C2893" t="s">
        <v>4054</v>
      </c>
      <c r="D2893" t="s">
        <v>21648</v>
      </c>
      <c r="E2893"/>
      <c r="F2893">
        <v>70606</v>
      </c>
      <c r="G2893"/>
      <c r="H2893"/>
    </row>
    <row r="2894" spans="1:8" x14ac:dyDescent="0.2">
      <c r="A2894" t="s">
        <v>4055</v>
      </c>
      <c r="B2894" t="s">
        <v>22582</v>
      </c>
      <c r="C2894" t="s">
        <v>4056</v>
      </c>
      <c r="D2894" t="s">
        <v>21648</v>
      </c>
      <c r="E2894"/>
      <c r="F2894">
        <v>70606</v>
      </c>
      <c r="G2894"/>
      <c r="H2894"/>
    </row>
    <row r="2895" spans="1:8" x14ac:dyDescent="0.2">
      <c r="A2895" t="s">
        <v>4057</v>
      </c>
      <c r="B2895" t="s">
        <v>22583</v>
      </c>
      <c r="C2895" t="s">
        <v>4058</v>
      </c>
      <c r="D2895" t="s">
        <v>21648</v>
      </c>
      <c r="E2895"/>
      <c r="F2895">
        <v>70606</v>
      </c>
      <c r="G2895"/>
      <c r="H2895"/>
    </row>
    <row r="2896" spans="1:8" x14ac:dyDescent="0.2">
      <c r="A2896" t="s">
        <v>4059</v>
      </c>
      <c r="B2896" t="s">
        <v>22584</v>
      </c>
      <c r="C2896" t="s">
        <v>4060</v>
      </c>
      <c r="D2896" t="s">
        <v>21648</v>
      </c>
      <c r="E2896"/>
      <c r="F2896">
        <v>70606</v>
      </c>
      <c r="G2896"/>
      <c r="H2896"/>
    </row>
    <row r="2897" spans="1:8" x14ac:dyDescent="0.2">
      <c r="A2897" t="s">
        <v>4061</v>
      </c>
      <c r="B2897" t="s">
        <v>22585</v>
      </c>
      <c r="C2897" t="s">
        <v>4062</v>
      </c>
      <c r="D2897" t="s">
        <v>21648</v>
      </c>
      <c r="E2897"/>
      <c r="F2897">
        <v>70606</v>
      </c>
      <c r="G2897"/>
      <c r="H2897"/>
    </row>
    <row r="2898" spans="1:8" x14ac:dyDescent="0.2">
      <c r="A2898" t="s">
        <v>4063</v>
      </c>
      <c r="B2898" t="s">
        <v>22585</v>
      </c>
      <c r="C2898" t="s">
        <v>4064</v>
      </c>
      <c r="D2898" t="s">
        <v>21648</v>
      </c>
      <c r="E2898"/>
      <c r="F2898">
        <v>70606</v>
      </c>
      <c r="G2898"/>
      <c r="H2898"/>
    </row>
    <row r="2899" spans="1:8" x14ac:dyDescent="0.2">
      <c r="A2899" t="s">
        <v>4065</v>
      </c>
      <c r="B2899" t="s">
        <v>22252</v>
      </c>
      <c r="C2899" t="s">
        <v>4066</v>
      </c>
      <c r="D2899" t="s">
        <v>21648</v>
      </c>
      <c r="E2899"/>
      <c r="F2899">
        <v>70606</v>
      </c>
      <c r="G2899"/>
      <c r="H2899"/>
    </row>
    <row r="2900" spans="1:8" x14ac:dyDescent="0.2">
      <c r="A2900" t="s">
        <v>4067</v>
      </c>
      <c r="B2900" t="s">
        <v>22586</v>
      </c>
      <c r="C2900" t="s">
        <v>7290</v>
      </c>
      <c r="D2900" t="s">
        <v>21648</v>
      </c>
      <c r="E2900"/>
      <c r="F2900">
        <v>71109</v>
      </c>
      <c r="G2900"/>
      <c r="H2900"/>
    </row>
    <row r="2901" spans="1:8" x14ac:dyDescent="0.2">
      <c r="A2901" t="s">
        <v>7291</v>
      </c>
      <c r="B2901" t="s">
        <v>22587</v>
      </c>
      <c r="C2901" t="s">
        <v>4060</v>
      </c>
      <c r="D2901" t="s">
        <v>21648</v>
      </c>
      <c r="E2901"/>
      <c r="F2901">
        <v>70606</v>
      </c>
      <c r="G2901"/>
      <c r="H2901"/>
    </row>
    <row r="2902" spans="1:8" x14ac:dyDescent="0.2">
      <c r="A2902" t="s">
        <v>7292</v>
      </c>
      <c r="B2902" t="s">
        <v>22585</v>
      </c>
      <c r="C2902" t="s">
        <v>4062</v>
      </c>
      <c r="D2902" t="s">
        <v>21648</v>
      </c>
      <c r="E2902"/>
      <c r="F2902">
        <v>70606</v>
      </c>
      <c r="G2902"/>
      <c r="H2902"/>
    </row>
    <row r="2903" spans="1:8" x14ac:dyDescent="0.2">
      <c r="A2903" t="s">
        <v>7293</v>
      </c>
      <c r="B2903" t="s">
        <v>22252</v>
      </c>
      <c r="C2903" t="s">
        <v>4066</v>
      </c>
      <c r="D2903" t="s">
        <v>21648</v>
      </c>
      <c r="E2903"/>
      <c r="F2903">
        <v>70606</v>
      </c>
      <c r="G2903"/>
      <c r="H2903"/>
    </row>
    <row r="2904" spans="1:8" x14ac:dyDescent="0.2">
      <c r="A2904" t="s">
        <v>7294</v>
      </c>
      <c r="B2904" t="s">
        <v>22307</v>
      </c>
      <c r="C2904" t="s">
        <v>7295</v>
      </c>
      <c r="D2904" t="s">
        <v>21648</v>
      </c>
      <c r="E2904"/>
      <c r="F2904">
        <v>70606</v>
      </c>
      <c r="G2904"/>
      <c r="H2904"/>
    </row>
    <row r="2905" spans="1:8" x14ac:dyDescent="0.2">
      <c r="A2905" t="s">
        <v>7296</v>
      </c>
      <c r="B2905" t="s">
        <v>22252</v>
      </c>
      <c r="C2905" t="s">
        <v>7297</v>
      </c>
      <c r="D2905" t="s">
        <v>21648</v>
      </c>
      <c r="E2905"/>
      <c r="F2905">
        <v>70606</v>
      </c>
      <c r="G2905"/>
      <c r="H2905"/>
    </row>
    <row r="2906" spans="1:8" x14ac:dyDescent="0.2">
      <c r="A2906" t="s">
        <v>7298</v>
      </c>
      <c r="B2906" t="s">
        <v>22588</v>
      </c>
      <c r="C2906" t="s">
        <v>7299</v>
      </c>
      <c r="D2906" t="s">
        <v>21648</v>
      </c>
      <c r="E2906"/>
      <c r="F2906">
        <v>71638</v>
      </c>
      <c r="G2906"/>
      <c r="H2906"/>
    </row>
    <row r="2907" spans="1:8" x14ac:dyDescent="0.2">
      <c r="A2907" t="s">
        <v>16981</v>
      </c>
      <c r="B2907" t="s">
        <v>22589</v>
      </c>
      <c r="C2907" t="s">
        <v>16982</v>
      </c>
      <c r="D2907" t="s">
        <v>21648</v>
      </c>
      <c r="E2907"/>
      <c r="F2907">
        <v>71353</v>
      </c>
      <c r="G2907"/>
      <c r="H2907"/>
    </row>
    <row r="2908" spans="1:8" x14ac:dyDescent="0.2">
      <c r="A2908" t="s">
        <v>20549</v>
      </c>
      <c r="B2908" t="s">
        <v>22190</v>
      </c>
      <c r="C2908" t="s">
        <v>20550</v>
      </c>
      <c r="D2908" t="s">
        <v>21648</v>
      </c>
      <c r="E2908"/>
      <c r="F2908"/>
      <c r="G2908"/>
      <c r="H2908"/>
    </row>
    <row r="2909" spans="1:8" x14ac:dyDescent="0.2">
      <c r="A2909" t="s">
        <v>20551</v>
      </c>
      <c r="B2909" t="s">
        <v>22190</v>
      </c>
      <c r="C2909" t="s">
        <v>20552</v>
      </c>
      <c r="D2909" t="s">
        <v>21648</v>
      </c>
      <c r="E2909"/>
      <c r="F2909"/>
      <c r="G2909"/>
      <c r="H2909"/>
    </row>
    <row r="2910" spans="1:8" x14ac:dyDescent="0.2">
      <c r="A2910" t="s">
        <v>20553</v>
      </c>
      <c r="B2910" t="s">
        <v>22190</v>
      </c>
      <c r="C2910" t="s">
        <v>20554</v>
      </c>
      <c r="D2910" t="s">
        <v>21648</v>
      </c>
      <c r="E2910"/>
      <c r="F2910"/>
      <c r="G2910"/>
      <c r="H2910"/>
    </row>
    <row r="2911" spans="1:8" x14ac:dyDescent="0.2">
      <c r="A2911" t="s">
        <v>16983</v>
      </c>
      <c r="B2911" t="s">
        <v>22190</v>
      </c>
      <c r="C2911" t="s">
        <v>16984</v>
      </c>
      <c r="D2911" t="s">
        <v>21648</v>
      </c>
      <c r="E2911"/>
      <c r="F2911"/>
      <c r="G2911"/>
      <c r="H2911"/>
    </row>
    <row r="2912" spans="1:8" x14ac:dyDescent="0.2">
      <c r="A2912" t="s">
        <v>16985</v>
      </c>
      <c r="B2912" t="s">
        <v>22190</v>
      </c>
      <c r="C2912" t="s">
        <v>16986</v>
      </c>
      <c r="D2912" t="s">
        <v>21648</v>
      </c>
      <c r="E2912"/>
      <c r="F2912"/>
      <c r="G2912"/>
      <c r="H2912"/>
    </row>
    <row r="2913" spans="1:8" x14ac:dyDescent="0.2">
      <c r="A2913" t="s">
        <v>20555</v>
      </c>
      <c r="B2913" t="s">
        <v>22190</v>
      </c>
      <c r="C2913" t="s">
        <v>20556</v>
      </c>
      <c r="D2913" t="s">
        <v>21648</v>
      </c>
      <c r="E2913"/>
      <c r="F2913"/>
      <c r="G2913"/>
      <c r="H2913"/>
    </row>
    <row r="2914" spans="1:8" x14ac:dyDescent="0.2">
      <c r="A2914" t="s">
        <v>20557</v>
      </c>
      <c r="B2914" t="s">
        <v>22190</v>
      </c>
      <c r="C2914" t="s">
        <v>20558</v>
      </c>
      <c r="D2914" t="s">
        <v>21648</v>
      </c>
      <c r="E2914"/>
      <c r="F2914"/>
      <c r="G2914"/>
      <c r="H2914"/>
    </row>
    <row r="2915" spans="1:8" x14ac:dyDescent="0.2">
      <c r="A2915" t="s">
        <v>20559</v>
      </c>
      <c r="B2915" t="s">
        <v>22190</v>
      </c>
      <c r="C2915" t="s">
        <v>20560</v>
      </c>
      <c r="D2915" t="s">
        <v>21648</v>
      </c>
      <c r="E2915"/>
      <c r="F2915"/>
      <c r="G2915"/>
      <c r="H2915"/>
    </row>
    <row r="2916" spans="1:8" x14ac:dyDescent="0.2">
      <c r="A2916" t="s">
        <v>20561</v>
      </c>
      <c r="B2916" t="s">
        <v>22190</v>
      </c>
      <c r="C2916" t="s">
        <v>20562</v>
      </c>
      <c r="D2916" t="s">
        <v>21648</v>
      </c>
      <c r="E2916"/>
      <c r="F2916"/>
      <c r="G2916"/>
      <c r="H2916"/>
    </row>
    <row r="2917" spans="1:8" x14ac:dyDescent="0.2">
      <c r="A2917" t="s">
        <v>20563</v>
      </c>
      <c r="B2917" t="s">
        <v>22190</v>
      </c>
      <c r="C2917" t="s">
        <v>20564</v>
      </c>
      <c r="D2917" t="s">
        <v>21648</v>
      </c>
      <c r="E2917"/>
      <c r="F2917"/>
      <c r="G2917"/>
      <c r="H2917"/>
    </row>
    <row r="2918" spans="1:8" x14ac:dyDescent="0.2">
      <c r="A2918" t="s">
        <v>20565</v>
      </c>
      <c r="B2918" t="s">
        <v>22190</v>
      </c>
      <c r="C2918" t="s">
        <v>20566</v>
      </c>
      <c r="D2918" t="s">
        <v>21648</v>
      </c>
      <c r="E2918"/>
      <c r="F2918"/>
      <c r="G2918"/>
      <c r="H2918"/>
    </row>
    <row r="2919" spans="1:8" x14ac:dyDescent="0.2">
      <c r="A2919" t="s">
        <v>20567</v>
      </c>
      <c r="B2919" t="s">
        <v>22190</v>
      </c>
      <c r="C2919" t="s">
        <v>20568</v>
      </c>
      <c r="D2919" t="s">
        <v>21648</v>
      </c>
      <c r="E2919"/>
      <c r="F2919"/>
      <c r="G2919"/>
      <c r="H2919"/>
    </row>
    <row r="2920" spans="1:8" x14ac:dyDescent="0.2">
      <c r="A2920" t="s">
        <v>20569</v>
      </c>
      <c r="B2920" t="s">
        <v>22190</v>
      </c>
      <c r="C2920" t="s">
        <v>20570</v>
      </c>
      <c r="D2920" t="s">
        <v>21648</v>
      </c>
      <c r="E2920"/>
      <c r="F2920"/>
      <c r="G2920"/>
      <c r="H2920"/>
    </row>
    <row r="2921" spans="1:8" x14ac:dyDescent="0.2">
      <c r="A2921" t="s">
        <v>20571</v>
      </c>
      <c r="B2921" t="s">
        <v>22190</v>
      </c>
      <c r="C2921" t="s">
        <v>20564</v>
      </c>
      <c r="D2921" t="s">
        <v>21648</v>
      </c>
      <c r="E2921"/>
      <c r="F2921"/>
      <c r="G2921"/>
      <c r="H2921"/>
    </row>
    <row r="2922" spans="1:8" x14ac:dyDescent="0.2">
      <c r="A2922" t="s">
        <v>20572</v>
      </c>
      <c r="B2922" t="s">
        <v>22190</v>
      </c>
      <c r="C2922" t="s">
        <v>20573</v>
      </c>
      <c r="D2922" t="s">
        <v>21648</v>
      </c>
      <c r="E2922"/>
      <c r="F2922"/>
      <c r="G2922"/>
      <c r="H2922"/>
    </row>
    <row r="2923" spans="1:8" x14ac:dyDescent="0.2">
      <c r="A2923" t="s">
        <v>22591</v>
      </c>
      <c r="B2923" t="s">
        <v>22592</v>
      </c>
      <c r="C2923" t="s">
        <v>22593</v>
      </c>
      <c r="D2923" t="s">
        <v>21648</v>
      </c>
      <c r="E2923"/>
      <c r="F2923"/>
      <c r="G2923"/>
      <c r="H2923"/>
    </row>
    <row r="2924" spans="1:8" x14ac:dyDescent="0.2">
      <c r="A2924" t="s">
        <v>22594</v>
      </c>
      <c r="B2924" t="s">
        <v>22592</v>
      </c>
      <c r="C2924" t="s">
        <v>22595</v>
      </c>
      <c r="D2924" t="s">
        <v>21648</v>
      </c>
      <c r="E2924"/>
      <c r="F2924"/>
      <c r="G2924"/>
      <c r="H2924"/>
    </row>
    <row r="2925" spans="1:8" x14ac:dyDescent="0.2">
      <c r="A2925" t="s">
        <v>22596</v>
      </c>
      <c r="B2925" t="s">
        <v>22597</v>
      </c>
      <c r="C2925" t="s">
        <v>22598</v>
      </c>
      <c r="D2925" t="s">
        <v>21648</v>
      </c>
      <c r="E2925"/>
      <c r="F2925"/>
      <c r="G2925"/>
      <c r="H2925"/>
    </row>
    <row r="2926" spans="1:8" x14ac:dyDescent="0.2">
      <c r="A2926" t="s">
        <v>22599</v>
      </c>
      <c r="B2926" t="s">
        <v>22600</v>
      </c>
      <c r="C2926" t="s">
        <v>22601</v>
      </c>
      <c r="D2926" t="s">
        <v>21648</v>
      </c>
      <c r="E2926"/>
      <c r="F2926">
        <v>70440</v>
      </c>
      <c r="G2926"/>
      <c r="H2926"/>
    </row>
    <row r="2927" spans="1:8" x14ac:dyDescent="0.2">
      <c r="A2927" t="s">
        <v>22603</v>
      </c>
      <c r="B2927" t="s">
        <v>22604</v>
      </c>
      <c r="C2927" t="s">
        <v>22605</v>
      </c>
      <c r="D2927" t="s">
        <v>21648</v>
      </c>
      <c r="E2927"/>
      <c r="F2927">
        <v>70440</v>
      </c>
      <c r="G2927"/>
      <c r="H2927"/>
    </row>
    <row r="2928" spans="1:8" x14ac:dyDescent="0.2">
      <c r="A2928" t="s">
        <v>7300</v>
      </c>
      <c r="B2928" t="s">
        <v>22606</v>
      </c>
      <c r="C2928" t="s">
        <v>7301</v>
      </c>
      <c r="D2928" t="s">
        <v>21648</v>
      </c>
      <c r="E2928"/>
      <c r="F2928">
        <v>71109</v>
      </c>
      <c r="G2928"/>
      <c r="H2928"/>
    </row>
    <row r="2929" spans="1:8" x14ac:dyDescent="0.2">
      <c r="A2929" t="s">
        <v>7302</v>
      </c>
      <c r="B2929" t="s">
        <v>22607</v>
      </c>
      <c r="C2929" t="s">
        <v>7303</v>
      </c>
      <c r="D2929" t="s">
        <v>21648</v>
      </c>
      <c r="E2929"/>
      <c r="F2929">
        <v>70606</v>
      </c>
      <c r="G2929"/>
      <c r="H2929"/>
    </row>
    <row r="2930" spans="1:8" x14ac:dyDescent="0.2">
      <c r="A2930" t="s">
        <v>7304</v>
      </c>
      <c r="B2930" t="s">
        <v>22608</v>
      </c>
      <c r="C2930" t="s">
        <v>7305</v>
      </c>
      <c r="D2930" t="s">
        <v>21648</v>
      </c>
      <c r="E2930"/>
      <c r="F2930">
        <v>71109</v>
      </c>
      <c r="G2930"/>
      <c r="H2930"/>
    </row>
    <row r="2931" spans="1:8" x14ac:dyDescent="0.2">
      <c r="A2931" t="s">
        <v>20574</v>
      </c>
      <c r="B2931" t="s">
        <v>22609</v>
      </c>
      <c r="C2931" t="s">
        <v>20575</v>
      </c>
      <c r="D2931" t="s">
        <v>21648</v>
      </c>
      <c r="E2931"/>
      <c r="F2931">
        <v>71109</v>
      </c>
      <c r="G2931"/>
      <c r="H2931"/>
    </row>
    <row r="2932" spans="1:8" x14ac:dyDescent="0.2">
      <c r="A2932" t="s">
        <v>7306</v>
      </c>
      <c r="B2932" t="s">
        <v>22610</v>
      </c>
      <c r="C2932" t="s">
        <v>7307</v>
      </c>
      <c r="D2932" t="s">
        <v>21648</v>
      </c>
      <c r="E2932"/>
      <c r="F2932">
        <v>71109</v>
      </c>
      <c r="G2932"/>
      <c r="H2932"/>
    </row>
    <row r="2933" spans="1:8" x14ac:dyDescent="0.2">
      <c r="A2933" t="s">
        <v>7308</v>
      </c>
      <c r="B2933" t="s">
        <v>22611</v>
      </c>
      <c r="C2933" t="s">
        <v>7309</v>
      </c>
      <c r="D2933" t="s">
        <v>21648</v>
      </c>
      <c r="E2933"/>
      <c r="F2933">
        <v>70606</v>
      </c>
      <c r="G2933"/>
      <c r="H2933"/>
    </row>
    <row r="2934" spans="1:8" x14ac:dyDescent="0.2">
      <c r="A2934" t="s">
        <v>7310</v>
      </c>
      <c r="B2934" t="s">
        <v>21676</v>
      </c>
      <c r="C2934" t="s">
        <v>2104</v>
      </c>
      <c r="D2934" t="s">
        <v>21677</v>
      </c>
      <c r="E2934"/>
      <c r="F2934"/>
      <c r="G2934"/>
      <c r="H2934"/>
    </row>
    <row r="2935" spans="1:8" x14ac:dyDescent="0.2">
      <c r="A2935" t="s">
        <v>7311</v>
      </c>
      <c r="B2935" t="s">
        <v>21676</v>
      </c>
      <c r="C2935" t="s">
        <v>2104</v>
      </c>
      <c r="D2935" t="s">
        <v>21677</v>
      </c>
      <c r="E2935"/>
      <c r="F2935"/>
      <c r="G2935"/>
      <c r="H2935"/>
    </row>
    <row r="2936" spans="1:8" x14ac:dyDescent="0.2">
      <c r="A2936" t="s">
        <v>7312</v>
      </c>
      <c r="B2936" t="s">
        <v>22612</v>
      </c>
      <c r="C2936" t="s">
        <v>7313</v>
      </c>
      <c r="D2936" t="s">
        <v>21648</v>
      </c>
      <c r="E2936"/>
      <c r="F2936">
        <v>71109</v>
      </c>
      <c r="G2936"/>
      <c r="H2936"/>
    </row>
    <row r="2937" spans="1:8" x14ac:dyDescent="0.2">
      <c r="A2937" t="s">
        <v>7314</v>
      </c>
      <c r="B2937" t="s">
        <v>22612</v>
      </c>
      <c r="C2937" t="s">
        <v>7315</v>
      </c>
      <c r="D2937" t="s">
        <v>21648</v>
      </c>
      <c r="E2937"/>
      <c r="F2937">
        <v>71109</v>
      </c>
      <c r="G2937"/>
      <c r="H2937"/>
    </row>
    <row r="2938" spans="1:8" x14ac:dyDescent="0.2">
      <c r="A2938" t="s">
        <v>7316</v>
      </c>
      <c r="B2938" t="s">
        <v>21676</v>
      </c>
      <c r="C2938" t="s">
        <v>7317</v>
      </c>
      <c r="D2938" t="s">
        <v>21677</v>
      </c>
      <c r="E2938"/>
      <c r="F2938"/>
      <c r="G2938"/>
      <c r="H2938"/>
    </row>
    <row r="2939" spans="1:8" x14ac:dyDescent="0.2">
      <c r="A2939" t="s">
        <v>7318</v>
      </c>
      <c r="B2939" t="s">
        <v>21676</v>
      </c>
      <c r="C2939" t="s">
        <v>7319</v>
      </c>
      <c r="D2939" t="s">
        <v>21677</v>
      </c>
      <c r="E2939"/>
      <c r="F2939"/>
      <c r="G2939"/>
      <c r="H2939"/>
    </row>
    <row r="2940" spans="1:8" x14ac:dyDescent="0.2">
      <c r="A2940" t="s">
        <v>7320</v>
      </c>
      <c r="B2940" t="s">
        <v>22613</v>
      </c>
      <c r="C2940" t="s">
        <v>7321</v>
      </c>
      <c r="D2940" t="s">
        <v>21648</v>
      </c>
      <c r="E2940"/>
      <c r="F2940">
        <v>71109</v>
      </c>
      <c r="G2940"/>
      <c r="H2940"/>
    </row>
    <row r="2941" spans="1:8" x14ac:dyDescent="0.2">
      <c r="A2941" t="s">
        <v>7322</v>
      </c>
      <c r="B2941" t="s">
        <v>22614</v>
      </c>
      <c r="C2941" t="s">
        <v>7323</v>
      </c>
      <c r="D2941" t="s">
        <v>21648</v>
      </c>
      <c r="E2941"/>
      <c r="F2941">
        <v>71109</v>
      </c>
      <c r="G2941"/>
      <c r="H2941"/>
    </row>
    <row r="2942" spans="1:8" x14ac:dyDescent="0.2">
      <c r="A2942" t="s">
        <v>7324</v>
      </c>
      <c r="B2942" t="s">
        <v>22615</v>
      </c>
      <c r="C2942" t="s">
        <v>7325</v>
      </c>
      <c r="D2942" t="s">
        <v>21648</v>
      </c>
      <c r="E2942"/>
      <c r="F2942">
        <v>71109</v>
      </c>
      <c r="G2942"/>
      <c r="H2942"/>
    </row>
    <row r="2943" spans="1:8" x14ac:dyDescent="0.2">
      <c r="A2943" t="s">
        <v>7326</v>
      </c>
      <c r="B2943" t="s">
        <v>22606</v>
      </c>
      <c r="C2943" t="s">
        <v>7327</v>
      </c>
      <c r="D2943" t="s">
        <v>21648</v>
      </c>
      <c r="E2943"/>
      <c r="F2943">
        <v>71109</v>
      </c>
      <c r="G2943"/>
      <c r="H2943"/>
    </row>
    <row r="2944" spans="1:8" x14ac:dyDescent="0.2">
      <c r="A2944" t="s">
        <v>7328</v>
      </c>
      <c r="B2944" t="s">
        <v>22606</v>
      </c>
      <c r="C2944" t="s">
        <v>7329</v>
      </c>
      <c r="D2944" t="s">
        <v>21648</v>
      </c>
      <c r="E2944"/>
      <c r="F2944">
        <v>71109</v>
      </c>
      <c r="G2944"/>
      <c r="H2944"/>
    </row>
    <row r="2945" spans="1:8" x14ac:dyDescent="0.2">
      <c r="A2945" t="s">
        <v>7330</v>
      </c>
      <c r="B2945" t="s">
        <v>22616</v>
      </c>
      <c r="C2945" t="s">
        <v>7331</v>
      </c>
      <c r="D2945" t="s">
        <v>21648</v>
      </c>
      <c r="E2945"/>
      <c r="F2945">
        <v>71109</v>
      </c>
      <c r="G2945"/>
      <c r="H2945"/>
    </row>
    <row r="2946" spans="1:8" x14ac:dyDescent="0.2">
      <c r="A2946" t="s">
        <v>7332</v>
      </c>
      <c r="B2946" t="s">
        <v>22616</v>
      </c>
      <c r="C2946" t="s">
        <v>7333</v>
      </c>
      <c r="D2946" t="s">
        <v>21648</v>
      </c>
      <c r="E2946"/>
      <c r="F2946">
        <v>70606</v>
      </c>
      <c r="G2946"/>
      <c r="H2946"/>
    </row>
    <row r="2947" spans="1:8" x14ac:dyDescent="0.2">
      <c r="A2947" t="s">
        <v>7334</v>
      </c>
      <c r="B2947" t="s">
        <v>22608</v>
      </c>
      <c r="C2947" t="s">
        <v>7335</v>
      </c>
      <c r="D2947" t="s">
        <v>21648</v>
      </c>
      <c r="E2947"/>
      <c r="F2947">
        <v>71109</v>
      </c>
      <c r="G2947"/>
      <c r="H2947"/>
    </row>
    <row r="2948" spans="1:8" x14ac:dyDescent="0.2">
      <c r="A2948" t="s">
        <v>20576</v>
      </c>
      <c r="B2948" t="s">
        <v>22609</v>
      </c>
      <c r="C2948" t="s">
        <v>20577</v>
      </c>
      <c r="D2948" t="s">
        <v>21648</v>
      </c>
      <c r="E2948"/>
      <c r="F2948">
        <v>71109</v>
      </c>
      <c r="G2948"/>
      <c r="H2948"/>
    </row>
    <row r="2949" spans="1:8" x14ac:dyDescent="0.2">
      <c r="A2949" t="s">
        <v>7336</v>
      </c>
      <c r="B2949" t="s">
        <v>22617</v>
      </c>
      <c r="C2949" t="s">
        <v>4113</v>
      </c>
      <c r="D2949" t="s">
        <v>21648</v>
      </c>
      <c r="E2949"/>
      <c r="F2949">
        <v>71109</v>
      </c>
      <c r="G2949"/>
      <c r="H2949"/>
    </row>
    <row r="2950" spans="1:8" x14ac:dyDescent="0.2">
      <c r="A2950" t="s">
        <v>4114</v>
      </c>
      <c r="B2950" t="s">
        <v>22618</v>
      </c>
      <c r="C2950" t="s">
        <v>4115</v>
      </c>
      <c r="D2950" t="s">
        <v>21648</v>
      </c>
      <c r="E2950"/>
      <c r="F2950">
        <v>71109</v>
      </c>
      <c r="G2950"/>
      <c r="H2950"/>
    </row>
    <row r="2951" spans="1:8" x14ac:dyDescent="0.2">
      <c r="A2951" t="s">
        <v>4116</v>
      </c>
      <c r="B2951" t="s">
        <v>22619</v>
      </c>
      <c r="C2951" t="s">
        <v>4117</v>
      </c>
      <c r="D2951" t="s">
        <v>21648</v>
      </c>
      <c r="E2951"/>
      <c r="F2951">
        <v>70606</v>
      </c>
      <c r="G2951"/>
      <c r="H2951"/>
    </row>
    <row r="2952" spans="1:8" x14ac:dyDescent="0.2">
      <c r="A2952" t="s">
        <v>4118</v>
      </c>
      <c r="B2952" t="s">
        <v>22606</v>
      </c>
      <c r="C2952" t="s">
        <v>4119</v>
      </c>
      <c r="D2952" t="s">
        <v>21648</v>
      </c>
      <c r="E2952"/>
      <c r="F2952">
        <v>71109</v>
      </c>
      <c r="G2952"/>
      <c r="H2952"/>
    </row>
    <row r="2953" spans="1:8" x14ac:dyDescent="0.2">
      <c r="A2953" t="s">
        <v>4120</v>
      </c>
      <c r="B2953" t="s">
        <v>21676</v>
      </c>
      <c r="C2953" t="s">
        <v>4121</v>
      </c>
      <c r="D2953" t="s">
        <v>21677</v>
      </c>
      <c r="E2953"/>
      <c r="F2953"/>
      <c r="G2953"/>
      <c r="H2953"/>
    </row>
    <row r="2954" spans="1:8" x14ac:dyDescent="0.2">
      <c r="A2954" t="s">
        <v>16987</v>
      </c>
      <c r="B2954" t="s">
        <v>22620</v>
      </c>
      <c r="C2954" t="s">
        <v>16988</v>
      </c>
      <c r="D2954" t="s">
        <v>21648</v>
      </c>
      <c r="E2954"/>
      <c r="F2954">
        <v>71109</v>
      </c>
      <c r="G2954"/>
      <c r="H2954"/>
    </row>
    <row r="2955" spans="1:8" x14ac:dyDescent="0.2">
      <c r="A2955" t="s">
        <v>4122</v>
      </c>
      <c r="B2955" t="s">
        <v>22621</v>
      </c>
      <c r="C2955" t="s">
        <v>4123</v>
      </c>
      <c r="D2955" t="s">
        <v>21648</v>
      </c>
      <c r="E2955"/>
      <c r="F2955">
        <v>71109</v>
      </c>
      <c r="G2955"/>
      <c r="H2955"/>
    </row>
    <row r="2956" spans="1:8" x14ac:dyDescent="0.2">
      <c r="A2956" t="s">
        <v>7337</v>
      </c>
      <c r="B2956" t="s">
        <v>22622</v>
      </c>
      <c r="C2956" t="s">
        <v>7338</v>
      </c>
      <c r="D2956" t="s">
        <v>21648</v>
      </c>
      <c r="E2956"/>
      <c r="F2956">
        <v>70606</v>
      </c>
      <c r="G2956"/>
      <c r="H2956"/>
    </row>
    <row r="2957" spans="1:8" x14ac:dyDescent="0.2">
      <c r="A2957" t="s">
        <v>7339</v>
      </c>
      <c r="B2957" t="s">
        <v>22623</v>
      </c>
      <c r="C2957" t="s">
        <v>7340</v>
      </c>
      <c r="D2957" t="s">
        <v>21648</v>
      </c>
      <c r="E2957"/>
      <c r="F2957">
        <v>71109</v>
      </c>
      <c r="G2957"/>
      <c r="H2957"/>
    </row>
    <row r="2958" spans="1:8" x14ac:dyDescent="0.2">
      <c r="A2958" t="s">
        <v>7341</v>
      </c>
      <c r="B2958" t="s">
        <v>22386</v>
      </c>
      <c r="C2958" t="s">
        <v>7342</v>
      </c>
      <c r="D2958" t="s">
        <v>21648</v>
      </c>
      <c r="E2958"/>
      <c r="F2958">
        <v>71109</v>
      </c>
      <c r="G2958"/>
      <c r="H2958"/>
    </row>
    <row r="2959" spans="1:8" x14ac:dyDescent="0.2">
      <c r="A2959" t="s">
        <v>7343</v>
      </c>
      <c r="B2959" t="s">
        <v>22624</v>
      </c>
      <c r="C2959" t="s">
        <v>7344</v>
      </c>
      <c r="D2959" t="s">
        <v>21648</v>
      </c>
      <c r="E2959"/>
      <c r="F2959">
        <v>70606</v>
      </c>
      <c r="G2959"/>
      <c r="H2959"/>
    </row>
    <row r="2960" spans="1:8" x14ac:dyDescent="0.2">
      <c r="A2960" t="s">
        <v>7345</v>
      </c>
      <c r="B2960" t="s">
        <v>22625</v>
      </c>
      <c r="C2960" t="s">
        <v>7346</v>
      </c>
      <c r="D2960" t="s">
        <v>21648</v>
      </c>
      <c r="E2960"/>
      <c r="F2960">
        <v>71109</v>
      </c>
      <c r="G2960"/>
      <c r="H2960"/>
    </row>
    <row r="2961" spans="1:8" x14ac:dyDescent="0.2">
      <c r="A2961" t="s">
        <v>7347</v>
      </c>
      <c r="B2961" t="s">
        <v>22608</v>
      </c>
      <c r="C2961" t="s">
        <v>7348</v>
      </c>
      <c r="D2961" t="s">
        <v>21648</v>
      </c>
      <c r="E2961"/>
      <c r="F2961">
        <v>71109</v>
      </c>
      <c r="G2961"/>
      <c r="H2961"/>
    </row>
    <row r="2962" spans="1:8" x14ac:dyDescent="0.2">
      <c r="A2962" t="s">
        <v>7349</v>
      </c>
      <c r="B2962" t="s">
        <v>22623</v>
      </c>
      <c r="C2962" t="s">
        <v>7350</v>
      </c>
      <c r="D2962" t="s">
        <v>21648</v>
      </c>
      <c r="E2962"/>
      <c r="F2962">
        <v>71109</v>
      </c>
      <c r="G2962"/>
      <c r="H2962"/>
    </row>
    <row r="2963" spans="1:8" x14ac:dyDescent="0.2">
      <c r="A2963" t="s">
        <v>7351</v>
      </c>
      <c r="B2963" t="s">
        <v>22622</v>
      </c>
      <c r="C2963" t="s">
        <v>7338</v>
      </c>
      <c r="D2963" t="s">
        <v>21648</v>
      </c>
      <c r="E2963"/>
      <c r="F2963">
        <v>71109</v>
      </c>
      <c r="G2963"/>
      <c r="H2963"/>
    </row>
    <row r="2964" spans="1:8" x14ac:dyDescent="0.2">
      <c r="A2964" t="s">
        <v>7352</v>
      </c>
      <c r="B2964" t="s">
        <v>22386</v>
      </c>
      <c r="C2964" t="s">
        <v>7353</v>
      </c>
      <c r="D2964" t="s">
        <v>21648</v>
      </c>
      <c r="E2964"/>
      <c r="F2964">
        <v>71109</v>
      </c>
      <c r="G2964"/>
      <c r="H2964"/>
    </row>
    <row r="2965" spans="1:8" x14ac:dyDescent="0.2">
      <c r="A2965" t="s">
        <v>7354</v>
      </c>
      <c r="B2965" t="s">
        <v>22626</v>
      </c>
      <c r="C2965" t="s">
        <v>7355</v>
      </c>
      <c r="D2965" t="s">
        <v>21648</v>
      </c>
      <c r="E2965"/>
      <c r="F2965">
        <v>70606</v>
      </c>
      <c r="G2965"/>
      <c r="H2965"/>
    </row>
    <row r="2966" spans="1:8" x14ac:dyDescent="0.2">
      <c r="A2966" t="s">
        <v>7356</v>
      </c>
      <c r="B2966" t="s">
        <v>22608</v>
      </c>
      <c r="C2966" t="s">
        <v>7357</v>
      </c>
      <c r="D2966" t="s">
        <v>21648</v>
      </c>
      <c r="E2966"/>
      <c r="F2966">
        <v>71109</v>
      </c>
      <c r="G2966"/>
      <c r="H2966"/>
    </row>
    <row r="2967" spans="1:8" x14ac:dyDescent="0.2">
      <c r="A2967" t="s">
        <v>7358</v>
      </c>
      <c r="B2967" t="s">
        <v>22625</v>
      </c>
      <c r="C2967" t="s">
        <v>7359</v>
      </c>
      <c r="D2967" t="s">
        <v>21648</v>
      </c>
      <c r="E2967"/>
      <c r="F2967">
        <v>71109</v>
      </c>
      <c r="G2967"/>
      <c r="H2967"/>
    </row>
    <row r="2968" spans="1:8" x14ac:dyDescent="0.2">
      <c r="A2968" t="s">
        <v>7360</v>
      </c>
      <c r="B2968" t="s">
        <v>22625</v>
      </c>
      <c r="C2968" t="s">
        <v>7361</v>
      </c>
      <c r="D2968" t="s">
        <v>21648</v>
      </c>
      <c r="E2968"/>
      <c r="F2968">
        <v>71109</v>
      </c>
      <c r="G2968"/>
      <c r="H2968"/>
    </row>
    <row r="2969" spans="1:8" x14ac:dyDescent="0.2">
      <c r="A2969" t="s">
        <v>7362</v>
      </c>
      <c r="B2969" t="s">
        <v>22252</v>
      </c>
      <c r="C2969" t="s">
        <v>7363</v>
      </c>
      <c r="D2969" t="s">
        <v>21648</v>
      </c>
      <c r="E2969"/>
      <c r="F2969">
        <v>70606</v>
      </c>
      <c r="G2969"/>
      <c r="H2969"/>
    </row>
    <row r="2970" spans="1:8" x14ac:dyDescent="0.2">
      <c r="A2970" t="s">
        <v>7364</v>
      </c>
      <c r="B2970" t="s">
        <v>22622</v>
      </c>
      <c r="C2970" t="s">
        <v>7365</v>
      </c>
      <c r="D2970" t="s">
        <v>21648</v>
      </c>
      <c r="E2970"/>
      <c r="F2970">
        <v>70606</v>
      </c>
      <c r="G2970"/>
      <c r="H2970"/>
    </row>
    <row r="2971" spans="1:8" x14ac:dyDescent="0.2">
      <c r="A2971" t="s">
        <v>7366</v>
      </c>
      <c r="B2971" t="s">
        <v>22627</v>
      </c>
      <c r="C2971" t="s">
        <v>7367</v>
      </c>
      <c r="D2971" t="s">
        <v>21648</v>
      </c>
      <c r="E2971"/>
      <c r="F2971">
        <v>70606</v>
      </c>
      <c r="G2971"/>
      <c r="H2971"/>
    </row>
    <row r="2972" spans="1:8" x14ac:dyDescent="0.2">
      <c r="A2972" t="s">
        <v>7368</v>
      </c>
      <c r="B2972" t="s">
        <v>22628</v>
      </c>
      <c r="C2972" t="s">
        <v>7369</v>
      </c>
      <c r="D2972" t="s">
        <v>21648</v>
      </c>
      <c r="E2972"/>
      <c r="F2972">
        <v>70606</v>
      </c>
      <c r="G2972"/>
      <c r="H2972"/>
    </row>
    <row r="2973" spans="1:8" x14ac:dyDescent="0.2">
      <c r="A2973" t="s">
        <v>7370</v>
      </c>
      <c r="B2973" t="s">
        <v>22629</v>
      </c>
      <c r="C2973" t="s">
        <v>7371</v>
      </c>
      <c r="D2973" t="s">
        <v>21648</v>
      </c>
      <c r="E2973"/>
      <c r="F2973">
        <v>70606</v>
      </c>
      <c r="G2973"/>
      <c r="H2973"/>
    </row>
    <row r="2974" spans="1:8" x14ac:dyDescent="0.2">
      <c r="A2974" t="s">
        <v>7372</v>
      </c>
      <c r="B2974" t="s">
        <v>22630</v>
      </c>
      <c r="C2974" t="s">
        <v>7373</v>
      </c>
      <c r="D2974" t="s">
        <v>21648</v>
      </c>
      <c r="E2974"/>
      <c r="F2974">
        <v>70606</v>
      </c>
      <c r="G2974"/>
      <c r="H2974"/>
    </row>
    <row r="2975" spans="1:8" x14ac:dyDescent="0.2">
      <c r="A2975" t="s">
        <v>7374</v>
      </c>
      <c r="B2975" t="s">
        <v>22631</v>
      </c>
      <c r="C2975" t="s">
        <v>7375</v>
      </c>
      <c r="D2975" t="s">
        <v>21648</v>
      </c>
      <c r="E2975"/>
      <c r="F2975">
        <v>70606</v>
      </c>
      <c r="G2975"/>
      <c r="H2975"/>
    </row>
    <row r="2976" spans="1:8" x14ac:dyDescent="0.2">
      <c r="A2976" t="s">
        <v>7376</v>
      </c>
      <c r="B2976" t="s">
        <v>22632</v>
      </c>
      <c r="C2976" t="s">
        <v>7377</v>
      </c>
      <c r="D2976" t="s">
        <v>21648</v>
      </c>
      <c r="E2976"/>
      <c r="F2976">
        <v>70606</v>
      </c>
      <c r="G2976"/>
      <c r="H2976"/>
    </row>
    <row r="2977" spans="1:8" x14ac:dyDescent="0.2">
      <c r="A2977" t="s">
        <v>7378</v>
      </c>
      <c r="B2977" t="s">
        <v>22633</v>
      </c>
      <c r="C2977" t="s">
        <v>7379</v>
      </c>
      <c r="D2977" t="s">
        <v>21648</v>
      </c>
      <c r="E2977"/>
      <c r="F2977">
        <v>70606</v>
      </c>
      <c r="G2977"/>
      <c r="H2977"/>
    </row>
    <row r="2978" spans="1:8" x14ac:dyDescent="0.2">
      <c r="A2978" t="s">
        <v>7380</v>
      </c>
      <c r="B2978" t="s">
        <v>22634</v>
      </c>
      <c r="C2978" t="s">
        <v>7381</v>
      </c>
      <c r="D2978" t="s">
        <v>21648</v>
      </c>
      <c r="E2978"/>
      <c r="F2978">
        <v>70606</v>
      </c>
      <c r="G2978"/>
      <c r="H2978"/>
    </row>
    <row r="2979" spans="1:8" x14ac:dyDescent="0.2">
      <c r="A2979" t="s">
        <v>7382</v>
      </c>
      <c r="B2979" t="s">
        <v>22635</v>
      </c>
      <c r="C2979" t="s">
        <v>7383</v>
      </c>
      <c r="D2979" t="s">
        <v>21648</v>
      </c>
      <c r="E2979"/>
      <c r="F2979">
        <v>70606</v>
      </c>
      <c r="G2979"/>
      <c r="H2979"/>
    </row>
    <row r="2980" spans="1:8" x14ac:dyDescent="0.2">
      <c r="A2980" t="s">
        <v>7384</v>
      </c>
      <c r="B2980" t="s">
        <v>22636</v>
      </c>
      <c r="C2980" t="s">
        <v>7385</v>
      </c>
      <c r="D2980" t="s">
        <v>21648</v>
      </c>
      <c r="E2980"/>
      <c r="F2980">
        <v>70606</v>
      </c>
      <c r="G2980"/>
      <c r="H2980"/>
    </row>
    <row r="2981" spans="1:8" x14ac:dyDescent="0.2">
      <c r="A2981" t="s">
        <v>7386</v>
      </c>
      <c r="B2981" t="s">
        <v>22637</v>
      </c>
      <c r="C2981" t="s">
        <v>7387</v>
      </c>
      <c r="D2981" t="s">
        <v>21648</v>
      </c>
      <c r="E2981"/>
      <c r="F2981">
        <v>70606</v>
      </c>
      <c r="G2981"/>
      <c r="H2981"/>
    </row>
    <row r="2982" spans="1:8" x14ac:dyDescent="0.2">
      <c r="A2982" t="s">
        <v>7388</v>
      </c>
      <c r="B2982" t="s">
        <v>22638</v>
      </c>
      <c r="C2982" t="s">
        <v>7389</v>
      </c>
      <c r="D2982" t="s">
        <v>21648</v>
      </c>
      <c r="E2982"/>
      <c r="F2982">
        <v>70606</v>
      </c>
      <c r="G2982"/>
      <c r="H2982"/>
    </row>
    <row r="2983" spans="1:8" x14ac:dyDescent="0.2">
      <c r="A2983" t="s">
        <v>7390</v>
      </c>
      <c r="B2983" t="s">
        <v>22639</v>
      </c>
      <c r="C2983" t="s">
        <v>4150</v>
      </c>
      <c r="D2983" t="s">
        <v>21648</v>
      </c>
      <c r="E2983"/>
      <c r="F2983">
        <v>70606</v>
      </c>
      <c r="G2983"/>
      <c r="H2983"/>
    </row>
    <row r="2984" spans="1:8" x14ac:dyDescent="0.2">
      <c r="A2984" t="s">
        <v>4151</v>
      </c>
      <c r="B2984" t="s">
        <v>22640</v>
      </c>
      <c r="C2984" t="s">
        <v>4152</v>
      </c>
      <c r="D2984" t="s">
        <v>21648</v>
      </c>
      <c r="E2984"/>
      <c r="F2984">
        <v>70606</v>
      </c>
      <c r="G2984"/>
      <c r="H2984"/>
    </row>
    <row r="2985" spans="1:8" x14ac:dyDescent="0.2">
      <c r="A2985" t="s">
        <v>4153</v>
      </c>
      <c r="B2985" t="s">
        <v>22641</v>
      </c>
      <c r="C2985" t="s">
        <v>7394</v>
      </c>
      <c r="D2985" t="s">
        <v>21648</v>
      </c>
      <c r="E2985"/>
      <c r="F2985">
        <v>70606</v>
      </c>
      <c r="G2985"/>
      <c r="H2985"/>
    </row>
    <row r="2986" spans="1:8" x14ac:dyDescent="0.2">
      <c r="A2986" t="s">
        <v>7395</v>
      </c>
      <c r="B2986" t="s">
        <v>22642</v>
      </c>
      <c r="C2986" t="s">
        <v>7396</v>
      </c>
      <c r="D2986" t="s">
        <v>21648</v>
      </c>
      <c r="E2986"/>
      <c r="F2986">
        <v>70606</v>
      </c>
      <c r="G2986"/>
      <c r="H2986"/>
    </row>
    <row r="2987" spans="1:8" x14ac:dyDescent="0.2">
      <c r="A2987" t="s">
        <v>7397</v>
      </c>
      <c r="B2987" t="s">
        <v>22643</v>
      </c>
      <c r="C2987" t="s">
        <v>7398</v>
      </c>
      <c r="D2987" t="s">
        <v>21648</v>
      </c>
      <c r="E2987"/>
      <c r="F2987">
        <v>70606</v>
      </c>
      <c r="G2987"/>
      <c r="H2987"/>
    </row>
    <row r="2988" spans="1:8" x14ac:dyDescent="0.2">
      <c r="A2988" t="s">
        <v>7399</v>
      </c>
      <c r="B2988" t="s">
        <v>22644</v>
      </c>
      <c r="C2988" t="s">
        <v>7400</v>
      </c>
      <c r="D2988" t="s">
        <v>21648</v>
      </c>
      <c r="E2988"/>
      <c r="F2988">
        <v>70606</v>
      </c>
      <c r="G2988"/>
      <c r="H2988"/>
    </row>
    <row r="2989" spans="1:8" x14ac:dyDescent="0.2">
      <c r="A2989" t="s">
        <v>7401</v>
      </c>
      <c r="B2989" t="s">
        <v>22645</v>
      </c>
      <c r="C2989" t="s">
        <v>7402</v>
      </c>
      <c r="D2989" t="s">
        <v>21648</v>
      </c>
      <c r="E2989"/>
      <c r="F2989">
        <v>70606</v>
      </c>
      <c r="G2989"/>
      <c r="H2989"/>
    </row>
    <row r="2990" spans="1:8" x14ac:dyDescent="0.2">
      <c r="A2990" t="s">
        <v>7403</v>
      </c>
      <c r="B2990" t="s">
        <v>22646</v>
      </c>
      <c r="C2990" t="s">
        <v>7404</v>
      </c>
      <c r="D2990" t="s">
        <v>21648</v>
      </c>
      <c r="E2990"/>
      <c r="F2990">
        <v>71109</v>
      </c>
      <c r="G2990"/>
      <c r="H2990"/>
    </row>
    <row r="2991" spans="1:8" x14ac:dyDescent="0.2">
      <c r="A2991" t="s">
        <v>7405</v>
      </c>
      <c r="B2991" t="s">
        <v>22647</v>
      </c>
      <c r="C2991" t="s">
        <v>7406</v>
      </c>
      <c r="D2991" t="s">
        <v>21648</v>
      </c>
      <c r="E2991"/>
      <c r="F2991">
        <v>70606</v>
      </c>
      <c r="G2991"/>
      <c r="H2991"/>
    </row>
    <row r="2992" spans="1:8" x14ac:dyDescent="0.2">
      <c r="A2992" t="s">
        <v>7407</v>
      </c>
      <c r="B2992" t="s">
        <v>22629</v>
      </c>
      <c r="C2992" t="s">
        <v>7408</v>
      </c>
      <c r="D2992" t="s">
        <v>21648</v>
      </c>
      <c r="E2992"/>
      <c r="F2992">
        <v>70606</v>
      </c>
      <c r="G2992"/>
      <c r="H2992"/>
    </row>
    <row r="2993" spans="1:8" x14ac:dyDescent="0.2">
      <c r="A2993" t="s">
        <v>7409</v>
      </c>
      <c r="B2993" t="s">
        <v>22633</v>
      </c>
      <c r="C2993" t="s">
        <v>7410</v>
      </c>
      <c r="D2993" t="s">
        <v>21648</v>
      </c>
      <c r="E2993"/>
      <c r="F2993">
        <v>70606</v>
      </c>
      <c r="G2993"/>
      <c r="H2993"/>
    </row>
    <row r="2994" spans="1:8" x14ac:dyDescent="0.2">
      <c r="A2994" t="s">
        <v>7411</v>
      </c>
      <c r="B2994" t="s">
        <v>22648</v>
      </c>
      <c r="C2994" t="s">
        <v>7412</v>
      </c>
      <c r="D2994" t="s">
        <v>21648</v>
      </c>
      <c r="E2994"/>
      <c r="F2994">
        <v>70606</v>
      </c>
      <c r="G2994"/>
      <c r="H2994"/>
    </row>
    <row r="2995" spans="1:8" x14ac:dyDescent="0.2">
      <c r="A2995" t="s">
        <v>7413</v>
      </c>
      <c r="B2995" t="s">
        <v>22649</v>
      </c>
      <c r="C2995" t="s">
        <v>7414</v>
      </c>
      <c r="D2995" t="s">
        <v>21648</v>
      </c>
      <c r="E2995"/>
      <c r="F2995">
        <v>70606</v>
      </c>
      <c r="G2995"/>
      <c r="H2995"/>
    </row>
    <row r="2996" spans="1:8" x14ac:dyDescent="0.2">
      <c r="A2996" t="s">
        <v>7415</v>
      </c>
      <c r="B2996" t="s">
        <v>22650</v>
      </c>
      <c r="C2996" t="s">
        <v>7416</v>
      </c>
      <c r="D2996" t="s">
        <v>21648</v>
      </c>
      <c r="E2996"/>
      <c r="F2996">
        <v>70606</v>
      </c>
      <c r="G2996"/>
      <c r="H2996"/>
    </row>
    <row r="2997" spans="1:8" x14ac:dyDescent="0.2">
      <c r="A2997" t="s">
        <v>7417</v>
      </c>
      <c r="B2997" t="s">
        <v>22651</v>
      </c>
      <c r="C2997" t="s">
        <v>7418</v>
      </c>
      <c r="D2997" t="s">
        <v>21648</v>
      </c>
      <c r="E2997"/>
      <c r="F2997">
        <v>70606</v>
      </c>
      <c r="G2997"/>
      <c r="H2997"/>
    </row>
    <row r="2998" spans="1:8" x14ac:dyDescent="0.2">
      <c r="A2998" t="s">
        <v>7419</v>
      </c>
      <c r="B2998" t="s">
        <v>22652</v>
      </c>
      <c r="C2998" t="s">
        <v>7420</v>
      </c>
      <c r="D2998" t="s">
        <v>21648</v>
      </c>
      <c r="E2998"/>
      <c r="F2998">
        <v>70606</v>
      </c>
      <c r="G2998"/>
      <c r="H2998"/>
    </row>
    <row r="2999" spans="1:8" x14ac:dyDescent="0.2">
      <c r="A2999" t="s">
        <v>7421</v>
      </c>
      <c r="B2999" t="s">
        <v>22653</v>
      </c>
      <c r="C2999" t="s">
        <v>7422</v>
      </c>
      <c r="D2999" t="s">
        <v>21648</v>
      </c>
      <c r="E2999"/>
      <c r="F2999">
        <v>70606</v>
      </c>
      <c r="G2999"/>
      <c r="H2999"/>
    </row>
    <row r="3000" spans="1:8" x14ac:dyDescent="0.2">
      <c r="A3000" t="s">
        <v>7423</v>
      </c>
      <c r="B3000" t="s">
        <v>22654</v>
      </c>
      <c r="C3000" t="s">
        <v>7424</v>
      </c>
      <c r="D3000" t="s">
        <v>21648</v>
      </c>
      <c r="E3000"/>
      <c r="F3000">
        <v>70606</v>
      </c>
      <c r="G3000"/>
      <c r="H3000"/>
    </row>
    <row r="3001" spans="1:8" x14ac:dyDescent="0.2">
      <c r="A3001" t="s">
        <v>7425</v>
      </c>
      <c r="B3001" t="s">
        <v>22655</v>
      </c>
      <c r="C3001" t="s">
        <v>7426</v>
      </c>
      <c r="D3001" t="s">
        <v>21648</v>
      </c>
      <c r="E3001"/>
      <c r="F3001">
        <v>70606</v>
      </c>
      <c r="G3001"/>
      <c r="H3001"/>
    </row>
    <row r="3002" spans="1:8" x14ac:dyDescent="0.2">
      <c r="A3002" t="s">
        <v>7427</v>
      </c>
      <c r="B3002" t="s">
        <v>22656</v>
      </c>
      <c r="C3002" t="s">
        <v>7428</v>
      </c>
      <c r="D3002" t="s">
        <v>21648</v>
      </c>
      <c r="E3002"/>
      <c r="F3002">
        <v>70606</v>
      </c>
      <c r="G3002"/>
      <c r="H3002"/>
    </row>
    <row r="3003" spans="1:8" x14ac:dyDescent="0.2">
      <c r="A3003" t="s">
        <v>7429</v>
      </c>
      <c r="B3003" t="s">
        <v>22657</v>
      </c>
      <c r="C3003" t="s">
        <v>4184</v>
      </c>
      <c r="D3003" t="s">
        <v>21648</v>
      </c>
      <c r="E3003"/>
      <c r="F3003">
        <v>70606</v>
      </c>
      <c r="G3003"/>
      <c r="H3003"/>
    </row>
    <row r="3004" spans="1:8" x14ac:dyDescent="0.2">
      <c r="A3004" t="s">
        <v>4185</v>
      </c>
      <c r="B3004" t="s">
        <v>22658</v>
      </c>
      <c r="C3004" t="s">
        <v>4186</v>
      </c>
      <c r="D3004" t="s">
        <v>21648</v>
      </c>
      <c r="E3004"/>
      <c r="F3004">
        <v>70606</v>
      </c>
      <c r="G3004"/>
      <c r="H3004"/>
    </row>
    <row r="3005" spans="1:8" x14ac:dyDescent="0.2">
      <c r="A3005" t="s">
        <v>4187</v>
      </c>
      <c r="B3005" t="s">
        <v>21676</v>
      </c>
      <c r="C3005" t="s">
        <v>4188</v>
      </c>
      <c r="D3005" t="s">
        <v>21677</v>
      </c>
      <c r="E3005"/>
      <c r="F3005"/>
      <c r="G3005"/>
      <c r="H3005"/>
    </row>
    <row r="3006" spans="1:8" x14ac:dyDescent="0.2">
      <c r="A3006" t="s">
        <v>4189</v>
      </c>
      <c r="B3006" t="s">
        <v>21676</v>
      </c>
      <c r="C3006" t="s">
        <v>4190</v>
      </c>
      <c r="D3006" t="s">
        <v>21677</v>
      </c>
      <c r="E3006"/>
      <c r="F3006"/>
      <c r="G3006"/>
      <c r="H3006"/>
    </row>
    <row r="3007" spans="1:8" x14ac:dyDescent="0.2">
      <c r="A3007" t="s">
        <v>4191</v>
      </c>
      <c r="B3007" t="s">
        <v>22659</v>
      </c>
      <c r="C3007" t="s">
        <v>4192</v>
      </c>
      <c r="D3007" t="s">
        <v>21648</v>
      </c>
      <c r="E3007"/>
      <c r="F3007">
        <v>70606</v>
      </c>
      <c r="G3007"/>
      <c r="H3007"/>
    </row>
    <row r="3008" spans="1:8" x14ac:dyDescent="0.2">
      <c r="A3008" t="s">
        <v>4193</v>
      </c>
      <c r="B3008" t="s">
        <v>22659</v>
      </c>
      <c r="C3008" t="s">
        <v>4192</v>
      </c>
      <c r="D3008" t="s">
        <v>21648</v>
      </c>
      <c r="E3008"/>
      <c r="F3008">
        <v>70606</v>
      </c>
      <c r="G3008"/>
      <c r="H3008"/>
    </row>
    <row r="3009" spans="1:8" x14ac:dyDescent="0.2">
      <c r="A3009" t="s">
        <v>4194</v>
      </c>
      <c r="B3009" t="s">
        <v>22660</v>
      </c>
      <c r="C3009" t="s">
        <v>4195</v>
      </c>
      <c r="D3009" t="s">
        <v>21648</v>
      </c>
      <c r="E3009"/>
      <c r="F3009">
        <v>70606</v>
      </c>
      <c r="G3009"/>
      <c r="H3009"/>
    </row>
    <row r="3010" spans="1:8" x14ac:dyDescent="0.2">
      <c r="A3010" t="s">
        <v>4196</v>
      </c>
      <c r="B3010" t="s">
        <v>22661</v>
      </c>
      <c r="C3010" t="s">
        <v>4197</v>
      </c>
      <c r="D3010" t="s">
        <v>21648</v>
      </c>
      <c r="E3010"/>
      <c r="F3010">
        <v>70606</v>
      </c>
      <c r="G3010"/>
      <c r="H3010"/>
    </row>
    <row r="3011" spans="1:8" x14ac:dyDescent="0.2">
      <c r="A3011" t="s">
        <v>4198</v>
      </c>
      <c r="B3011" t="s">
        <v>22662</v>
      </c>
      <c r="C3011" t="s">
        <v>4199</v>
      </c>
      <c r="D3011" t="s">
        <v>21648</v>
      </c>
      <c r="E3011"/>
      <c r="F3011">
        <v>70606</v>
      </c>
      <c r="G3011"/>
      <c r="H3011"/>
    </row>
    <row r="3012" spans="1:8" x14ac:dyDescent="0.2">
      <c r="A3012" t="s">
        <v>4200</v>
      </c>
      <c r="B3012" t="s">
        <v>22663</v>
      </c>
      <c r="C3012" t="s">
        <v>4201</v>
      </c>
      <c r="D3012" t="s">
        <v>21648</v>
      </c>
      <c r="E3012"/>
      <c r="F3012">
        <v>70606</v>
      </c>
      <c r="G3012"/>
      <c r="H3012"/>
    </row>
    <row r="3013" spans="1:8" x14ac:dyDescent="0.2">
      <c r="A3013" t="s">
        <v>4202</v>
      </c>
      <c r="B3013" t="s">
        <v>22664</v>
      </c>
      <c r="C3013" t="s">
        <v>4203</v>
      </c>
      <c r="D3013" t="s">
        <v>21648</v>
      </c>
      <c r="E3013"/>
      <c r="F3013">
        <v>70606</v>
      </c>
      <c r="G3013"/>
      <c r="H3013"/>
    </row>
    <row r="3014" spans="1:8" x14ac:dyDescent="0.2">
      <c r="A3014" t="s">
        <v>4204</v>
      </c>
      <c r="B3014" t="s">
        <v>22665</v>
      </c>
      <c r="C3014" t="s">
        <v>4205</v>
      </c>
      <c r="D3014" t="s">
        <v>21648</v>
      </c>
      <c r="E3014"/>
      <c r="F3014">
        <v>70606</v>
      </c>
      <c r="G3014"/>
      <c r="H3014"/>
    </row>
    <row r="3015" spans="1:8" x14ac:dyDescent="0.2">
      <c r="A3015" t="s">
        <v>4206</v>
      </c>
      <c r="B3015" t="s">
        <v>22556</v>
      </c>
      <c r="C3015" t="s">
        <v>4207</v>
      </c>
      <c r="D3015" t="s">
        <v>21648</v>
      </c>
      <c r="E3015"/>
      <c r="F3015">
        <v>70606</v>
      </c>
      <c r="G3015"/>
      <c r="H3015"/>
    </row>
    <row r="3016" spans="1:8" x14ac:dyDescent="0.2">
      <c r="A3016" t="s">
        <v>4208</v>
      </c>
      <c r="B3016" t="s">
        <v>22666</v>
      </c>
      <c r="C3016" t="s">
        <v>4209</v>
      </c>
      <c r="D3016" t="s">
        <v>21648</v>
      </c>
      <c r="E3016"/>
      <c r="F3016">
        <v>70606</v>
      </c>
      <c r="G3016"/>
      <c r="H3016"/>
    </row>
    <row r="3017" spans="1:8" x14ac:dyDescent="0.2">
      <c r="A3017" t="s">
        <v>4210</v>
      </c>
      <c r="B3017" t="s">
        <v>22667</v>
      </c>
      <c r="C3017" t="s">
        <v>4211</v>
      </c>
      <c r="D3017" t="s">
        <v>21648</v>
      </c>
      <c r="E3017"/>
      <c r="F3017">
        <v>70606</v>
      </c>
      <c r="G3017"/>
      <c r="H3017"/>
    </row>
    <row r="3018" spans="1:8" x14ac:dyDescent="0.2">
      <c r="A3018" t="s">
        <v>4212</v>
      </c>
      <c r="B3018" t="s">
        <v>22668</v>
      </c>
      <c r="C3018" t="s">
        <v>4213</v>
      </c>
      <c r="D3018" t="s">
        <v>21648</v>
      </c>
      <c r="E3018"/>
      <c r="F3018">
        <v>70606</v>
      </c>
      <c r="G3018"/>
      <c r="H3018"/>
    </row>
    <row r="3019" spans="1:8" x14ac:dyDescent="0.2">
      <c r="A3019" t="s">
        <v>4214</v>
      </c>
      <c r="B3019" t="s">
        <v>22654</v>
      </c>
      <c r="C3019" t="s">
        <v>4215</v>
      </c>
      <c r="D3019" t="s">
        <v>21648</v>
      </c>
      <c r="E3019"/>
      <c r="F3019">
        <v>70606</v>
      </c>
      <c r="G3019"/>
      <c r="H3019"/>
    </row>
    <row r="3020" spans="1:8" x14ac:dyDescent="0.2">
      <c r="A3020" t="s">
        <v>4216</v>
      </c>
      <c r="B3020" t="s">
        <v>22669</v>
      </c>
      <c r="C3020" t="s">
        <v>4217</v>
      </c>
      <c r="D3020" t="s">
        <v>21648</v>
      </c>
      <c r="E3020"/>
      <c r="F3020">
        <v>70606</v>
      </c>
      <c r="G3020"/>
      <c r="H3020"/>
    </row>
    <row r="3021" spans="1:8" x14ac:dyDescent="0.2">
      <c r="A3021" t="s">
        <v>4218</v>
      </c>
      <c r="B3021" t="s">
        <v>22648</v>
      </c>
      <c r="C3021" t="s">
        <v>4219</v>
      </c>
      <c r="D3021" t="s">
        <v>21648</v>
      </c>
      <c r="E3021"/>
      <c r="F3021">
        <v>70606</v>
      </c>
      <c r="G3021"/>
      <c r="H3021"/>
    </row>
    <row r="3022" spans="1:8" x14ac:dyDescent="0.2">
      <c r="A3022" t="s">
        <v>4220</v>
      </c>
      <c r="B3022" t="s">
        <v>22649</v>
      </c>
      <c r="C3022" t="s">
        <v>4221</v>
      </c>
      <c r="D3022" t="s">
        <v>21648</v>
      </c>
      <c r="E3022"/>
      <c r="F3022">
        <v>70606</v>
      </c>
      <c r="G3022"/>
      <c r="H3022"/>
    </row>
    <row r="3023" spans="1:8" x14ac:dyDescent="0.2">
      <c r="A3023" t="s">
        <v>4222</v>
      </c>
      <c r="B3023" t="s">
        <v>22650</v>
      </c>
      <c r="C3023" t="s">
        <v>4223</v>
      </c>
      <c r="D3023" t="s">
        <v>21648</v>
      </c>
      <c r="E3023"/>
      <c r="F3023">
        <v>70606</v>
      </c>
      <c r="G3023"/>
      <c r="H3023"/>
    </row>
    <row r="3024" spans="1:8" x14ac:dyDescent="0.2">
      <c r="A3024" t="s">
        <v>4224</v>
      </c>
      <c r="B3024" t="s">
        <v>22651</v>
      </c>
      <c r="C3024" t="s">
        <v>4225</v>
      </c>
      <c r="D3024" t="s">
        <v>21648</v>
      </c>
      <c r="E3024"/>
      <c r="F3024">
        <v>70606</v>
      </c>
      <c r="G3024"/>
      <c r="H3024"/>
    </row>
    <row r="3025" spans="1:8" x14ac:dyDescent="0.2">
      <c r="A3025" t="s">
        <v>4226</v>
      </c>
      <c r="B3025" t="s">
        <v>22652</v>
      </c>
      <c r="C3025" t="s">
        <v>4227</v>
      </c>
      <c r="D3025" t="s">
        <v>21648</v>
      </c>
      <c r="E3025"/>
      <c r="F3025">
        <v>70606</v>
      </c>
      <c r="G3025"/>
      <c r="H3025"/>
    </row>
    <row r="3026" spans="1:8" x14ac:dyDescent="0.2">
      <c r="A3026" t="s">
        <v>4228</v>
      </c>
      <c r="B3026" t="s">
        <v>22653</v>
      </c>
      <c r="C3026" t="s">
        <v>4229</v>
      </c>
      <c r="D3026" t="s">
        <v>21648</v>
      </c>
      <c r="E3026"/>
      <c r="F3026">
        <v>70606</v>
      </c>
      <c r="G3026"/>
      <c r="H3026"/>
    </row>
    <row r="3027" spans="1:8" x14ac:dyDescent="0.2">
      <c r="A3027" t="s">
        <v>4230</v>
      </c>
      <c r="B3027" t="s">
        <v>21676</v>
      </c>
      <c r="C3027" t="s">
        <v>4231</v>
      </c>
      <c r="D3027" t="s">
        <v>21677</v>
      </c>
      <c r="E3027"/>
      <c r="F3027"/>
      <c r="G3027"/>
      <c r="H3027"/>
    </row>
    <row r="3028" spans="1:8" x14ac:dyDescent="0.2">
      <c r="A3028" t="s">
        <v>4232</v>
      </c>
      <c r="B3028" t="s">
        <v>21676</v>
      </c>
      <c r="C3028" t="s">
        <v>4233</v>
      </c>
      <c r="D3028" t="s">
        <v>21677</v>
      </c>
      <c r="E3028"/>
      <c r="F3028"/>
      <c r="G3028"/>
      <c r="H3028"/>
    </row>
    <row r="3029" spans="1:8" x14ac:dyDescent="0.2">
      <c r="A3029" t="s">
        <v>4234</v>
      </c>
      <c r="B3029" t="s">
        <v>22666</v>
      </c>
      <c r="C3029" t="s">
        <v>4209</v>
      </c>
      <c r="D3029" t="s">
        <v>21648</v>
      </c>
      <c r="E3029"/>
      <c r="F3029">
        <v>70606</v>
      </c>
      <c r="G3029"/>
      <c r="H3029"/>
    </row>
    <row r="3030" spans="1:8" x14ac:dyDescent="0.2">
      <c r="A3030" t="s">
        <v>4235</v>
      </c>
      <c r="B3030" t="s">
        <v>22667</v>
      </c>
      <c r="C3030" t="s">
        <v>4211</v>
      </c>
      <c r="D3030" t="s">
        <v>21648</v>
      </c>
      <c r="E3030"/>
      <c r="F3030">
        <v>70606</v>
      </c>
      <c r="G3030"/>
      <c r="H3030"/>
    </row>
    <row r="3031" spans="1:8" x14ac:dyDescent="0.2">
      <c r="A3031" t="s">
        <v>4236</v>
      </c>
      <c r="B3031" t="s">
        <v>22670</v>
      </c>
      <c r="C3031" t="s">
        <v>4237</v>
      </c>
      <c r="D3031" t="s">
        <v>21648</v>
      </c>
      <c r="E3031"/>
      <c r="F3031">
        <v>70606</v>
      </c>
      <c r="G3031"/>
      <c r="H3031"/>
    </row>
    <row r="3032" spans="1:8" x14ac:dyDescent="0.2">
      <c r="A3032" t="s">
        <v>4238</v>
      </c>
      <c r="B3032" t="s">
        <v>22671</v>
      </c>
      <c r="C3032" t="s">
        <v>4239</v>
      </c>
      <c r="D3032" t="s">
        <v>21648</v>
      </c>
      <c r="E3032"/>
      <c r="F3032">
        <v>70606</v>
      </c>
      <c r="G3032"/>
      <c r="H3032"/>
    </row>
    <row r="3033" spans="1:8" x14ac:dyDescent="0.2">
      <c r="A3033" t="s">
        <v>4240</v>
      </c>
      <c r="B3033" t="s">
        <v>22672</v>
      </c>
      <c r="C3033" t="s">
        <v>4241</v>
      </c>
      <c r="D3033" t="s">
        <v>21648</v>
      </c>
      <c r="E3033"/>
      <c r="F3033">
        <v>70606</v>
      </c>
      <c r="G3033"/>
      <c r="H3033"/>
    </row>
    <row r="3034" spans="1:8" x14ac:dyDescent="0.2">
      <c r="A3034" t="s">
        <v>4242</v>
      </c>
      <c r="B3034" t="s">
        <v>22673</v>
      </c>
      <c r="C3034" t="s">
        <v>4243</v>
      </c>
      <c r="D3034" t="s">
        <v>21648</v>
      </c>
      <c r="E3034"/>
      <c r="F3034">
        <v>70606</v>
      </c>
      <c r="G3034"/>
      <c r="H3034"/>
    </row>
    <row r="3035" spans="1:8" x14ac:dyDescent="0.2">
      <c r="A3035" t="s">
        <v>4244</v>
      </c>
      <c r="B3035" t="s">
        <v>22673</v>
      </c>
      <c r="C3035" t="s">
        <v>4245</v>
      </c>
      <c r="D3035" t="s">
        <v>21648</v>
      </c>
      <c r="E3035"/>
      <c r="F3035">
        <v>70606</v>
      </c>
      <c r="G3035"/>
      <c r="H3035"/>
    </row>
    <row r="3036" spans="1:8" x14ac:dyDescent="0.2">
      <c r="A3036" t="s">
        <v>4246</v>
      </c>
      <c r="B3036" t="s">
        <v>22673</v>
      </c>
      <c r="C3036" t="s">
        <v>4247</v>
      </c>
      <c r="D3036" t="s">
        <v>21648</v>
      </c>
      <c r="E3036"/>
      <c r="F3036">
        <v>70606</v>
      </c>
      <c r="G3036"/>
      <c r="H3036"/>
    </row>
    <row r="3037" spans="1:8" x14ac:dyDescent="0.2">
      <c r="A3037" t="s">
        <v>4248</v>
      </c>
      <c r="B3037" t="s">
        <v>22673</v>
      </c>
      <c r="C3037" t="s">
        <v>4249</v>
      </c>
      <c r="D3037" t="s">
        <v>21648</v>
      </c>
      <c r="E3037"/>
      <c r="F3037">
        <v>70606</v>
      </c>
      <c r="G3037"/>
      <c r="H3037"/>
    </row>
    <row r="3038" spans="1:8" x14ac:dyDescent="0.2">
      <c r="A3038" t="s">
        <v>4250</v>
      </c>
      <c r="B3038" t="s">
        <v>22674</v>
      </c>
      <c r="C3038" t="s">
        <v>4251</v>
      </c>
      <c r="D3038" t="s">
        <v>21648</v>
      </c>
      <c r="E3038"/>
      <c r="F3038">
        <v>70606</v>
      </c>
      <c r="G3038"/>
      <c r="H3038"/>
    </row>
    <row r="3039" spans="1:8" x14ac:dyDescent="0.2">
      <c r="A3039" t="s">
        <v>4252</v>
      </c>
      <c r="B3039" t="s">
        <v>22675</v>
      </c>
      <c r="C3039" t="s">
        <v>4253</v>
      </c>
      <c r="D3039" t="s">
        <v>21648</v>
      </c>
      <c r="E3039"/>
      <c r="F3039">
        <v>70606</v>
      </c>
      <c r="G3039"/>
      <c r="H3039"/>
    </row>
    <row r="3040" spans="1:8" x14ac:dyDescent="0.2">
      <c r="A3040" t="s">
        <v>4254</v>
      </c>
      <c r="B3040" t="s">
        <v>22676</v>
      </c>
      <c r="C3040" t="s">
        <v>4255</v>
      </c>
      <c r="D3040" t="s">
        <v>21648</v>
      </c>
      <c r="E3040"/>
      <c r="F3040">
        <v>70606</v>
      </c>
      <c r="G3040"/>
      <c r="H3040"/>
    </row>
    <row r="3041" spans="1:8" x14ac:dyDescent="0.2">
      <c r="A3041" t="s">
        <v>4256</v>
      </c>
      <c r="B3041" t="s">
        <v>22677</v>
      </c>
      <c r="C3041" t="s">
        <v>4257</v>
      </c>
      <c r="D3041" t="s">
        <v>21648</v>
      </c>
      <c r="E3041"/>
      <c r="F3041">
        <v>70606</v>
      </c>
      <c r="G3041"/>
      <c r="H3041"/>
    </row>
    <row r="3042" spans="1:8" x14ac:dyDescent="0.2">
      <c r="A3042" t="s">
        <v>4258</v>
      </c>
      <c r="B3042" t="s">
        <v>22678</v>
      </c>
      <c r="C3042" t="s">
        <v>4259</v>
      </c>
      <c r="D3042" t="s">
        <v>21648</v>
      </c>
      <c r="E3042"/>
      <c r="F3042">
        <v>70606</v>
      </c>
      <c r="G3042"/>
      <c r="H3042"/>
    </row>
    <row r="3043" spans="1:8" x14ac:dyDescent="0.2">
      <c r="A3043" t="s">
        <v>4260</v>
      </c>
      <c r="B3043" t="s">
        <v>22679</v>
      </c>
      <c r="C3043" t="s">
        <v>4261</v>
      </c>
      <c r="D3043" t="s">
        <v>21648</v>
      </c>
      <c r="E3043"/>
      <c r="F3043">
        <v>70606</v>
      </c>
      <c r="G3043"/>
      <c r="H3043"/>
    </row>
    <row r="3044" spans="1:8" x14ac:dyDescent="0.2">
      <c r="A3044" t="s">
        <v>4262</v>
      </c>
      <c r="B3044" t="s">
        <v>22680</v>
      </c>
      <c r="C3044" t="s">
        <v>4263</v>
      </c>
      <c r="D3044" t="s">
        <v>21648</v>
      </c>
      <c r="E3044"/>
      <c r="F3044">
        <v>70606</v>
      </c>
      <c r="G3044"/>
      <c r="H3044"/>
    </row>
    <row r="3045" spans="1:8" x14ac:dyDescent="0.2">
      <c r="A3045" t="s">
        <v>4264</v>
      </c>
      <c r="B3045" t="s">
        <v>22681</v>
      </c>
      <c r="C3045" t="s">
        <v>4265</v>
      </c>
      <c r="D3045" t="s">
        <v>21648</v>
      </c>
      <c r="E3045"/>
      <c r="F3045">
        <v>70606</v>
      </c>
      <c r="G3045"/>
      <c r="H3045"/>
    </row>
    <row r="3046" spans="1:8" x14ac:dyDescent="0.2">
      <c r="A3046" t="s">
        <v>4266</v>
      </c>
      <c r="B3046" t="s">
        <v>22682</v>
      </c>
      <c r="C3046" t="s">
        <v>4267</v>
      </c>
      <c r="D3046" t="s">
        <v>21648</v>
      </c>
      <c r="E3046"/>
      <c r="F3046">
        <v>70606</v>
      </c>
      <c r="G3046"/>
      <c r="H3046"/>
    </row>
    <row r="3047" spans="1:8" x14ac:dyDescent="0.2">
      <c r="A3047" t="s">
        <v>4268</v>
      </c>
      <c r="B3047" t="s">
        <v>22683</v>
      </c>
      <c r="C3047" t="s">
        <v>4269</v>
      </c>
      <c r="D3047" t="s">
        <v>21648</v>
      </c>
      <c r="E3047"/>
      <c r="F3047">
        <v>70606</v>
      </c>
      <c r="G3047"/>
      <c r="H3047"/>
    </row>
    <row r="3048" spans="1:8" x14ac:dyDescent="0.2">
      <c r="A3048" t="s">
        <v>4270</v>
      </c>
      <c r="B3048" t="s">
        <v>22684</v>
      </c>
      <c r="C3048" t="s">
        <v>4271</v>
      </c>
      <c r="D3048" t="s">
        <v>21648</v>
      </c>
      <c r="E3048"/>
      <c r="F3048">
        <v>70606</v>
      </c>
      <c r="G3048"/>
      <c r="H3048"/>
    </row>
    <row r="3049" spans="1:8" x14ac:dyDescent="0.2">
      <c r="A3049" t="s">
        <v>4272</v>
      </c>
      <c r="B3049" t="s">
        <v>22685</v>
      </c>
      <c r="C3049" t="s">
        <v>4273</v>
      </c>
      <c r="D3049" t="s">
        <v>21648</v>
      </c>
      <c r="E3049"/>
      <c r="F3049">
        <v>70606</v>
      </c>
      <c r="G3049"/>
      <c r="H3049"/>
    </row>
    <row r="3050" spans="1:8" x14ac:dyDescent="0.2">
      <c r="A3050" t="s">
        <v>4274</v>
      </c>
      <c r="B3050" t="s">
        <v>22673</v>
      </c>
      <c r="C3050" t="s">
        <v>4275</v>
      </c>
      <c r="D3050" t="s">
        <v>21648</v>
      </c>
      <c r="E3050"/>
      <c r="F3050">
        <v>70606</v>
      </c>
      <c r="G3050"/>
      <c r="H3050"/>
    </row>
    <row r="3051" spans="1:8" x14ac:dyDescent="0.2">
      <c r="A3051" t="s">
        <v>4276</v>
      </c>
      <c r="B3051" t="s">
        <v>22673</v>
      </c>
      <c r="C3051" t="s">
        <v>4277</v>
      </c>
      <c r="D3051" t="s">
        <v>21648</v>
      </c>
      <c r="E3051"/>
      <c r="F3051">
        <v>70606</v>
      </c>
      <c r="G3051"/>
      <c r="H3051"/>
    </row>
    <row r="3052" spans="1:8" x14ac:dyDescent="0.2">
      <c r="A3052" t="s">
        <v>4278</v>
      </c>
      <c r="B3052" t="s">
        <v>22686</v>
      </c>
      <c r="C3052" t="s">
        <v>4279</v>
      </c>
      <c r="D3052" t="s">
        <v>21648</v>
      </c>
      <c r="E3052"/>
      <c r="F3052">
        <v>70606</v>
      </c>
      <c r="G3052"/>
      <c r="H3052"/>
    </row>
    <row r="3053" spans="1:8" x14ac:dyDescent="0.2">
      <c r="A3053" t="s">
        <v>4280</v>
      </c>
      <c r="B3053" t="s">
        <v>22687</v>
      </c>
      <c r="C3053" t="s">
        <v>4281</v>
      </c>
      <c r="D3053" t="s">
        <v>21648</v>
      </c>
      <c r="E3053"/>
      <c r="F3053">
        <v>70606</v>
      </c>
      <c r="G3053"/>
      <c r="H3053"/>
    </row>
    <row r="3054" spans="1:8" x14ac:dyDescent="0.2">
      <c r="A3054" t="s">
        <v>4282</v>
      </c>
      <c r="B3054" t="s">
        <v>22688</v>
      </c>
      <c r="C3054" t="s">
        <v>4283</v>
      </c>
      <c r="D3054" t="s">
        <v>21648</v>
      </c>
      <c r="E3054"/>
      <c r="F3054">
        <v>70606</v>
      </c>
      <c r="G3054"/>
      <c r="H3054"/>
    </row>
    <row r="3055" spans="1:8" x14ac:dyDescent="0.2">
      <c r="A3055" t="s">
        <v>4284</v>
      </c>
      <c r="B3055" t="s">
        <v>22689</v>
      </c>
      <c r="C3055" t="s">
        <v>4285</v>
      </c>
      <c r="D3055" t="s">
        <v>21648</v>
      </c>
      <c r="E3055"/>
      <c r="F3055">
        <v>70606</v>
      </c>
      <c r="G3055"/>
      <c r="H3055"/>
    </row>
    <row r="3056" spans="1:8" x14ac:dyDescent="0.2">
      <c r="A3056" t="s">
        <v>4286</v>
      </c>
      <c r="B3056" t="s">
        <v>22690</v>
      </c>
      <c r="C3056" t="s">
        <v>4287</v>
      </c>
      <c r="D3056" t="s">
        <v>21648</v>
      </c>
      <c r="E3056"/>
      <c r="F3056">
        <v>70606</v>
      </c>
      <c r="G3056"/>
      <c r="H3056"/>
    </row>
    <row r="3057" spans="1:8" x14ac:dyDescent="0.2">
      <c r="A3057" t="s">
        <v>4288</v>
      </c>
      <c r="B3057" t="s">
        <v>22636</v>
      </c>
      <c r="C3057" t="s">
        <v>7385</v>
      </c>
      <c r="D3057" t="s">
        <v>21648</v>
      </c>
      <c r="E3057"/>
      <c r="F3057">
        <v>70606</v>
      </c>
      <c r="G3057"/>
      <c r="H3057"/>
    </row>
    <row r="3058" spans="1:8" x14ac:dyDescent="0.2">
      <c r="A3058" t="s">
        <v>4289</v>
      </c>
      <c r="B3058" t="s">
        <v>22691</v>
      </c>
      <c r="C3058" t="s">
        <v>4290</v>
      </c>
      <c r="D3058" t="s">
        <v>21648</v>
      </c>
      <c r="E3058"/>
      <c r="F3058">
        <v>70606</v>
      </c>
      <c r="G3058"/>
      <c r="H3058"/>
    </row>
    <row r="3059" spans="1:8" x14ac:dyDescent="0.2">
      <c r="A3059" t="s">
        <v>4291</v>
      </c>
      <c r="B3059" t="s">
        <v>22581</v>
      </c>
      <c r="C3059" t="s">
        <v>4292</v>
      </c>
      <c r="D3059" t="s">
        <v>21648</v>
      </c>
      <c r="E3059"/>
      <c r="F3059">
        <v>70606</v>
      </c>
      <c r="G3059"/>
      <c r="H3059"/>
    </row>
    <row r="3060" spans="1:8" x14ac:dyDescent="0.2">
      <c r="A3060" t="s">
        <v>4293</v>
      </c>
      <c r="B3060" t="s">
        <v>22692</v>
      </c>
      <c r="C3060" t="s">
        <v>4294</v>
      </c>
      <c r="D3060" t="s">
        <v>21648</v>
      </c>
      <c r="E3060"/>
      <c r="F3060">
        <v>70606</v>
      </c>
      <c r="G3060"/>
      <c r="H3060"/>
    </row>
    <row r="3061" spans="1:8" x14ac:dyDescent="0.2">
      <c r="A3061" t="s">
        <v>4295</v>
      </c>
      <c r="B3061" t="s">
        <v>22693</v>
      </c>
      <c r="C3061" t="s">
        <v>4296</v>
      </c>
      <c r="D3061" t="s">
        <v>21648</v>
      </c>
      <c r="E3061"/>
      <c r="F3061">
        <v>70606</v>
      </c>
      <c r="G3061"/>
      <c r="H3061"/>
    </row>
    <row r="3062" spans="1:8" x14ac:dyDescent="0.2">
      <c r="A3062" t="s">
        <v>4297</v>
      </c>
      <c r="B3062" t="s">
        <v>22694</v>
      </c>
      <c r="C3062" t="s">
        <v>4298</v>
      </c>
      <c r="D3062" t="s">
        <v>21648</v>
      </c>
      <c r="E3062"/>
      <c r="F3062">
        <v>70606</v>
      </c>
      <c r="G3062"/>
      <c r="H3062"/>
    </row>
    <row r="3063" spans="1:8" x14ac:dyDescent="0.2">
      <c r="A3063" t="s">
        <v>4299</v>
      </c>
      <c r="B3063" t="s">
        <v>22695</v>
      </c>
      <c r="C3063" t="s">
        <v>4300</v>
      </c>
      <c r="D3063" t="s">
        <v>21648</v>
      </c>
      <c r="E3063"/>
      <c r="F3063">
        <v>70606</v>
      </c>
      <c r="G3063"/>
      <c r="H3063"/>
    </row>
    <row r="3064" spans="1:8" x14ac:dyDescent="0.2">
      <c r="A3064" t="s">
        <v>4301</v>
      </c>
      <c r="B3064" t="s">
        <v>22696</v>
      </c>
      <c r="C3064" t="s">
        <v>4302</v>
      </c>
      <c r="D3064" t="s">
        <v>21648</v>
      </c>
      <c r="E3064"/>
      <c r="F3064">
        <v>70606</v>
      </c>
      <c r="G3064"/>
      <c r="H3064"/>
    </row>
    <row r="3065" spans="1:8" x14ac:dyDescent="0.2">
      <c r="A3065" t="s">
        <v>4303</v>
      </c>
      <c r="B3065" t="s">
        <v>22696</v>
      </c>
      <c r="C3065" t="s">
        <v>4304</v>
      </c>
      <c r="D3065" t="s">
        <v>21648</v>
      </c>
      <c r="E3065"/>
      <c r="F3065">
        <v>70606</v>
      </c>
      <c r="G3065"/>
      <c r="H3065"/>
    </row>
    <row r="3066" spans="1:8" x14ac:dyDescent="0.2">
      <c r="A3066" t="s">
        <v>4305</v>
      </c>
      <c r="B3066" t="s">
        <v>22696</v>
      </c>
      <c r="C3066" t="s">
        <v>7524</v>
      </c>
      <c r="D3066" t="s">
        <v>21648</v>
      </c>
      <c r="E3066"/>
      <c r="F3066">
        <v>70606</v>
      </c>
      <c r="G3066"/>
      <c r="H3066"/>
    </row>
    <row r="3067" spans="1:8" x14ac:dyDescent="0.2">
      <c r="A3067" t="s">
        <v>7525</v>
      </c>
      <c r="B3067" t="s">
        <v>22696</v>
      </c>
      <c r="C3067" t="s">
        <v>7526</v>
      </c>
      <c r="D3067" t="s">
        <v>21648</v>
      </c>
      <c r="E3067"/>
      <c r="F3067">
        <v>70606</v>
      </c>
      <c r="G3067"/>
      <c r="H3067"/>
    </row>
    <row r="3068" spans="1:8" x14ac:dyDescent="0.2">
      <c r="A3068" t="s">
        <v>7527</v>
      </c>
      <c r="B3068" t="s">
        <v>22697</v>
      </c>
      <c r="C3068" t="s">
        <v>7528</v>
      </c>
      <c r="D3068" t="s">
        <v>21648</v>
      </c>
      <c r="E3068"/>
      <c r="F3068">
        <v>70606</v>
      </c>
      <c r="G3068"/>
      <c r="H3068"/>
    </row>
    <row r="3069" spans="1:8" x14ac:dyDescent="0.2">
      <c r="A3069" t="s">
        <v>7529</v>
      </c>
      <c r="B3069" t="s">
        <v>22698</v>
      </c>
      <c r="C3069" t="s">
        <v>7530</v>
      </c>
      <c r="D3069" t="s">
        <v>21648</v>
      </c>
      <c r="E3069"/>
      <c r="F3069">
        <v>70606</v>
      </c>
      <c r="G3069"/>
      <c r="H3069"/>
    </row>
    <row r="3070" spans="1:8" x14ac:dyDescent="0.2">
      <c r="A3070" t="s">
        <v>7531</v>
      </c>
      <c r="B3070" t="s">
        <v>22695</v>
      </c>
      <c r="C3070" t="s">
        <v>7532</v>
      </c>
      <c r="D3070" t="s">
        <v>21648</v>
      </c>
      <c r="E3070"/>
      <c r="F3070">
        <v>70606</v>
      </c>
      <c r="G3070"/>
      <c r="H3070"/>
    </row>
    <row r="3071" spans="1:8" x14ac:dyDescent="0.2">
      <c r="A3071" t="s">
        <v>22699</v>
      </c>
      <c r="B3071" t="s">
        <v>22700</v>
      </c>
      <c r="C3071" t="s">
        <v>22701</v>
      </c>
      <c r="D3071" t="s">
        <v>21648</v>
      </c>
      <c r="E3071"/>
      <c r="F3071">
        <v>70744</v>
      </c>
      <c r="G3071"/>
      <c r="H3071"/>
    </row>
    <row r="3072" spans="1:8" x14ac:dyDescent="0.2">
      <c r="A3072" t="s">
        <v>7533</v>
      </c>
      <c r="B3072" t="s">
        <v>22703</v>
      </c>
      <c r="C3072" t="s">
        <v>7534</v>
      </c>
      <c r="D3072" t="s">
        <v>21648</v>
      </c>
      <c r="E3072">
        <v>0</v>
      </c>
      <c r="F3072">
        <v>99999</v>
      </c>
      <c r="G3072"/>
      <c r="H3072"/>
    </row>
    <row r="3073" spans="1:8" x14ac:dyDescent="0.2">
      <c r="A3073" t="s">
        <v>7535</v>
      </c>
      <c r="B3073" t="s">
        <v>22696</v>
      </c>
      <c r="C3073" t="s">
        <v>7536</v>
      </c>
      <c r="D3073" t="s">
        <v>21648</v>
      </c>
      <c r="E3073"/>
      <c r="F3073">
        <v>70606</v>
      </c>
      <c r="G3073"/>
      <c r="H3073"/>
    </row>
    <row r="3074" spans="1:8" x14ac:dyDescent="0.2">
      <c r="A3074" t="s">
        <v>16989</v>
      </c>
      <c r="B3074" t="s">
        <v>22703</v>
      </c>
      <c r="C3074" t="s">
        <v>16990</v>
      </c>
      <c r="D3074" t="s">
        <v>21648</v>
      </c>
      <c r="E3074"/>
      <c r="F3074">
        <v>70606</v>
      </c>
      <c r="G3074"/>
      <c r="H3074"/>
    </row>
    <row r="3075" spans="1:8" x14ac:dyDescent="0.2">
      <c r="A3075" t="s">
        <v>7537</v>
      </c>
      <c r="B3075" t="s">
        <v>22696</v>
      </c>
      <c r="C3075" t="s">
        <v>7538</v>
      </c>
      <c r="D3075" t="s">
        <v>21648</v>
      </c>
      <c r="E3075"/>
      <c r="F3075">
        <v>70606</v>
      </c>
      <c r="G3075"/>
      <c r="H3075"/>
    </row>
    <row r="3076" spans="1:8" x14ac:dyDescent="0.2">
      <c r="A3076" t="s">
        <v>22704</v>
      </c>
      <c r="B3076" t="s">
        <v>22705</v>
      </c>
      <c r="C3076" t="s">
        <v>22706</v>
      </c>
      <c r="D3076" t="s">
        <v>21648</v>
      </c>
      <c r="E3076"/>
      <c r="F3076">
        <v>70744</v>
      </c>
      <c r="G3076"/>
      <c r="H3076"/>
    </row>
    <row r="3077" spans="1:8" x14ac:dyDescent="0.2">
      <c r="A3077" t="s">
        <v>22707</v>
      </c>
      <c r="B3077" t="s">
        <v>22705</v>
      </c>
      <c r="C3077" t="s">
        <v>22708</v>
      </c>
      <c r="D3077" t="s">
        <v>21648</v>
      </c>
      <c r="E3077"/>
      <c r="F3077">
        <v>70744</v>
      </c>
      <c r="G3077"/>
      <c r="H3077"/>
    </row>
    <row r="3078" spans="1:8" x14ac:dyDescent="0.2">
      <c r="A3078" t="s">
        <v>22709</v>
      </c>
      <c r="B3078" t="s">
        <v>22705</v>
      </c>
      <c r="C3078" t="s">
        <v>22710</v>
      </c>
      <c r="D3078" t="s">
        <v>21648</v>
      </c>
      <c r="E3078"/>
      <c r="F3078">
        <v>70744</v>
      </c>
      <c r="G3078"/>
      <c r="H3078"/>
    </row>
    <row r="3079" spans="1:8" x14ac:dyDescent="0.2">
      <c r="A3079" t="s">
        <v>22711</v>
      </c>
      <c r="B3079" t="s">
        <v>22712</v>
      </c>
      <c r="C3079" t="s">
        <v>22713</v>
      </c>
      <c r="D3079" t="s">
        <v>21648</v>
      </c>
      <c r="E3079"/>
      <c r="F3079">
        <v>70744</v>
      </c>
      <c r="G3079"/>
      <c r="H3079"/>
    </row>
    <row r="3080" spans="1:8" x14ac:dyDescent="0.2">
      <c r="A3080" t="s">
        <v>25514</v>
      </c>
      <c r="B3080" t="s">
        <v>25515</v>
      </c>
      <c r="C3080" t="s">
        <v>25516</v>
      </c>
      <c r="D3080" t="s">
        <v>21648</v>
      </c>
      <c r="E3080"/>
      <c r="F3080">
        <v>70744</v>
      </c>
      <c r="G3080"/>
      <c r="H3080"/>
    </row>
    <row r="3081" spans="1:8" x14ac:dyDescent="0.2">
      <c r="A3081" t="s">
        <v>22714</v>
      </c>
      <c r="B3081" t="s">
        <v>22712</v>
      </c>
      <c r="C3081" t="s">
        <v>22715</v>
      </c>
      <c r="D3081" t="s">
        <v>21648</v>
      </c>
      <c r="E3081"/>
      <c r="F3081">
        <v>70744</v>
      </c>
      <c r="G3081"/>
      <c r="H3081"/>
    </row>
    <row r="3082" spans="1:8" x14ac:dyDescent="0.2">
      <c r="A3082" t="s">
        <v>22716</v>
      </c>
      <c r="B3082" t="s">
        <v>22712</v>
      </c>
      <c r="C3082" t="s">
        <v>22717</v>
      </c>
      <c r="D3082" t="s">
        <v>21648</v>
      </c>
      <c r="E3082"/>
      <c r="F3082">
        <v>70744</v>
      </c>
      <c r="G3082"/>
      <c r="H3082"/>
    </row>
    <row r="3083" spans="1:8" x14ac:dyDescent="0.2">
      <c r="A3083" t="s">
        <v>7539</v>
      </c>
      <c r="B3083" t="s">
        <v>22718</v>
      </c>
      <c r="C3083" t="s">
        <v>7540</v>
      </c>
      <c r="D3083" t="s">
        <v>21648</v>
      </c>
      <c r="E3083"/>
      <c r="F3083">
        <v>70606</v>
      </c>
      <c r="G3083"/>
      <c r="H3083"/>
    </row>
    <row r="3084" spans="1:8" x14ac:dyDescent="0.2">
      <c r="A3084" t="s">
        <v>7541</v>
      </c>
      <c r="B3084" t="s">
        <v>22719</v>
      </c>
      <c r="C3084" t="s">
        <v>7542</v>
      </c>
      <c r="D3084" t="s">
        <v>21648</v>
      </c>
      <c r="E3084"/>
      <c r="F3084">
        <v>70606</v>
      </c>
      <c r="G3084"/>
      <c r="H3084"/>
    </row>
    <row r="3085" spans="1:8" x14ac:dyDescent="0.2">
      <c r="A3085" t="s">
        <v>20578</v>
      </c>
      <c r="B3085" t="s">
        <v>22720</v>
      </c>
      <c r="C3085" t="s">
        <v>20579</v>
      </c>
      <c r="D3085" t="s">
        <v>21648</v>
      </c>
      <c r="E3085"/>
      <c r="F3085">
        <v>70606</v>
      </c>
      <c r="G3085"/>
      <c r="H3085"/>
    </row>
    <row r="3086" spans="1:8" x14ac:dyDescent="0.2">
      <c r="A3086" t="s">
        <v>20580</v>
      </c>
      <c r="B3086" t="s">
        <v>22720</v>
      </c>
      <c r="C3086" t="s">
        <v>20581</v>
      </c>
      <c r="D3086" t="s">
        <v>21648</v>
      </c>
      <c r="E3086"/>
      <c r="F3086">
        <v>70606</v>
      </c>
      <c r="G3086"/>
      <c r="H3086"/>
    </row>
    <row r="3087" spans="1:8" x14ac:dyDescent="0.2">
      <c r="A3087" t="s">
        <v>16991</v>
      </c>
      <c r="B3087" t="s">
        <v>22703</v>
      </c>
      <c r="C3087" t="s">
        <v>16992</v>
      </c>
      <c r="D3087" t="s">
        <v>21648</v>
      </c>
      <c r="E3087"/>
      <c r="F3087">
        <v>70606</v>
      </c>
      <c r="G3087"/>
      <c r="H3087"/>
    </row>
    <row r="3088" spans="1:8" x14ac:dyDescent="0.2">
      <c r="A3088" t="s">
        <v>20582</v>
      </c>
      <c r="B3088" t="s">
        <v>22720</v>
      </c>
      <c r="C3088" t="s">
        <v>20583</v>
      </c>
      <c r="D3088" t="s">
        <v>21648</v>
      </c>
      <c r="E3088"/>
      <c r="F3088">
        <v>70744</v>
      </c>
      <c r="G3088"/>
      <c r="H3088"/>
    </row>
    <row r="3089" spans="1:8" x14ac:dyDescent="0.2">
      <c r="A3089" t="s">
        <v>16993</v>
      </c>
      <c r="B3089" t="s">
        <v>22720</v>
      </c>
      <c r="C3089" t="s">
        <v>16994</v>
      </c>
      <c r="D3089" t="s">
        <v>21648</v>
      </c>
      <c r="E3089"/>
      <c r="F3089">
        <v>70744</v>
      </c>
      <c r="G3089"/>
      <c r="H3089"/>
    </row>
    <row r="3090" spans="1:8" x14ac:dyDescent="0.2">
      <c r="A3090" t="s">
        <v>25517</v>
      </c>
      <c r="B3090" t="s">
        <v>22703</v>
      </c>
      <c r="C3090" t="s">
        <v>25518</v>
      </c>
      <c r="D3090" t="s">
        <v>21648</v>
      </c>
      <c r="E3090"/>
      <c r="F3090">
        <v>70744</v>
      </c>
      <c r="G3090"/>
      <c r="H3090"/>
    </row>
    <row r="3091" spans="1:8" x14ac:dyDescent="0.2">
      <c r="A3091" t="s">
        <v>7543</v>
      </c>
      <c r="B3091" t="s">
        <v>22721</v>
      </c>
      <c r="C3091" t="s">
        <v>7544</v>
      </c>
      <c r="D3091" t="s">
        <v>21648</v>
      </c>
      <c r="E3091"/>
      <c r="F3091">
        <v>70606</v>
      </c>
      <c r="G3091"/>
      <c r="H3091"/>
    </row>
    <row r="3092" spans="1:8" x14ac:dyDescent="0.2">
      <c r="A3092" t="s">
        <v>7545</v>
      </c>
      <c r="B3092" t="s">
        <v>22722</v>
      </c>
      <c r="C3092" t="s">
        <v>7546</v>
      </c>
      <c r="D3092" t="s">
        <v>21648</v>
      </c>
      <c r="E3092"/>
      <c r="F3092">
        <v>70606</v>
      </c>
      <c r="G3092"/>
      <c r="H3092"/>
    </row>
    <row r="3093" spans="1:8" x14ac:dyDescent="0.2">
      <c r="A3093" t="s">
        <v>7547</v>
      </c>
      <c r="B3093" t="s">
        <v>22723</v>
      </c>
      <c r="C3093" t="s">
        <v>7548</v>
      </c>
      <c r="D3093" t="s">
        <v>21648</v>
      </c>
      <c r="E3093"/>
      <c r="F3093">
        <v>70606</v>
      </c>
      <c r="G3093"/>
      <c r="H3093"/>
    </row>
    <row r="3094" spans="1:8" x14ac:dyDescent="0.2">
      <c r="A3094" t="s">
        <v>7549</v>
      </c>
      <c r="B3094" t="s">
        <v>22724</v>
      </c>
      <c r="C3094" t="s">
        <v>7550</v>
      </c>
      <c r="D3094" t="s">
        <v>21648</v>
      </c>
      <c r="E3094"/>
      <c r="F3094">
        <v>70606</v>
      </c>
      <c r="G3094"/>
      <c r="H3094"/>
    </row>
    <row r="3095" spans="1:8" x14ac:dyDescent="0.2">
      <c r="A3095" t="s">
        <v>7551</v>
      </c>
      <c r="B3095" t="s">
        <v>22725</v>
      </c>
      <c r="C3095" t="s">
        <v>7552</v>
      </c>
      <c r="D3095" t="s">
        <v>21648</v>
      </c>
      <c r="E3095"/>
      <c r="F3095">
        <v>70606</v>
      </c>
      <c r="G3095"/>
      <c r="H3095"/>
    </row>
    <row r="3096" spans="1:8" x14ac:dyDescent="0.2">
      <c r="A3096" t="s">
        <v>7553</v>
      </c>
      <c r="B3096" t="s">
        <v>22606</v>
      </c>
      <c r="C3096" t="s">
        <v>7554</v>
      </c>
      <c r="D3096" t="s">
        <v>21648</v>
      </c>
      <c r="E3096"/>
      <c r="F3096">
        <v>71109</v>
      </c>
      <c r="G3096"/>
      <c r="H3096"/>
    </row>
    <row r="3097" spans="1:8" x14ac:dyDescent="0.2">
      <c r="A3097" t="s">
        <v>7555</v>
      </c>
      <c r="B3097" t="s">
        <v>22561</v>
      </c>
      <c r="C3097" t="s">
        <v>7556</v>
      </c>
      <c r="D3097" t="s">
        <v>21648</v>
      </c>
      <c r="E3097"/>
      <c r="F3097">
        <v>71305</v>
      </c>
      <c r="G3097"/>
      <c r="H3097"/>
    </row>
    <row r="3098" spans="1:8" x14ac:dyDescent="0.2">
      <c r="A3098" t="s">
        <v>7557</v>
      </c>
      <c r="B3098" t="s">
        <v>22726</v>
      </c>
      <c r="C3098" t="s">
        <v>7558</v>
      </c>
      <c r="D3098" t="s">
        <v>21648</v>
      </c>
      <c r="E3098"/>
      <c r="F3098">
        <v>70606</v>
      </c>
      <c r="G3098"/>
      <c r="H3098"/>
    </row>
    <row r="3099" spans="1:8" x14ac:dyDescent="0.2">
      <c r="A3099" t="s">
        <v>7559</v>
      </c>
      <c r="B3099" t="s">
        <v>22727</v>
      </c>
      <c r="C3099" t="s">
        <v>7560</v>
      </c>
      <c r="D3099" t="s">
        <v>21648</v>
      </c>
      <c r="E3099"/>
      <c r="F3099">
        <v>70606</v>
      </c>
      <c r="G3099"/>
      <c r="H3099"/>
    </row>
    <row r="3100" spans="1:8" x14ac:dyDescent="0.2">
      <c r="A3100" t="s">
        <v>7561</v>
      </c>
      <c r="B3100" t="s">
        <v>22728</v>
      </c>
      <c r="C3100" t="s">
        <v>7562</v>
      </c>
      <c r="D3100" t="s">
        <v>21648</v>
      </c>
      <c r="E3100"/>
      <c r="F3100">
        <v>70606</v>
      </c>
      <c r="G3100"/>
      <c r="H3100"/>
    </row>
    <row r="3101" spans="1:8" x14ac:dyDescent="0.2">
      <c r="A3101" t="s">
        <v>7563</v>
      </c>
      <c r="B3101" t="s">
        <v>22729</v>
      </c>
      <c r="C3101" t="s">
        <v>7564</v>
      </c>
      <c r="D3101" t="s">
        <v>21648</v>
      </c>
      <c r="E3101"/>
      <c r="F3101">
        <v>70606</v>
      </c>
      <c r="G3101"/>
      <c r="H3101"/>
    </row>
    <row r="3102" spans="1:8" x14ac:dyDescent="0.2">
      <c r="A3102" t="s">
        <v>7565</v>
      </c>
      <c r="B3102" t="s">
        <v>22730</v>
      </c>
      <c r="C3102" t="s">
        <v>7566</v>
      </c>
      <c r="D3102" t="s">
        <v>21648</v>
      </c>
      <c r="E3102"/>
      <c r="F3102">
        <v>70606</v>
      </c>
      <c r="G3102"/>
      <c r="H3102"/>
    </row>
    <row r="3103" spans="1:8" x14ac:dyDescent="0.2">
      <c r="A3103" t="s">
        <v>7567</v>
      </c>
      <c r="B3103" t="s">
        <v>22731</v>
      </c>
      <c r="C3103" t="s">
        <v>7568</v>
      </c>
      <c r="D3103" t="s">
        <v>21648</v>
      </c>
      <c r="E3103"/>
      <c r="F3103">
        <v>70606</v>
      </c>
      <c r="G3103"/>
      <c r="H3103"/>
    </row>
    <row r="3104" spans="1:8" x14ac:dyDescent="0.2">
      <c r="A3104" t="s">
        <v>10955</v>
      </c>
      <c r="B3104" t="s">
        <v>22732</v>
      </c>
      <c r="C3104" t="s">
        <v>10956</v>
      </c>
      <c r="D3104" t="s">
        <v>21648</v>
      </c>
      <c r="E3104"/>
      <c r="F3104">
        <v>70606</v>
      </c>
      <c r="G3104"/>
      <c r="H3104"/>
    </row>
    <row r="3105" spans="1:8" x14ac:dyDescent="0.2">
      <c r="A3105" t="s">
        <v>10957</v>
      </c>
      <c r="B3105" t="s">
        <v>22606</v>
      </c>
      <c r="C3105" t="s">
        <v>10958</v>
      </c>
      <c r="D3105" t="s">
        <v>21648</v>
      </c>
      <c r="E3105"/>
      <c r="F3105">
        <v>71109</v>
      </c>
      <c r="G3105"/>
      <c r="H3105"/>
    </row>
    <row r="3106" spans="1:8" x14ac:dyDescent="0.2">
      <c r="A3106" t="s">
        <v>7579</v>
      </c>
      <c r="B3106" t="s">
        <v>22724</v>
      </c>
      <c r="C3106" t="s">
        <v>7550</v>
      </c>
      <c r="D3106" t="s">
        <v>21648</v>
      </c>
      <c r="E3106"/>
      <c r="F3106">
        <v>70606</v>
      </c>
      <c r="G3106"/>
      <c r="H3106"/>
    </row>
    <row r="3107" spans="1:8" x14ac:dyDescent="0.2">
      <c r="A3107" t="s">
        <v>7580</v>
      </c>
      <c r="B3107" t="s">
        <v>22727</v>
      </c>
      <c r="C3107" t="s">
        <v>7560</v>
      </c>
      <c r="D3107" t="s">
        <v>21648</v>
      </c>
      <c r="E3107"/>
      <c r="F3107">
        <v>70606</v>
      </c>
      <c r="G3107"/>
      <c r="H3107"/>
    </row>
    <row r="3108" spans="1:8" x14ac:dyDescent="0.2">
      <c r="A3108" t="s">
        <v>7581</v>
      </c>
      <c r="B3108" t="s">
        <v>22728</v>
      </c>
      <c r="C3108" t="s">
        <v>7562</v>
      </c>
      <c r="D3108" t="s">
        <v>21648</v>
      </c>
      <c r="E3108"/>
      <c r="F3108">
        <v>70606</v>
      </c>
      <c r="G3108"/>
      <c r="H3108"/>
    </row>
    <row r="3109" spans="1:8" x14ac:dyDescent="0.2">
      <c r="A3109" t="s">
        <v>7582</v>
      </c>
      <c r="B3109" t="s">
        <v>22733</v>
      </c>
      <c r="C3109" t="s">
        <v>7583</v>
      </c>
      <c r="D3109" t="s">
        <v>21648</v>
      </c>
      <c r="E3109"/>
      <c r="F3109">
        <v>71801</v>
      </c>
      <c r="G3109"/>
      <c r="H3109"/>
    </row>
    <row r="3110" spans="1:8" x14ac:dyDescent="0.2">
      <c r="A3110" t="s">
        <v>16995</v>
      </c>
      <c r="B3110" t="s">
        <v>22734</v>
      </c>
      <c r="C3110" t="s">
        <v>7593</v>
      </c>
      <c r="D3110" t="s">
        <v>21648</v>
      </c>
      <c r="E3110"/>
      <c r="F3110">
        <v>72601</v>
      </c>
      <c r="G3110"/>
      <c r="H3110"/>
    </row>
    <row r="3111" spans="1:8" x14ac:dyDescent="0.2">
      <c r="A3111" t="s">
        <v>7584</v>
      </c>
      <c r="B3111" t="s">
        <v>22735</v>
      </c>
      <c r="C3111" t="s">
        <v>7585</v>
      </c>
      <c r="D3111" t="s">
        <v>21648</v>
      </c>
      <c r="E3111"/>
      <c r="F3111">
        <v>71331</v>
      </c>
      <c r="G3111"/>
      <c r="H3111"/>
    </row>
    <row r="3112" spans="1:8" x14ac:dyDescent="0.2">
      <c r="A3112" t="s">
        <v>7586</v>
      </c>
      <c r="B3112" t="s">
        <v>22736</v>
      </c>
      <c r="C3112" t="s">
        <v>7587</v>
      </c>
      <c r="D3112" t="s">
        <v>21648</v>
      </c>
      <c r="E3112"/>
      <c r="F3112">
        <v>71331</v>
      </c>
      <c r="G3112"/>
      <c r="H3112"/>
    </row>
    <row r="3113" spans="1:8" x14ac:dyDescent="0.2">
      <c r="A3113" t="s">
        <v>7588</v>
      </c>
      <c r="B3113" t="s">
        <v>22737</v>
      </c>
      <c r="C3113" t="s">
        <v>7589</v>
      </c>
      <c r="D3113" t="s">
        <v>21648</v>
      </c>
      <c r="E3113"/>
      <c r="F3113">
        <v>71109</v>
      </c>
      <c r="G3113"/>
      <c r="H3113"/>
    </row>
    <row r="3114" spans="1:8" x14ac:dyDescent="0.2">
      <c r="A3114" t="s">
        <v>7590</v>
      </c>
      <c r="B3114" t="s">
        <v>22738</v>
      </c>
      <c r="C3114" t="s">
        <v>7591</v>
      </c>
      <c r="D3114" t="s">
        <v>21648</v>
      </c>
      <c r="E3114"/>
      <c r="F3114">
        <v>71638</v>
      </c>
      <c r="G3114"/>
      <c r="H3114"/>
    </row>
    <row r="3115" spans="1:8" x14ac:dyDescent="0.2">
      <c r="A3115" t="s">
        <v>20584</v>
      </c>
      <c r="B3115" t="s">
        <v>22739</v>
      </c>
      <c r="C3115" t="s">
        <v>20585</v>
      </c>
      <c r="D3115" t="s">
        <v>21648</v>
      </c>
      <c r="E3115"/>
      <c r="F3115">
        <v>71331</v>
      </c>
      <c r="G3115"/>
      <c r="H3115"/>
    </row>
    <row r="3116" spans="1:8" x14ac:dyDescent="0.2">
      <c r="A3116" t="s">
        <v>7592</v>
      </c>
      <c r="B3116" t="s">
        <v>22734</v>
      </c>
      <c r="C3116" t="s">
        <v>7593</v>
      </c>
      <c r="D3116" t="s">
        <v>21648</v>
      </c>
      <c r="E3116"/>
      <c r="F3116">
        <v>70813</v>
      </c>
      <c r="G3116"/>
      <c r="H3116"/>
    </row>
    <row r="3117" spans="1:8" x14ac:dyDescent="0.2">
      <c r="A3117" t="s">
        <v>7594</v>
      </c>
      <c r="B3117" t="s">
        <v>22604</v>
      </c>
      <c r="C3117" t="s">
        <v>7595</v>
      </c>
      <c r="D3117" t="s">
        <v>21648</v>
      </c>
      <c r="E3117"/>
      <c r="F3117">
        <v>71818</v>
      </c>
      <c r="G3117"/>
      <c r="H3117"/>
    </row>
    <row r="3118" spans="1:8" x14ac:dyDescent="0.2">
      <c r="A3118" t="s">
        <v>7596</v>
      </c>
      <c r="B3118" t="s">
        <v>22604</v>
      </c>
      <c r="C3118" t="s">
        <v>7597</v>
      </c>
      <c r="D3118" t="s">
        <v>21648</v>
      </c>
      <c r="E3118"/>
      <c r="F3118">
        <v>71818</v>
      </c>
      <c r="G3118"/>
      <c r="H3118"/>
    </row>
    <row r="3119" spans="1:8" x14ac:dyDescent="0.2">
      <c r="A3119" t="s">
        <v>7598</v>
      </c>
      <c r="B3119" t="s">
        <v>22604</v>
      </c>
      <c r="C3119" t="s">
        <v>7599</v>
      </c>
      <c r="D3119" t="s">
        <v>21648</v>
      </c>
      <c r="E3119"/>
      <c r="F3119">
        <v>71818</v>
      </c>
      <c r="G3119"/>
      <c r="H3119"/>
    </row>
    <row r="3120" spans="1:8" x14ac:dyDescent="0.2">
      <c r="A3120" t="s">
        <v>7600</v>
      </c>
      <c r="B3120" t="s">
        <v>22741</v>
      </c>
      <c r="C3120" t="s">
        <v>7601</v>
      </c>
      <c r="D3120" t="s">
        <v>21648</v>
      </c>
      <c r="E3120"/>
      <c r="F3120">
        <v>71818</v>
      </c>
      <c r="G3120"/>
      <c r="H3120"/>
    </row>
    <row r="3121" spans="1:8" x14ac:dyDescent="0.2">
      <c r="A3121" t="s">
        <v>7602</v>
      </c>
      <c r="B3121" t="s">
        <v>22741</v>
      </c>
      <c r="C3121" t="s">
        <v>7603</v>
      </c>
      <c r="D3121" t="s">
        <v>21648</v>
      </c>
      <c r="E3121"/>
      <c r="F3121">
        <v>71818</v>
      </c>
      <c r="G3121"/>
      <c r="H3121"/>
    </row>
    <row r="3122" spans="1:8" x14ac:dyDescent="0.2">
      <c r="A3122" t="s">
        <v>7604</v>
      </c>
      <c r="B3122" t="s">
        <v>22604</v>
      </c>
      <c r="C3122" t="s">
        <v>7605</v>
      </c>
      <c r="D3122" t="s">
        <v>21648</v>
      </c>
      <c r="E3122"/>
      <c r="F3122">
        <v>71818</v>
      </c>
      <c r="G3122"/>
      <c r="H3122"/>
    </row>
    <row r="3123" spans="1:8" x14ac:dyDescent="0.2">
      <c r="A3123" t="s">
        <v>7606</v>
      </c>
      <c r="B3123" t="s">
        <v>22741</v>
      </c>
      <c r="C3123" t="s">
        <v>7607</v>
      </c>
      <c r="D3123" t="s">
        <v>21648</v>
      </c>
      <c r="E3123"/>
      <c r="F3123">
        <v>99999</v>
      </c>
      <c r="G3123"/>
      <c r="H3123"/>
    </row>
    <row r="3124" spans="1:8" x14ac:dyDescent="0.2">
      <c r="A3124" t="s">
        <v>16996</v>
      </c>
      <c r="B3124" t="s">
        <v>22739</v>
      </c>
      <c r="C3124" t="s">
        <v>16997</v>
      </c>
      <c r="D3124" t="s">
        <v>21648</v>
      </c>
      <c r="E3124"/>
      <c r="F3124">
        <v>71331</v>
      </c>
      <c r="G3124"/>
      <c r="H3124"/>
    </row>
    <row r="3125" spans="1:8" x14ac:dyDescent="0.2">
      <c r="A3125" t="s">
        <v>20586</v>
      </c>
      <c r="B3125" t="s">
        <v>22739</v>
      </c>
      <c r="C3125" t="s">
        <v>20587</v>
      </c>
      <c r="D3125" t="s">
        <v>21648</v>
      </c>
      <c r="E3125"/>
      <c r="F3125">
        <v>71331</v>
      </c>
      <c r="G3125"/>
      <c r="H3125"/>
    </row>
    <row r="3126" spans="1:8" x14ac:dyDescent="0.2">
      <c r="A3126" t="s">
        <v>20588</v>
      </c>
      <c r="B3126" t="s">
        <v>22739</v>
      </c>
      <c r="C3126" t="s">
        <v>20589</v>
      </c>
      <c r="D3126" t="s">
        <v>21648</v>
      </c>
      <c r="E3126"/>
      <c r="F3126">
        <v>71331</v>
      </c>
      <c r="G3126"/>
      <c r="H3126"/>
    </row>
    <row r="3127" spans="1:8" x14ac:dyDescent="0.2">
      <c r="A3127" t="s">
        <v>20590</v>
      </c>
      <c r="B3127" t="s">
        <v>22742</v>
      </c>
      <c r="C3127" t="s">
        <v>20591</v>
      </c>
      <c r="D3127" t="s">
        <v>21648</v>
      </c>
      <c r="E3127"/>
      <c r="F3127">
        <v>71353</v>
      </c>
      <c r="G3127"/>
      <c r="H3127"/>
    </row>
    <row r="3128" spans="1:8" x14ac:dyDescent="0.2">
      <c r="A3128" t="s">
        <v>16998</v>
      </c>
      <c r="B3128" t="s">
        <v>22743</v>
      </c>
      <c r="C3128" t="s">
        <v>16999</v>
      </c>
      <c r="D3128" t="s">
        <v>21648</v>
      </c>
      <c r="E3128"/>
      <c r="F3128">
        <v>71353</v>
      </c>
      <c r="G3128"/>
      <c r="H3128"/>
    </row>
    <row r="3129" spans="1:8" x14ac:dyDescent="0.2">
      <c r="A3129" t="s">
        <v>17000</v>
      </c>
      <c r="B3129" t="s">
        <v>22744</v>
      </c>
      <c r="C3129" t="s">
        <v>17001</v>
      </c>
      <c r="D3129" t="s">
        <v>21648</v>
      </c>
      <c r="E3129"/>
      <c r="F3129">
        <v>71353</v>
      </c>
      <c r="G3129"/>
      <c r="H3129"/>
    </row>
    <row r="3130" spans="1:8" x14ac:dyDescent="0.2">
      <c r="A3130" t="s">
        <v>17002</v>
      </c>
      <c r="B3130" t="s">
        <v>22745</v>
      </c>
      <c r="C3130" t="s">
        <v>17003</v>
      </c>
      <c r="D3130" t="s">
        <v>21648</v>
      </c>
      <c r="E3130"/>
      <c r="F3130">
        <v>99999</v>
      </c>
      <c r="G3130"/>
      <c r="H3130"/>
    </row>
    <row r="3131" spans="1:8" x14ac:dyDescent="0.2">
      <c r="A3131" t="s">
        <v>20592</v>
      </c>
      <c r="B3131" t="s">
        <v>22746</v>
      </c>
      <c r="C3131" t="s">
        <v>20593</v>
      </c>
      <c r="D3131" t="s">
        <v>21648</v>
      </c>
      <c r="E3131"/>
      <c r="F3131">
        <v>70545</v>
      </c>
      <c r="G3131"/>
      <c r="H3131"/>
    </row>
    <row r="3132" spans="1:8" x14ac:dyDescent="0.2">
      <c r="A3132" t="s">
        <v>20594</v>
      </c>
      <c r="B3132" t="s">
        <v>22747</v>
      </c>
      <c r="C3132" t="s">
        <v>20595</v>
      </c>
      <c r="D3132" t="s">
        <v>21648</v>
      </c>
      <c r="E3132"/>
      <c r="F3132">
        <v>70545</v>
      </c>
      <c r="G3132"/>
      <c r="H3132"/>
    </row>
    <row r="3133" spans="1:8" x14ac:dyDescent="0.2">
      <c r="A3133" t="s">
        <v>22748</v>
      </c>
      <c r="B3133" t="s">
        <v>22749</v>
      </c>
      <c r="C3133" t="s">
        <v>22750</v>
      </c>
      <c r="D3133" t="s">
        <v>21648</v>
      </c>
      <c r="E3133"/>
      <c r="F3133">
        <v>70744</v>
      </c>
      <c r="G3133"/>
      <c r="H3133"/>
    </row>
    <row r="3134" spans="1:8" x14ac:dyDescent="0.2">
      <c r="A3134" t="s">
        <v>7608</v>
      </c>
      <c r="B3134" t="s">
        <v>22035</v>
      </c>
      <c r="C3134" t="s">
        <v>7609</v>
      </c>
      <c r="D3134" t="s">
        <v>21648</v>
      </c>
      <c r="E3134"/>
      <c r="F3134">
        <v>71109</v>
      </c>
      <c r="G3134"/>
      <c r="H3134"/>
    </row>
    <row r="3135" spans="1:8" x14ac:dyDescent="0.2">
      <c r="A3135" t="s">
        <v>4380</v>
      </c>
      <c r="B3135" t="s">
        <v>22751</v>
      </c>
      <c r="C3135" t="s">
        <v>4381</v>
      </c>
      <c r="D3135" t="s">
        <v>21648</v>
      </c>
      <c r="E3135"/>
      <c r="F3135">
        <v>71109</v>
      </c>
      <c r="G3135"/>
      <c r="H3135"/>
    </row>
    <row r="3136" spans="1:8" x14ac:dyDescent="0.2">
      <c r="A3136" t="s">
        <v>25519</v>
      </c>
      <c r="B3136" t="s">
        <v>25520</v>
      </c>
      <c r="C3136" t="s">
        <v>25521</v>
      </c>
      <c r="D3136" t="s">
        <v>21648</v>
      </c>
      <c r="E3136"/>
      <c r="F3136">
        <v>71109</v>
      </c>
      <c r="G3136"/>
      <c r="H3136"/>
    </row>
    <row r="3137" spans="1:8" x14ac:dyDescent="0.2">
      <c r="A3137" t="s">
        <v>4382</v>
      </c>
      <c r="B3137" t="s">
        <v>21676</v>
      </c>
      <c r="C3137" t="s">
        <v>4383</v>
      </c>
      <c r="D3137" t="s">
        <v>21677</v>
      </c>
      <c r="E3137"/>
      <c r="F3137"/>
      <c r="G3137"/>
      <c r="H3137"/>
    </row>
    <row r="3138" spans="1:8" x14ac:dyDescent="0.2">
      <c r="A3138" t="s">
        <v>4384</v>
      </c>
      <c r="B3138" t="s">
        <v>21676</v>
      </c>
      <c r="C3138" t="s">
        <v>4385</v>
      </c>
      <c r="D3138" t="s">
        <v>21677</v>
      </c>
      <c r="E3138"/>
      <c r="F3138"/>
      <c r="G3138"/>
      <c r="H3138"/>
    </row>
    <row r="3139" spans="1:8" x14ac:dyDescent="0.2">
      <c r="A3139" t="s">
        <v>4386</v>
      </c>
      <c r="B3139" t="s">
        <v>21676</v>
      </c>
      <c r="C3139" t="s">
        <v>4387</v>
      </c>
      <c r="D3139" t="s">
        <v>21677</v>
      </c>
      <c r="E3139"/>
      <c r="F3139"/>
      <c r="G3139"/>
      <c r="H3139"/>
    </row>
    <row r="3140" spans="1:8" x14ac:dyDescent="0.2">
      <c r="A3140" t="s">
        <v>4388</v>
      </c>
      <c r="B3140" t="s">
        <v>22752</v>
      </c>
      <c r="C3140" t="s">
        <v>4389</v>
      </c>
      <c r="D3140" t="s">
        <v>21648</v>
      </c>
      <c r="E3140"/>
      <c r="F3140">
        <v>71109</v>
      </c>
      <c r="G3140"/>
      <c r="H3140"/>
    </row>
    <row r="3141" spans="1:8" x14ac:dyDescent="0.2">
      <c r="A3141" t="s">
        <v>4390</v>
      </c>
      <c r="B3141" t="s">
        <v>22240</v>
      </c>
      <c r="C3141" t="s">
        <v>4391</v>
      </c>
      <c r="D3141" t="s">
        <v>21648</v>
      </c>
      <c r="E3141"/>
      <c r="F3141">
        <v>71109</v>
      </c>
      <c r="G3141"/>
      <c r="H3141"/>
    </row>
    <row r="3142" spans="1:8" x14ac:dyDescent="0.2">
      <c r="A3142" t="s">
        <v>4392</v>
      </c>
      <c r="B3142" t="s">
        <v>21676</v>
      </c>
      <c r="C3142" t="s">
        <v>4393</v>
      </c>
      <c r="D3142" t="s">
        <v>21677</v>
      </c>
      <c r="E3142"/>
      <c r="F3142"/>
      <c r="G3142"/>
      <c r="H3142"/>
    </row>
    <row r="3143" spans="1:8" x14ac:dyDescent="0.2">
      <c r="A3143" t="s">
        <v>4394</v>
      </c>
      <c r="B3143" t="s">
        <v>21676</v>
      </c>
      <c r="C3143" t="s">
        <v>4395</v>
      </c>
      <c r="D3143" t="s">
        <v>21677</v>
      </c>
      <c r="E3143"/>
      <c r="F3143"/>
      <c r="G3143"/>
      <c r="H3143"/>
    </row>
    <row r="3144" spans="1:8" x14ac:dyDescent="0.2">
      <c r="A3144" t="s">
        <v>4396</v>
      </c>
      <c r="B3144" t="s">
        <v>22753</v>
      </c>
      <c r="C3144" t="s">
        <v>4397</v>
      </c>
      <c r="D3144" t="s">
        <v>21648</v>
      </c>
      <c r="E3144"/>
      <c r="F3144">
        <v>71109</v>
      </c>
      <c r="G3144"/>
      <c r="H3144"/>
    </row>
    <row r="3145" spans="1:8" x14ac:dyDescent="0.2">
      <c r="A3145" t="s">
        <v>4398</v>
      </c>
      <c r="B3145" t="s">
        <v>22754</v>
      </c>
      <c r="C3145" t="s">
        <v>4399</v>
      </c>
      <c r="D3145" t="s">
        <v>21648</v>
      </c>
      <c r="E3145"/>
      <c r="F3145">
        <v>71109</v>
      </c>
      <c r="G3145"/>
      <c r="H3145"/>
    </row>
    <row r="3146" spans="1:8" x14ac:dyDescent="0.2">
      <c r="A3146" t="s">
        <v>4400</v>
      </c>
      <c r="B3146" t="s">
        <v>22755</v>
      </c>
      <c r="C3146" t="s">
        <v>4401</v>
      </c>
      <c r="D3146" t="s">
        <v>21648</v>
      </c>
      <c r="E3146"/>
      <c r="F3146">
        <v>71109</v>
      </c>
      <c r="G3146"/>
      <c r="H3146"/>
    </row>
    <row r="3147" spans="1:8" x14ac:dyDescent="0.2">
      <c r="A3147" t="s">
        <v>4402</v>
      </c>
      <c r="B3147" t="s">
        <v>21676</v>
      </c>
      <c r="C3147" t="s">
        <v>5268</v>
      </c>
      <c r="D3147" t="s">
        <v>21677</v>
      </c>
      <c r="E3147"/>
      <c r="F3147"/>
      <c r="G3147"/>
      <c r="H3147"/>
    </row>
    <row r="3148" spans="1:8" x14ac:dyDescent="0.2">
      <c r="A3148" t="s">
        <v>4403</v>
      </c>
      <c r="B3148" t="s">
        <v>22034</v>
      </c>
      <c r="C3148" t="s">
        <v>4404</v>
      </c>
      <c r="D3148" t="s">
        <v>21648</v>
      </c>
      <c r="E3148"/>
      <c r="F3148">
        <v>71109</v>
      </c>
      <c r="G3148"/>
      <c r="H3148"/>
    </row>
    <row r="3149" spans="1:8" x14ac:dyDescent="0.2">
      <c r="A3149" t="s">
        <v>7637</v>
      </c>
      <c r="B3149" t="s">
        <v>22756</v>
      </c>
      <c r="C3149" t="s">
        <v>7638</v>
      </c>
      <c r="D3149" t="s">
        <v>21648</v>
      </c>
      <c r="E3149"/>
      <c r="F3149">
        <v>71109</v>
      </c>
      <c r="G3149"/>
      <c r="H3149"/>
    </row>
    <row r="3150" spans="1:8" x14ac:dyDescent="0.2">
      <c r="A3150" t="s">
        <v>7639</v>
      </c>
      <c r="B3150" t="s">
        <v>22757</v>
      </c>
      <c r="C3150" t="s">
        <v>7640</v>
      </c>
      <c r="D3150" t="s">
        <v>21648</v>
      </c>
      <c r="E3150"/>
      <c r="F3150">
        <v>71109</v>
      </c>
      <c r="G3150"/>
      <c r="H3150"/>
    </row>
    <row r="3151" spans="1:8" x14ac:dyDescent="0.2">
      <c r="A3151" t="s">
        <v>7641</v>
      </c>
      <c r="B3151" t="s">
        <v>22034</v>
      </c>
      <c r="C3151" t="s">
        <v>7642</v>
      </c>
      <c r="D3151" t="s">
        <v>21648</v>
      </c>
      <c r="E3151"/>
      <c r="F3151">
        <v>71109</v>
      </c>
      <c r="G3151"/>
      <c r="H3151"/>
    </row>
    <row r="3152" spans="1:8" x14ac:dyDescent="0.2">
      <c r="A3152" t="s">
        <v>7643</v>
      </c>
      <c r="B3152" t="s">
        <v>22758</v>
      </c>
      <c r="C3152" t="s">
        <v>7644</v>
      </c>
      <c r="D3152" t="s">
        <v>21648</v>
      </c>
      <c r="E3152"/>
      <c r="F3152">
        <v>71321</v>
      </c>
      <c r="G3152"/>
      <c r="H3152"/>
    </row>
    <row r="3153" spans="1:8" x14ac:dyDescent="0.2">
      <c r="A3153" t="s">
        <v>7645</v>
      </c>
      <c r="B3153" t="s">
        <v>22240</v>
      </c>
      <c r="C3153" t="s">
        <v>7646</v>
      </c>
      <c r="D3153" t="s">
        <v>21648</v>
      </c>
      <c r="E3153"/>
      <c r="F3153">
        <v>71109</v>
      </c>
      <c r="G3153"/>
      <c r="H3153"/>
    </row>
    <row r="3154" spans="1:8" x14ac:dyDescent="0.2">
      <c r="A3154" t="s">
        <v>7647</v>
      </c>
      <c r="B3154" t="s">
        <v>22760</v>
      </c>
      <c r="C3154" t="s">
        <v>7648</v>
      </c>
      <c r="D3154" t="s">
        <v>21648</v>
      </c>
      <c r="E3154"/>
      <c r="F3154">
        <v>71109</v>
      </c>
      <c r="G3154"/>
      <c r="H3154"/>
    </row>
    <row r="3155" spans="1:8" x14ac:dyDescent="0.2">
      <c r="A3155" t="s">
        <v>7649</v>
      </c>
      <c r="B3155" t="s">
        <v>22761</v>
      </c>
      <c r="C3155" t="s">
        <v>7650</v>
      </c>
      <c r="D3155" t="s">
        <v>21648</v>
      </c>
      <c r="E3155"/>
      <c r="F3155">
        <v>71109</v>
      </c>
      <c r="G3155"/>
      <c r="H3155"/>
    </row>
    <row r="3156" spans="1:8" x14ac:dyDescent="0.2">
      <c r="A3156" t="s">
        <v>7651</v>
      </c>
      <c r="B3156" t="s">
        <v>22762</v>
      </c>
      <c r="C3156" t="s">
        <v>7652</v>
      </c>
      <c r="D3156" t="s">
        <v>21648</v>
      </c>
      <c r="E3156"/>
      <c r="F3156">
        <v>71109</v>
      </c>
      <c r="G3156"/>
      <c r="H3156"/>
    </row>
    <row r="3157" spans="1:8" x14ac:dyDescent="0.2">
      <c r="A3157" t="s">
        <v>7653</v>
      </c>
      <c r="B3157" t="s">
        <v>22763</v>
      </c>
      <c r="C3157" t="s">
        <v>7654</v>
      </c>
      <c r="D3157" t="s">
        <v>21648</v>
      </c>
      <c r="E3157"/>
      <c r="F3157">
        <v>71109</v>
      </c>
      <c r="G3157"/>
      <c r="H3157"/>
    </row>
    <row r="3158" spans="1:8" x14ac:dyDescent="0.2">
      <c r="A3158" t="s">
        <v>7655</v>
      </c>
      <c r="B3158" t="s">
        <v>22764</v>
      </c>
      <c r="C3158" t="s">
        <v>7656</v>
      </c>
      <c r="D3158" t="s">
        <v>21648</v>
      </c>
      <c r="E3158"/>
      <c r="F3158">
        <v>71109</v>
      </c>
      <c r="G3158"/>
      <c r="H3158"/>
    </row>
    <row r="3159" spans="1:8" x14ac:dyDescent="0.2">
      <c r="A3159" t="s">
        <v>7657</v>
      </c>
      <c r="B3159" t="s">
        <v>22765</v>
      </c>
      <c r="C3159" t="s">
        <v>7658</v>
      </c>
      <c r="D3159" t="s">
        <v>21648</v>
      </c>
      <c r="E3159"/>
      <c r="F3159">
        <v>71109</v>
      </c>
      <c r="G3159"/>
      <c r="H3159"/>
    </row>
    <row r="3160" spans="1:8" x14ac:dyDescent="0.2">
      <c r="A3160" t="s">
        <v>7659</v>
      </c>
      <c r="B3160" t="s">
        <v>22766</v>
      </c>
      <c r="C3160" t="s">
        <v>7660</v>
      </c>
      <c r="D3160" t="s">
        <v>21648</v>
      </c>
      <c r="E3160"/>
      <c r="F3160">
        <v>71109</v>
      </c>
      <c r="G3160"/>
      <c r="H3160"/>
    </row>
    <row r="3161" spans="1:8" x14ac:dyDescent="0.2">
      <c r="A3161" t="s">
        <v>7661</v>
      </c>
      <c r="B3161" t="s">
        <v>22561</v>
      </c>
      <c r="C3161" t="s">
        <v>7662</v>
      </c>
      <c r="D3161" t="s">
        <v>21648</v>
      </c>
      <c r="E3161"/>
      <c r="F3161">
        <v>71109</v>
      </c>
      <c r="G3161"/>
      <c r="H3161"/>
    </row>
    <row r="3162" spans="1:8" x14ac:dyDescent="0.2">
      <c r="A3162" t="s">
        <v>7663</v>
      </c>
      <c r="B3162" t="s">
        <v>22767</v>
      </c>
      <c r="C3162" t="s">
        <v>7664</v>
      </c>
      <c r="D3162" t="s">
        <v>21648</v>
      </c>
      <c r="E3162"/>
      <c r="F3162">
        <v>71109</v>
      </c>
      <c r="G3162"/>
      <c r="H3162"/>
    </row>
    <row r="3163" spans="1:8" x14ac:dyDescent="0.2">
      <c r="A3163" t="s">
        <v>7665</v>
      </c>
      <c r="B3163" t="s">
        <v>22561</v>
      </c>
      <c r="C3163" t="s">
        <v>7666</v>
      </c>
      <c r="D3163" t="s">
        <v>21648</v>
      </c>
      <c r="E3163"/>
      <c r="F3163">
        <v>71331</v>
      </c>
      <c r="G3163"/>
      <c r="H3163"/>
    </row>
    <row r="3164" spans="1:8" x14ac:dyDescent="0.2">
      <c r="A3164" t="s">
        <v>7667</v>
      </c>
      <c r="B3164" t="s">
        <v>22452</v>
      </c>
      <c r="C3164" t="s">
        <v>7668</v>
      </c>
      <c r="D3164" t="s">
        <v>21648</v>
      </c>
      <c r="E3164">
        <v>0</v>
      </c>
      <c r="F3164">
        <v>99999</v>
      </c>
      <c r="G3164"/>
      <c r="H3164"/>
    </row>
    <row r="3165" spans="1:8" x14ac:dyDescent="0.2">
      <c r="A3165" t="s">
        <v>7669</v>
      </c>
      <c r="B3165" t="s">
        <v>22768</v>
      </c>
      <c r="C3165" t="s">
        <v>7670</v>
      </c>
      <c r="D3165" t="s">
        <v>21648</v>
      </c>
      <c r="E3165"/>
      <c r="F3165">
        <v>72005</v>
      </c>
      <c r="G3165"/>
      <c r="H3165"/>
    </row>
    <row r="3166" spans="1:8" x14ac:dyDescent="0.2">
      <c r="A3166" t="s">
        <v>7671</v>
      </c>
      <c r="B3166" t="s">
        <v>22768</v>
      </c>
      <c r="C3166" t="s">
        <v>7672</v>
      </c>
      <c r="D3166" t="s">
        <v>21648</v>
      </c>
      <c r="E3166"/>
      <c r="F3166">
        <v>72005</v>
      </c>
      <c r="G3166"/>
      <c r="H3166"/>
    </row>
    <row r="3167" spans="1:8" x14ac:dyDescent="0.2">
      <c r="A3167" t="s">
        <v>7673</v>
      </c>
      <c r="B3167" t="s">
        <v>22768</v>
      </c>
      <c r="C3167" t="s">
        <v>7674</v>
      </c>
      <c r="D3167" t="s">
        <v>21648</v>
      </c>
      <c r="E3167"/>
      <c r="F3167">
        <v>72005</v>
      </c>
      <c r="G3167"/>
      <c r="H3167"/>
    </row>
    <row r="3168" spans="1:8" x14ac:dyDescent="0.2">
      <c r="A3168" t="s">
        <v>7675</v>
      </c>
      <c r="B3168" t="s">
        <v>22768</v>
      </c>
      <c r="C3168" t="s">
        <v>7676</v>
      </c>
      <c r="D3168" t="s">
        <v>21648</v>
      </c>
      <c r="E3168"/>
      <c r="F3168">
        <v>72005</v>
      </c>
      <c r="G3168"/>
      <c r="H3168"/>
    </row>
    <row r="3169" spans="1:8" x14ac:dyDescent="0.2">
      <c r="A3169" t="s">
        <v>7677</v>
      </c>
      <c r="B3169" t="s">
        <v>22768</v>
      </c>
      <c r="C3169" t="s">
        <v>7678</v>
      </c>
      <c r="D3169" t="s">
        <v>21648</v>
      </c>
      <c r="E3169"/>
      <c r="F3169">
        <v>72005</v>
      </c>
      <c r="G3169"/>
      <c r="H3169"/>
    </row>
    <row r="3170" spans="1:8" x14ac:dyDescent="0.2">
      <c r="A3170" t="s">
        <v>7679</v>
      </c>
      <c r="B3170" t="s">
        <v>22768</v>
      </c>
      <c r="C3170" t="s">
        <v>7680</v>
      </c>
      <c r="D3170" t="s">
        <v>21648</v>
      </c>
      <c r="E3170"/>
      <c r="F3170">
        <v>72005</v>
      </c>
      <c r="G3170"/>
      <c r="H3170"/>
    </row>
    <row r="3171" spans="1:8" x14ac:dyDescent="0.2">
      <c r="A3171" t="s">
        <v>7681</v>
      </c>
      <c r="B3171" t="s">
        <v>22768</v>
      </c>
      <c r="C3171" t="s">
        <v>7682</v>
      </c>
      <c r="D3171" t="s">
        <v>21648</v>
      </c>
      <c r="E3171"/>
      <c r="F3171">
        <v>72005</v>
      </c>
      <c r="G3171"/>
      <c r="H3171"/>
    </row>
    <row r="3172" spans="1:8" x14ac:dyDescent="0.2">
      <c r="A3172" t="s">
        <v>7683</v>
      </c>
      <c r="B3172" t="s">
        <v>22768</v>
      </c>
      <c r="C3172" t="s">
        <v>7684</v>
      </c>
      <c r="D3172" t="s">
        <v>21648</v>
      </c>
      <c r="E3172"/>
      <c r="F3172">
        <v>72005</v>
      </c>
      <c r="G3172"/>
      <c r="H3172"/>
    </row>
    <row r="3173" spans="1:8" x14ac:dyDescent="0.2">
      <c r="A3173" t="s">
        <v>7685</v>
      </c>
      <c r="B3173" t="s">
        <v>22768</v>
      </c>
      <c r="C3173" t="s">
        <v>7686</v>
      </c>
      <c r="D3173" t="s">
        <v>21648</v>
      </c>
      <c r="E3173"/>
      <c r="F3173">
        <v>72005</v>
      </c>
      <c r="G3173"/>
      <c r="H3173"/>
    </row>
    <row r="3174" spans="1:8" x14ac:dyDescent="0.2">
      <c r="A3174" t="s">
        <v>7687</v>
      </c>
      <c r="B3174" t="s">
        <v>22768</v>
      </c>
      <c r="C3174" t="s">
        <v>7688</v>
      </c>
      <c r="D3174" t="s">
        <v>21648</v>
      </c>
      <c r="E3174"/>
      <c r="F3174">
        <v>72005</v>
      </c>
      <c r="G3174"/>
      <c r="H3174"/>
    </row>
    <row r="3175" spans="1:8" x14ac:dyDescent="0.2">
      <c r="A3175" t="s">
        <v>7689</v>
      </c>
      <c r="B3175" t="s">
        <v>22768</v>
      </c>
      <c r="C3175" t="s">
        <v>7690</v>
      </c>
      <c r="D3175" t="s">
        <v>21648</v>
      </c>
      <c r="E3175"/>
      <c r="F3175">
        <v>72005</v>
      </c>
      <c r="G3175"/>
      <c r="H3175"/>
    </row>
    <row r="3176" spans="1:8" x14ac:dyDescent="0.2">
      <c r="A3176" t="s">
        <v>7691</v>
      </c>
      <c r="B3176" t="s">
        <v>22769</v>
      </c>
      <c r="C3176" t="s">
        <v>7692</v>
      </c>
      <c r="D3176" t="s">
        <v>21648</v>
      </c>
      <c r="E3176"/>
      <c r="F3176">
        <v>72005</v>
      </c>
      <c r="G3176"/>
      <c r="H3176"/>
    </row>
    <row r="3177" spans="1:8" x14ac:dyDescent="0.2">
      <c r="A3177" t="s">
        <v>7693</v>
      </c>
      <c r="B3177" t="s">
        <v>22770</v>
      </c>
      <c r="C3177" t="s">
        <v>7694</v>
      </c>
      <c r="D3177" t="s">
        <v>21648</v>
      </c>
      <c r="E3177"/>
      <c r="F3177">
        <v>71111</v>
      </c>
      <c r="G3177"/>
      <c r="H3177"/>
    </row>
    <row r="3178" spans="1:8" x14ac:dyDescent="0.2">
      <c r="A3178" t="s">
        <v>7695</v>
      </c>
      <c r="B3178" t="s">
        <v>21676</v>
      </c>
      <c r="C3178" t="s">
        <v>7696</v>
      </c>
      <c r="D3178" t="s">
        <v>21677</v>
      </c>
      <c r="E3178"/>
      <c r="F3178"/>
      <c r="G3178"/>
      <c r="H3178"/>
    </row>
    <row r="3179" spans="1:8" x14ac:dyDescent="0.2">
      <c r="A3179" t="s">
        <v>7697</v>
      </c>
      <c r="B3179" t="s">
        <v>22772</v>
      </c>
      <c r="C3179" t="s">
        <v>7698</v>
      </c>
      <c r="D3179" t="s">
        <v>21648</v>
      </c>
      <c r="E3179"/>
      <c r="F3179">
        <v>99999</v>
      </c>
      <c r="G3179"/>
      <c r="H3179"/>
    </row>
    <row r="3180" spans="1:8" x14ac:dyDescent="0.2">
      <c r="A3180" t="s">
        <v>7699</v>
      </c>
      <c r="B3180" t="s">
        <v>22773</v>
      </c>
      <c r="C3180" t="s">
        <v>7700</v>
      </c>
      <c r="D3180" t="s">
        <v>21648</v>
      </c>
      <c r="E3180"/>
      <c r="F3180">
        <v>70301</v>
      </c>
      <c r="G3180"/>
      <c r="H3180"/>
    </row>
    <row r="3181" spans="1:8" x14ac:dyDescent="0.2">
      <c r="A3181" t="s">
        <v>7701</v>
      </c>
      <c r="B3181" t="s">
        <v>22773</v>
      </c>
      <c r="C3181" t="s">
        <v>7702</v>
      </c>
      <c r="D3181" t="s">
        <v>21648</v>
      </c>
      <c r="E3181"/>
      <c r="F3181">
        <v>70301</v>
      </c>
      <c r="G3181"/>
      <c r="H3181"/>
    </row>
    <row r="3182" spans="1:8" x14ac:dyDescent="0.2">
      <c r="A3182" t="s">
        <v>7703</v>
      </c>
      <c r="B3182" t="s">
        <v>22775</v>
      </c>
      <c r="C3182" t="s">
        <v>7704</v>
      </c>
      <c r="D3182" t="s">
        <v>21648</v>
      </c>
      <c r="E3182"/>
      <c r="F3182">
        <v>70301</v>
      </c>
      <c r="G3182"/>
      <c r="H3182"/>
    </row>
    <row r="3183" spans="1:8" x14ac:dyDescent="0.2">
      <c r="A3183" t="s">
        <v>7705</v>
      </c>
      <c r="B3183" t="s">
        <v>22768</v>
      </c>
      <c r="C3183" t="s">
        <v>7706</v>
      </c>
      <c r="D3183" t="s">
        <v>21648</v>
      </c>
      <c r="E3183"/>
      <c r="F3183">
        <v>71332</v>
      </c>
      <c r="G3183" t="s">
        <v>22777</v>
      </c>
      <c r="H3183"/>
    </row>
    <row r="3184" spans="1:8" x14ac:dyDescent="0.2">
      <c r="A3184" t="s">
        <v>7707</v>
      </c>
      <c r="B3184" t="s">
        <v>22778</v>
      </c>
      <c r="C3184" t="s">
        <v>7708</v>
      </c>
      <c r="D3184" t="s">
        <v>21648</v>
      </c>
      <c r="E3184"/>
      <c r="F3184">
        <v>72005</v>
      </c>
      <c r="G3184"/>
      <c r="H3184"/>
    </row>
    <row r="3185" spans="1:8" x14ac:dyDescent="0.2">
      <c r="A3185" t="s">
        <v>4490</v>
      </c>
      <c r="B3185" t="s">
        <v>22779</v>
      </c>
      <c r="C3185" t="s">
        <v>4491</v>
      </c>
      <c r="D3185" t="s">
        <v>21648</v>
      </c>
      <c r="E3185"/>
      <c r="F3185">
        <v>72005</v>
      </c>
      <c r="G3185"/>
      <c r="H3185"/>
    </row>
    <row r="3186" spans="1:8" x14ac:dyDescent="0.2">
      <c r="A3186" t="s">
        <v>4492</v>
      </c>
      <c r="B3186" t="s">
        <v>22780</v>
      </c>
      <c r="C3186" t="s">
        <v>4493</v>
      </c>
      <c r="D3186" t="s">
        <v>21648</v>
      </c>
      <c r="E3186"/>
      <c r="F3186">
        <v>71317</v>
      </c>
      <c r="G3186"/>
      <c r="H3186"/>
    </row>
    <row r="3187" spans="1:8" x14ac:dyDescent="0.2">
      <c r="A3187" t="s">
        <v>4494</v>
      </c>
      <c r="B3187" t="s">
        <v>22780</v>
      </c>
      <c r="C3187" t="s">
        <v>4495</v>
      </c>
      <c r="D3187" t="s">
        <v>21648</v>
      </c>
      <c r="E3187"/>
      <c r="F3187">
        <v>70828</v>
      </c>
      <c r="G3187"/>
      <c r="H3187"/>
    </row>
    <row r="3188" spans="1:8" x14ac:dyDescent="0.2">
      <c r="A3188" t="s">
        <v>4496</v>
      </c>
      <c r="B3188" t="s">
        <v>22780</v>
      </c>
      <c r="C3188" t="s">
        <v>4497</v>
      </c>
      <c r="D3188" t="s">
        <v>21648</v>
      </c>
      <c r="E3188"/>
      <c r="F3188">
        <v>71317</v>
      </c>
      <c r="G3188"/>
      <c r="H3188"/>
    </row>
    <row r="3189" spans="1:8" x14ac:dyDescent="0.2">
      <c r="A3189" t="s">
        <v>20596</v>
      </c>
      <c r="B3189" t="s">
        <v>22783</v>
      </c>
      <c r="C3189" t="s">
        <v>20597</v>
      </c>
      <c r="D3189" t="s">
        <v>21648</v>
      </c>
      <c r="E3189"/>
      <c r="F3189">
        <v>70506</v>
      </c>
      <c r="G3189"/>
      <c r="H3189"/>
    </row>
    <row r="3190" spans="1:8" x14ac:dyDescent="0.2">
      <c r="A3190" t="s">
        <v>4498</v>
      </c>
      <c r="B3190" t="s">
        <v>22780</v>
      </c>
      <c r="C3190" t="s">
        <v>4499</v>
      </c>
      <c r="D3190" t="s">
        <v>21648</v>
      </c>
      <c r="E3190"/>
      <c r="F3190">
        <v>70828</v>
      </c>
      <c r="G3190"/>
      <c r="H3190"/>
    </row>
    <row r="3191" spans="1:8" x14ac:dyDescent="0.2">
      <c r="A3191" t="s">
        <v>4500</v>
      </c>
      <c r="B3191" t="s">
        <v>22768</v>
      </c>
      <c r="C3191" t="s">
        <v>4501</v>
      </c>
      <c r="D3191" t="s">
        <v>21648</v>
      </c>
      <c r="E3191"/>
      <c r="F3191">
        <v>72005</v>
      </c>
      <c r="G3191"/>
      <c r="H3191"/>
    </row>
    <row r="3192" spans="1:8" x14ac:dyDescent="0.2">
      <c r="A3192" t="s">
        <v>4502</v>
      </c>
      <c r="B3192" t="s">
        <v>22768</v>
      </c>
      <c r="C3192" t="s">
        <v>4503</v>
      </c>
      <c r="D3192" t="s">
        <v>21648</v>
      </c>
      <c r="E3192"/>
      <c r="F3192">
        <v>72005</v>
      </c>
      <c r="G3192"/>
      <c r="H3192"/>
    </row>
    <row r="3193" spans="1:8" x14ac:dyDescent="0.2">
      <c r="A3193" t="s">
        <v>4504</v>
      </c>
      <c r="B3193" t="s">
        <v>22768</v>
      </c>
      <c r="C3193" t="s">
        <v>4505</v>
      </c>
      <c r="D3193" t="s">
        <v>21648</v>
      </c>
      <c r="E3193"/>
      <c r="F3193">
        <v>72005</v>
      </c>
      <c r="G3193" t="s">
        <v>22784</v>
      </c>
      <c r="H3193"/>
    </row>
    <row r="3194" spans="1:8" x14ac:dyDescent="0.2">
      <c r="A3194" t="s">
        <v>1363</v>
      </c>
      <c r="B3194" t="s">
        <v>22768</v>
      </c>
      <c r="C3194" t="s">
        <v>1364</v>
      </c>
      <c r="D3194" t="s">
        <v>21648</v>
      </c>
      <c r="E3194"/>
      <c r="F3194">
        <v>70251</v>
      </c>
      <c r="G3194"/>
      <c r="H3194"/>
    </row>
    <row r="3195" spans="1:8" x14ac:dyDescent="0.2">
      <c r="A3195" t="s">
        <v>1365</v>
      </c>
      <c r="B3195" t="s">
        <v>22768</v>
      </c>
      <c r="C3195" t="s">
        <v>1366</v>
      </c>
      <c r="D3195" t="s">
        <v>21648</v>
      </c>
      <c r="E3195"/>
      <c r="F3195">
        <v>70251</v>
      </c>
      <c r="G3195"/>
      <c r="H3195"/>
    </row>
    <row r="3196" spans="1:8" x14ac:dyDescent="0.2">
      <c r="A3196" t="s">
        <v>20598</v>
      </c>
      <c r="B3196" t="s">
        <v>22785</v>
      </c>
      <c r="C3196" t="s">
        <v>20599</v>
      </c>
      <c r="D3196" t="s">
        <v>21648</v>
      </c>
      <c r="E3196"/>
      <c r="F3196">
        <v>70721</v>
      </c>
      <c r="G3196"/>
      <c r="H3196"/>
    </row>
    <row r="3197" spans="1:8" x14ac:dyDescent="0.2">
      <c r="A3197" t="s">
        <v>1367</v>
      </c>
      <c r="B3197" t="s">
        <v>22787</v>
      </c>
      <c r="C3197" t="s">
        <v>1368</v>
      </c>
      <c r="D3197" t="s">
        <v>21648</v>
      </c>
      <c r="E3197"/>
      <c r="F3197"/>
      <c r="G3197"/>
      <c r="H3197"/>
    </row>
    <row r="3198" spans="1:8" x14ac:dyDescent="0.2">
      <c r="A3198" t="s">
        <v>20600</v>
      </c>
      <c r="B3198" t="s">
        <v>22788</v>
      </c>
      <c r="C3198" t="s">
        <v>20601</v>
      </c>
      <c r="D3198" t="s">
        <v>21648</v>
      </c>
      <c r="E3198"/>
      <c r="F3198"/>
      <c r="G3198"/>
      <c r="H3198"/>
    </row>
    <row r="3199" spans="1:8" x14ac:dyDescent="0.2">
      <c r="A3199" t="s">
        <v>20602</v>
      </c>
      <c r="B3199" t="s">
        <v>22788</v>
      </c>
      <c r="C3199" t="s">
        <v>20603</v>
      </c>
      <c r="D3199" t="s">
        <v>21648</v>
      </c>
      <c r="E3199"/>
      <c r="F3199">
        <v>72336</v>
      </c>
      <c r="G3199"/>
      <c r="H3199"/>
    </row>
    <row r="3200" spans="1:8" x14ac:dyDescent="0.2">
      <c r="A3200" t="s">
        <v>20604</v>
      </c>
      <c r="B3200" t="s">
        <v>22785</v>
      </c>
      <c r="C3200" t="s">
        <v>20605</v>
      </c>
      <c r="D3200" t="s">
        <v>21648</v>
      </c>
      <c r="E3200"/>
      <c r="F3200"/>
      <c r="G3200"/>
      <c r="H3200"/>
    </row>
    <row r="3201" spans="1:8" x14ac:dyDescent="0.2">
      <c r="A3201" t="s">
        <v>1369</v>
      </c>
      <c r="B3201" t="s">
        <v>22785</v>
      </c>
      <c r="C3201" t="s">
        <v>1370</v>
      </c>
      <c r="D3201" t="s">
        <v>21648</v>
      </c>
      <c r="E3201"/>
      <c r="F3201"/>
      <c r="G3201"/>
      <c r="H3201"/>
    </row>
    <row r="3202" spans="1:8" x14ac:dyDescent="0.2">
      <c r="A3202" t="s">
        <v>20606</v>
      </c>
      <c r="B3202" t="s">
        <v>22768</v>
      </c>
      <c r="C3202" t="s">
        <v>20607</v>
      </c>
      <c r="D3202" t="s">
        <v>21648</v>
      </c>
      <c r="E3202"/>
      <c r="F3202">
        <v>72005</v>
      </c>
      <c r="G3202"/>
      <c r="H3202"/>
    </row>
    <row r="3203" spans="1:8" x14ac:dyDescent="0.2">
      <c r="A3203" t="s">
        <v>1371</v>
      </c>
      <c r="B3203" t="s">
        <v>22768</v>
      </c>
      <c r="C3203" t="s">
        <v>1372</v>
      </c>
      <c r="D3203" t="s">
        <v>21648</v>
      </c>
      <c r="E3203"/>
      <c r="F3203">
        <v>71915</v>
      </c>
      <c r="G3203"/>
      <c r="H3203"/>
    </row>
    <row r="3204" spans="1:8" x14ac:dyDescent="0.2">
      <c r="A3204" t="s">
        <v>1373</v>
      </c>
      <c r="B3204" t="s">
        <v>22768</v>
      </c>
      <c r="C3204" t="s">
        <v>1374</v>
      </c>
      <c r="D3204" t="s">
        <v>21648</v>
      </c>
      <c r="E3204"/>
      <c r="F3204">
        <v>71915</v>
      </c>
      <c r="G3204"/>
      <c r="H3204"/>
    </row>
    <row r="3205" spans="1:8" x14ac:dyDescent="0.2">
      <c r="A3205" t="s">
        <v>20608</v>
      </c>
      <c r="B3205" t="s">
        <v>22785</v>
      </c>
      <c r="C3205" t="s">
        <v>20609</v>
      </c>
      <c r="D3205" t="s">
        <v>21648</v>
      </c>
      <c r="E3205"/>
      <c r="F3205">
        <v>70523</v>
      </c>
      <c r="G3205"/>
      <c r="H3205"/>
    </row>
    <row r="3206" spans="1:8" x14ac:dyDescent="0.2">
      <c r="A3206" t="s">
        <v>1375</v>
      </c>
      <c r="B3206" t="s">
        <v>22768</v>
      </c>
      <c r="C3206" t="s">
        <v>1376</v>
      </c>
      <c r="D3206" t="s">
        <v>21648</v>
      </c>
      <c r="E3206"/>
      <c r="F3206">
        <v>71332</v>
      </c>
      <c r="G3206"/>
      <c r="H3206"/>
    </row>
    <row r="3207" spans="1:8" x14ac:dyDescent="0.2">
      <c r="A3207" t="s">
        <v>1377</v>
      </c>
      <c r="B3207" t="s">
        <v>22789</v>
      </c>
      <c r="C3207" t="s">
        <v>1378</v>
      </c>
      <c r="D3207" t="s">
        <v>21648</v>
      </c>
      <c r="E3207"/>
      <c r="F3207">
        <v>71332</v>
      </c>
      <c r="G3207"/>
      <c r="H3207"/>
    </row>
    <row r="3208" spans="1:8" x14ac:dyDescent="0.2">
      <c r="A3208" t="s">
        <v>1379</v>
      </c>
      <c r="B3208" t="s">
        <v>22780</v>
      </c>
      <c r="C3208" t="s">
        <v>1380</v>
      </c>
      <c r="D3208" t="s">
        <v>21648</v>
      </c>
      <c r="E3208"/>
      <c r="F3208">
        <v>72011</v>
      </c>
      <c r="G3208"/>
      <c r="H3208"/>
    </row>
    <row r="3209" spans="1:8" x14ac:dyDescent="0.2">
      <c r="A3209" t="s">
        <v>1381</v>
      </c>
      <c r="B3209" t="s">
        <v>22791</v>
      </c>
      <c r="C3209" t="s">
        <v>1382</v>
      </c>
      <c r="D3209" t="s">
        <v>21648</v>
      </c>
      <c r="E3209"/>
      <c r="F3209">
        <v>72011</v>
      </c>
      <c r="G3209"/>
      <c r="H3209"/>
    </row>
    <row r="3210" spans="1:8" x14ac:dyDescent="0.2">
      <c r="A3210" t="s">
        <v>1383</v>
      </c>
      <c r="B3210" t="s">
        <v>22769</v>
      </c>
      <c r="C3210" t="s">
        <v>1384</v>
      </c>
      <c r="D3210" t="s">
        <v>21648</v>
      </c>
      <c r="E3210"/>
      <c r="F3210">
        <v>72011</v>
      </c>
      <c r="G3210"/>
      <c r="H3210"/>
    </row>
    <row r="3211" spans="1:8" x14ac:dyDescent="0.2">
      <c r="A3211" t="s">
        <v>20610</v>
      </c>
      <c r="B3211" t="s">
        <v>22792</v>
      </c>
      <c r="C3211" t="s">
        <v>20611</v>
      </c>
      <c r="D3211" t="s">
        <v>21648</v>
      </c>
      <c r="E3211"/>
      <c r="F3211">
        <v>71331</v>
      </c>
      <c r="G3211"/>
      <c r="H3211"/>
    </row>
    <row r="3212" spans="1:8" x14ac:dyDescent="0.2">
      <c r="A3212" t="s">
        <v>17004</v>
      </c>
      <c r="B3212" t="s">
        <v>22793</v>
      </c>
      <c r="C3212" t="s">
        <v>17005</v>
      </c>
      <c r="D3212" t="s">
        <v>21648</v>
      </c>
      <c r="E3212"/>
      <c r="F3212">
        <v>72029</v>
      </c>
      <c r="G3212"/>
      <c r="H3212"/>
    </row>
    <row r="3213" spans="1:8" x14ac:dyDescent="0.2">
      <c r="A3213" t="s">
        <v>17006</v>
      </c>
      <c r="B3213" t="s">
        <v>22793</v>
      </c>
      <c r="C3213" t="s">
        <v>17007</v>
      </c>
      <c r="D3213" t="s">
        <v>21648</v>
      </c>
      <c r="E3213"/>
      <c r="F3213">
        <v>72029</v>
      </c>
      <c r="G3213"/>
      <c r="H3213"/>
    </row>
    <row r="3214" spans="1:8" x14ac:dyDescent="0.2">
      <c r="A3214" t="s">
        <v>20612</v>
      </c>
      <c r="B3214" t="s">
        <v>22785</v>
      </c>
      <c r="C3214" t="s">
        <v>20613</v>
      </c>
      <c r="D3214" t="s">
        <v>21648</v>
      </c>
      <c r="E3214"/>
      <c r="F3214">
        <v>71915</v>
      </c>
      <c r="G3214"/>
      <c r="H3214"/>
    </row>
    <row r="3215" spans="1:8" x14ac:dyDescent="0.2">
      <c r="A3215" t="s">
        <v>17008</v>
      </c>
      <c r="B3215" t="s">
        <v>22793</v>
      </c>
      <c r="C3215" t="s">
        <v>17009</v>
      </c>
      <c r="D3215" t="s">
        <v>21648</v>
      </c>
      <c r="E3215"/>
      <c r="F3215">
        <v>72029</v>
      </c>
      <c r="G3215"/>
      <c r="H3215"/>
    </row>
    <row r="3216" spans="1:8" x14ac:dyDescent="0.2">
      <c r="A3216" t="s">
        <v>17010</v>
      </c>
      <c r="B3216" t="s">
        <v>22793</v>
      </c>
      <c r="C3216" t="s">
        <v>17011</v>
      </c>
      <c r="D3216" t="s">
        <v>21648</v>
      </c>
      <c r="E3216"/>
      <c r="F3216">
        <v>72029</v>
      </c>
      <c r="G3216"/>
      <c r="H3216"/>
    </row>
    <row r="3217" spans="1:8" x14ac:dyDescent="0.2">
      <c r="A3217" t="s">
        <v>1385</v>
      </c>
      <c r="B3217" t="s">
        <v>22794</v>
      </c>
      <c r="C3217" t="s">
        <v>1386</v>
      </c>
      <c r="D3217" t="s">
        <v>21648</v>
      </c>
      <c r="E3217"/>
      <c r="F3217">
        <v>70101</v>
      </c>
      <c r="G3217"/>
      <c r="H3217"/>
    </row>
    <row r="3218" spans="1:8" x14ac:dyDescent="0.2">
      <c r="A3218" t="s">
        <v>1387</v>
      </c>
      <c r="B3218" t="s">
        <v>22795</v>
      </c>
      <c r="C3218" t="s">
        <v>1388</v>
      </c>
      <c r="D3218" t="s">
        <v>21648</v>
      </c>
      <c r="E3218"/>
      <c r="F3218">
        <v>71305</v>
      </c>
      <c r="G3218"/>
      <c r="H3218"/>
    </row>
    <row r="3219" spans="1:8" x14ac:dyDescent="0.2">
      <c r="A3219" t="s">
        <v>1389</v>
      </c>
      <c r="B3219" t="s">
        <v>22796</v>
      </c>
      <c r="C3219" t="s">
        <v>1390</v>
      </c>
      <c r="D3219" t="s">
        <v>21648</v>
      </c>
      <c r="E3219"/>
      <c r="F3219">
        <v>72029</v>
      </c>
      <c r="G3219"/>
      <c r="H3219"/>
    </row>
    <row r="3220" spans="1:8" x14ac:dyDescent="0.2">
      <c r="A3220" t="s">
        <v>17012</v>
      </c>
      <c r="B3220" t="s">
        <v>22797</v>
      </c>
      <c r="C3220" t="s">
        <v>17013</v>
      </c>
      <c r="D3220" t="s">
        <v>21648</v>
      </c>
      <c r="E3220"/>
      <c r="F3220">
        <v>72014</v>
      </c>
      <c r="G3220"/>
      <c r="H3220"/>
    </row>
    <row r="3221" spans="1:8" x14ac:dyDescent="0.2">
      <c r="A3221" t="s">
        <v>17014</v>
      </c>
      <c r="B3221" t="s">
        <v>22797</v>
      </c>
      <c r="C3221" t="s">
        <v>17015</v>
      </c>
      <c r="D3221" t="s">
        <v>21648</v>
      </c>
      <c r="E3221"/>
      <c r="F3221">
        <v>72014</v>
      </c>
      <c r="G3221"/>
      <c r="H3221"/>
    </row>
    <row r="3222" spans="1:8" x14ac:dyDescent="0.2">
      <c r="A3222" t="s">
        <v>1391</v>
      </c>
      <c r="B3222" t="s">
        <v>22798</v>
      </c>
      <c r="C3222" t="s">
        <v>1392</v>
      </c>
      <c r="D3222" t="s">
        <v>21648</v>
      </c>
      <c r="E3222"/>
      <c r="F3222">
        <v>71110</v>
      </c>
      <c r="G3222"/>
      <c r="H3222"/>
    </row>
    <row r="3223" spans="1:8" x14ac:dyDescent="0.2">
      <c r="A3223" t="s">
        <v>1393</v>
      </c>
      <c r="B3223" t="s">
        <v>22798</v>
      </c>
      <c r="C3223" t="s">
        <v>1394</v>
      </c>
      <c r="D3223" t="s">
        <v>21648</v>
      </c>
      <c r="E3223"/>
      <c r="F3223">
        <v>71305</v>
      </c>
      <c r="G3223"/>
      <c r="H3223"/>
    </row>
    <row r="3224" spans="1:8" x14ac:dyDescent="0.2">
      <c r="A3224" t="s">
        <v>1395</v>
      </c>
      <c r="B3224" t="s">
        <v>22799</v>
      </c>
      <c r="C3224" t="s">
        <v>1396</v>
      </c>
      <c r="D3224" t="s">
        <v>21648</v>
      </c>
      <c r="E3224"/>
      <c r="F3224">
        <v>71305</v>
      </c>
      <c r="G3224"/>
      <c r="H3224"/>
    </row>
    <row r="3225" spans="1:8" x14ac:dyDescent="0.2">
      <c r="A3225" t="s">
        <v>1397</v>
      </c>
      <c r="B3225" t="s">
        <v>22487</v>
      </c>
      <c r="C3225" t="s">
        <v>1398</v>
      </c>
      <c r="D3225" t="s">
        <v>21648</v>
      </c>
      <c r="E3225"/>
      <c r="F3225">
        <v>71305</v>
      </c>
      <c r="G3225"/>
      <c r="H3225"/>
    </row>
    <row r="3226" spans="1:8" x14ac:dyDescent="0.2">
      <c r="A3226" t="s">
        <v>1399</v>
      </c>
      <c r="B3226" t="s">
        <v>22487</v>
      </c>
      <c r="C3226" t="s">
        <v>1400</v>
      </c>
      <c r="D3226" t="s">
        <v>21648</v>
      </c>
      <c r="E3226"/>
      <c r="F3226">
        <v>71305</v>
      </c>
      <c r="G3226"/>
      <c r="H3226"/>
    </row>
    <row r="3227" spans="1:8" x14ac:dyDescent="0.2">
      <c r="A3227" t="s">
        <v>1401</v>
      </c>
      <c r="B3227" t="s">
        <v>22307</v>
      </c>
      <c r="C3227" t="s">
        <v>1402</v>
      </c>
      <c r="D3227" t="s">
        <v>21648</v>
      </c>
      <c r="E3227"/>
      <c r="F3227">
        <v>71305</v>
      </c>
      <c r="G3227"/>
      <c r="H3227"/>
    </row>
    <row r="3228" spans="1:8" x14ac:dyDescent="0.2">
      <c r="A3228" t="s">
        <v>1403</v>
      </c>
      <c r="B3228" t="s">
        <v>22487</v>
      </c>
      <c r="C3228" t="s">
        <v>1404</v>
      </c>
      <c r="D3228" t="s">
        <v>21648</v>
      </c>
      <c r="E3228"/>
      <c r="F3228">
        <v>71305</v>
      </c>
      <c r="G3228"/>
      <c r="H3228"/>
    </row>
    <row r="3229" spans="1:8" x14ac:dyDescent="0.2">
      <c r="A3229" t="s">
        <v>1405</v>
      </c>
      <c r="B3229" t="s">
        <v>22795</v>
      </c>
      <c r="C3229" t="s">
        <v>1406</v>
      </c>
      <c r="D3229" t="s">
        <v>21648</v>
      </c>
      <c r="E3229"/>
      <c r="F3229">
        <v>71305</v>
      </c>
      <c r="G3229"/>
      <c r="H3229"/>
    </row>
    <row r="3230" spans="1:8" x14ac:dyDescent="0.2">
      <c r="A3230" t="s">
        <v>20614</v>
      </c>
      <c r="B3230" t="s">
        <v>22441</v>
      </c>
      <c r="C3230" t="s">
        <v>20615</v>
      </c>
      <c r="D3230" t="s">
        <v>21648</v>
      </c>
      <c r="E3230"/>
      <c r="F3230">
        <v>70848</v>
      </c>
      <c r="G3230"/>
      <c r="H3230"/>
    </row>
    <row r="3231" spans="1:8" x14ac:dyDescent="0.2">
      <c r="A3231" t="s">
        <v>1407</v>
      </c>
      <c r="B3231" t="s">
        <v>22800</v>
      </c>
      <c r="C3231" t="s">
        <v>1408</v>
      </c>
      <c r="D3231" t="s">
        <v>21648</v>
      </c>
      <c r="E3231"/>
      <c r="F3231">
        <v>71305</v>
      </c>
      <c r="G3231"/>
      <c r="H3231"/>
    </row>
    <row r="3232" spans="1:8" x14ac:dyDescent="0.2">
      <c r="A3232" t="s">
        <v>1409</v>
      </c>
      <c r="B3232" t="s">
        <v>22801</v>
      </c>
      <c r="C3232" t="s">
        <v>2376</v>
      </c>
      <c r="D3232" t="s">
        <v>21648</v>
      </c>
      <c r="E3232"/>
      <c r="F3232">
        <v>71305</v>
      </c>
      <c r="G3232"/>
      <c r="H3232"/>
    </row>
    <row r="3233" spans="1:8" x14ac:dyDescent="0.2">
      <c r="A3233" t="s">
        <v>20616</v>
      </c>
      <c r="B3233" t="s">
        <v>22802</v>
      </c>
      <c r="C3233" t="s">
        <v>20617</v>
      </c>
      <c r="D3233" t="s">
        <v>21648</v>
      </c>
      <c r="E3233"/>
      <c r="F3233">
        <v>72014</v>
      </c>
      <c r="G3233"/>
      <c r="H3233"/>
    </row>
    <row r="3234" spans="1:8" x14ac:dyDescent="0.2">
      <c r="A3234" t="s">
        <v>17016</v>
      </c>
      <c r="B3234" t="s">
        <v>22803</v>
      </c>
      <c r="C3234" t="s">
        <v>17017</v>
      </c>
      <c r="D3234" t="s">
        <v>21648</v>
      </c>
      <c r="E3234"/>
      <c r="F3234">
        <v>72029</v>
      </c>
      <c r="G3234"/>
      <c r="H3234"/>
    </row>
    <row r="3235" spans="1:8" x14ac:dyDescent="0.2">
      <c r="A3235" t="s">
        <v>1410</v>
      </c>
      <c r="B3235" t="s">
        <v>22804</v>
      </c>
      <c r="C3235" t="s">
        <v>1411</v>
      </c>
      <c r="D3235" t="s">
        <v>21648</v>
      </c>
      <c r="E3235"/>
      <c r="F3235">
        <v>72601</v>
      </c>
      <c r="G3235"/>
      <c r="H3235"/>
    </row>
    <row r="3236" spans="1:8" x14ac:dyDescent="0.2">
      <c r="A3236" t="s">
        <v>1412</v>
      </c>
      <c r="B3236" t="s">
        <v>22805</v>
      </c>
      <c r="C3236" t="s">
        <v>3397</v>
      </c>
      <c r="D3236" t="s">
        <v>21648</v>
      </c>
      <c r="E3236"/>
      <c r="F3236">
        <v>71305</v>
      </c>
      <c r="G3236"/>
      <c r="H3236"/>
    </row>
    <row r="3237" spans="1:8" x14ac:dyDescent="0.2">
      <c r="A3237" t="s">
        <v>1413</v>
      </c>
      <c r="B3237" t="s">
        <v>22806</v>
      </c>
      <c r="C3237" t="s">
        <v>1414</v>
      </c>
      <c r="D3237" t="s">
        <v>21648</v>
      </c>
      <c r="E3237"/>
      <c r="F3237">
        <v>71305</v>
      </c>
      <c r="G3237"/>
      <c r="H3237"/>
    </row>
    <row r="3238" spans="1:8" x14ac:dyDescent="0.2">
      <c r="A3238" t="s">
        <v>1415</v>
      </c>
      <c r="B3238" t="s">
        <v>22807</v>
      </c>
      <c r="C3238" t="s">
        <v>1416</v>
      </c>
      <c r="D3238" t="s">
        <v>21648</v>
      </c>
      <c r="E3238"/>
      <c r="F3238">
        <v>71305</v>
      </c>
      <c r="G3238"/>
      <c r="H3238"/>
    </row>
    <row r="3239" spans="1:8" x14ac:dyDescent="0.2">
      <c r="A3239" t="s">
        <v>1417</v>
      </c>
      <c r="B3239" t="s">
        <v>22805</v>
      </c>
      <c r="C3239" t="s">
        <v>1418</v>
      </c>
      <c r="D3239" t="s">
        <v>21648</v>
      </c>
      <c r="E3239"/>
      <c r="F3239">
        <v>71305</v>
      </c>
      <c r="G3239"/>
      <c r="H3239"/>
    </row>
    <row r="3240" spans="1:8" x14ac:dyDescent="0.2">
      <c r="A3240" t="s">
        <v>1419</v>
      </c>
      <c r="B3240" t="s">
        <v>22808</v>
      </c>
      <c r="C3240" t="s">
        <v>1420</v>
      </c>
      <c r="D3240" t="s">
        <v>21648</v>
      </c>
      <c r="E3240"/>
      <c r="F3240">
        <v>71305</v>
      </c>
      <c r="G3240"/>
      <c r="H3240"/>
    </row>
    <row r="3241" spans="1:8" x14ac:dyDescent="0.2">
      <c r="A3241" t="s">
        <v>1421</v>
      </c>
      <c r="B3241" t="s">
        <v>22808</v>
      </c>
      <c r="C3241" t="s">
        <v>1422</v>
      </c>
      <c r="D3241" t="s">
        <v>21648</v>
      </c>
      <c r="E3241"/>
      <c r="F3241">
        <v>71305</v>
      </c>
      <c r="G3241"/>
      <c r="H3241"/>
    </row>
    <row r="3242" spans="1:8" x14ac:dyDescent="0.2">
      <c r="A3242" t="s">
        <v>1423</v>
      </c>
      <c r="B3242" t="s">
        <v>22809</v>
      </c>
      <c r="C3242" t="s">
        <v>1424</v>
      </c>
      <c r="D3242" t="s">
        <v>21648</v>
      </c>
      <c r="E3242"/>
      <c r="F3242">
        <v>71305</v>
      </c>
      <c r="G3242"/>
      <c r="H3242"/>
    </row>
    <row r="3243" spans="1:8" x14ac:dyDescent="0.2">
      <c r="A3243" t="s">
        <v>1425</v>
      </c>
      <c r="B3243" t="s">
        <v>22810</v>
      </c>
      <c r="C3243" t="s">
        <v>1426</v>
      </c>
      <c r="D3243" t="s">
        <v>21648</v>
      </c>
      <c r="E3243"/>
      <c r="F3243">
        <v>71305</v>
      </c>
      <c r="G3243"/>
      <c r="H3243"/>
    </row>
    <row r="3244" spans="1:8" x14ac:dyDescent="0.2">
      <c r="A3244" t="s">
        <v>1427</v>
      </c>
      <c r="B3244" t="s">
        <v>22307</v>
      </c>
      <c r="C3244" t="s">
        <v>1428</v>
      </c>
      <c r="D3244" t="s">
        <v>21648</v>
      </c>
      <c r="E3244"/>
      <c r="F3244">
        <v>71305</v>
      </c>
      <c r="G3244"/>
      <c r="H3244"/>
    </row>
    <row r="3245" spans="1:8" x14ac:dyDescent="0.2">
      <c r="A3245" t="s">
        <v>1429</v>
      </c>
      <c r="B3245" t="s">
        <v>22811</v>
      </c>
      <c r="C3245" t="s">
        <v>1430</v>
      </c>
      <c r="D3245" t="s">
        <v>21648</v>
      </c>
      <c r="E3245"/>
      <c r="F3245">
        <v>71305</v>
      </c>
      <c r="G3245"/>
      <c r="H3245"/>
    </row>
    <row r="3246" spans="1:8" x14ac:dyDescent="0.2">
      <c r="A3246" t="s">
        <v>1431</v>
      </c>
      <c r="B3246" t="s">
        <v>22811</v>
      </c>
      <c r="C3246" t="s">
        <v>1432</v>
      </c>
      <c r="D3246" t="s">
        <v>21648</v>
      </c>
      <c r="E3246"/>
      <c r="F3246">
        <v>71305</v>
      </c>
      <c r="G3246"/>
      <c r="H3246"/>
    </row>
    <row r="3247" spans="1:8" x14ac:dyDescent="0.2">
      <c r="A3247" t="s">
        <v>17018</v>
      </c>
      <c r="B3247" t="s">
        <v>22812</v>
      </c>
      <c r="C3247" t="s">
        <v>17019</v>
      </c>
      <c r="D3247" t="s">
        <v>21648</v>
      </c>
      <c r="E3247"/>
      <c r="F3247">
        <v>72029</v>
      </c>
      <c r="G3247"/>
      <c r="H3247"/>
    </row>
    <row r="3248" spans="1:8" x14ac:dyDescent="0.2">
      <c r="A3248" t="s">
        <v>1433</v>
      </c>
      <c r="B3248" t="s">
        <v>22796</v>
      </c>
      <c r="C3248" t="s">
        <v>1434</v>
      </c>
      <c r="D3248" t="s">
        <v>21648</v>
      </c>
      <c r="E3248"/>
      <c r="F3248">
        <v>72029</v>
      </c>
      <c r="G3248"/>
      <c r="H3248"/>
    </row>
    <row r="3249" spans="1:8" x14ac:dyDescent="0.2">
      <c r="A3249" t="s">
        <v>1435</v>
      </c>
      <c r="B3249" t="s">
        <v>22021</v>
      </c>
      <c r="C3249" t="s">
        <v>6387</v>
      </c>
      <c r="D3249" t="s">
        <v>21648</v>
      </c>
      <c r="E3249"/>
      <c r="F3249">
        <v>71305</v>
      </c>
      <c r="G3249"/>
      <c r="H3249"/>
    </row>
    <row r="3250" spans="1:8" x14ac:dyDescent="0.2">
      <c r="A3250" t="s">
        <v>1436</v>
      </c>
      <c r="B3250" t="s">
        <v>22520</v>
      </c>
      <c r="C3250" t="s">
        <v>1437</v>
      </c>
      <c r="D3250" t="s">
        <v>21648</v>
      </c>
      <c r="E3250">
        <v>0</v>
      </c>
      <c r="F3250">
        <v>99999</v>
      </c>
      <c r="G3250"/>
      <c r="H3250"/>
    </row>
    <row r="3251" spans="1:8" x14ac:dyDescent="0.2">
      <c r="A3251" t="s">
        <v>1438</v>
      </c>
      <c r="B3251" t="s">
        <v>22520</v>
      </c>
      <c r="C3251" t="s">
        <v>1439</v>
      </c>
      <c r="D3251" t="s">
        <v>21648</v>
      </c>
      <c r="E3251">
        <v>0</v>
      </c>
      <c r="F3251">
        <v>99999</v>
      </c>
      <c r="G3251"/>
      <c r="H3251"/>
    </row>
    <row r="3252" spans="1:8" x14ac:dyDescent="0.2">
      <c r="A3252" t="s">
        <v>1440</v>
      </c>
      <c r="B3252" t="s">
        <v>22520</v>
      </c>
      <c r="C3252" t="s">
        <v>1441</v>
      </c>
      <c r="D3252" t="s">
        <v>21648</v>
      </c>
      <c r="E3252">
        <v>0</v>
      </c>
      <c r="F3252">
        <v>99999</v>
      </c>
      <c r="G3252"/>
      <c r="H3252"/>
    </row>
    <row r="3253" spans="1:8" x14ac:dyDescent="0.2">
      <c r="A3253" t="s">
        <v>1442</v>
      </c>
      <c r="B3253" t="s">
        <v>22813</v>
      </c>
      <c r="C3253" t="s">
        <v>1443</v>
      </c>
      <c r="D3253" t="s">
        <v>21648</v>
      </c>
      <c r="E3253"/>
      <c r="F3253">
        <v>71305</v>
      </c>
      <c r="G3253"/>
      <c r="H3253"/>
    </row>
    <row r="3254" spans="1:8" x14ac:dyDescent="0.2">
      <c r="A3254" t="s">
        <v>1444</v>
      </c>
      <c r="B3254" t="s">
        <v>22814</v>
      </c>
      <c r="C3254" t="s">
        <v>1445</v>
      </c>
      <c r="D3254" t="s">
        <v>21648</v>
      </c>
      <c r="E3254"/>
      <c r="F3254">
        <v>71305</v>
      </c>
      <c r="G3254"/>
      <c r="H3254"/>
    </row>
    <row r="3255" spans="1:8" x14ac:dyDescent="0.2">
      <c r="A3255" t="s">
        <v>1446</v>
      </c>
      <c r="B3255" t="s">
        <v>22795</v>
      </c>
      <c r="C3255" t="s">
        <v>4574</v>
      </c>
      <c r="D3255" t="s">
        <v>21648</v>
      </c>
      <c r="E3255"/>
      <c r="F3255">
        <v>71305</v>
      </c>
      <c r="G3255"/>
      <c r="H3255"/>
    </row>
    <row r="3256" spans="1:8" x14ac:dyDescent="0.2">
      <c r="A3256" t="s">
        <v>4575</v>
      </c>
      <c r="B3256" t="s">
        <v>22307</v>
      </c>
      <c r="C3256" t="s">
        <v>4576</v>
      </c>
      <c r="D3256" t="s">
        <v>21648</v>
      </c>
      <c r="E3256"/>
      <c r="F3256">
        <v>70116</v>
      </c>
      <c r="G3256"/>
      <c r="H3256"/>
    </row>
    <row r="3257" spans="1:8" x14ac:dyDescent="0.2">
      <c r="A3257" t="s">
        <v>1542</v>
      </c>
      <c r="B3257" t="s">
        <v>22021</v>
      </c>
      <c r="C3257" t="s">
        <v>1670</v>
      </c>
      <c r="D3257" t="s">
        <v>21648</v>
      </c>
      <c r="E3257"/>
      <c r="F3257">
        <v>72029</v>
      </c>
      <c r="G3257"/>
      <c r="H3257"/>
    </row>
    <row r="3258" spans="1:8" x14ac:dyDescent="0.2">
      <c r="A3258" t="s">
        <v>4577</v>
      </c>
      <c r="B3258" t="s">
        <v>22422</v>
      </c>
      <c r="C3258" t="s">
        <v>4578</v>
      </c>
      <c r="D3258" t="s">
        <v>21648</v>
      </c>
      <c r="E3258"/>
      <c r="F3258">
        <v>71305</v>
      </c>
      <c r="G3258"/>
      <c r="H3258"/>
    </row>
    <row r="3259" spans="1:8" x14ac:dyDescent="0.2">
      <c r="A3259" t="s">
        <v>4579</v>
      </c>
      <c r="B3259" t="s">
        <v>22815</v>
      </c>
      <c r="C3259" t="s">
        <v>4580</v>
      </c>
      <c r="D3259" t="s">
        <v>21648</v>
      </c>
      <c r="E3259"/>
      <c r="F3259">
        <v>72601</v>
      </c>
      <c r="G3259"/>
      <c r="H3259"/>
    </row>
    <row r="3260" spans="1:8" x14ac:dyDescent="0.2">
      <c r="A3260" t="s">
        <v>4581</v>
      </c>
      <c r="B3260" t="s">
        <v>22816</v>
      </c>
      <c r="C3260" t="s">
        <v>4582</v>
      </c>
      <c r="D3260" t="s">
        <v>21648</v>
      </c>
      <c r="E3260"/>
      <c r="F3260">
        <v>71305</v>
      </c>
      <c r="G3260"/>
      <c r="H3260"/>
    </row>
    <row r="3261" spans="1:8" x14ac:dyDescent="0.2">
      <c r="A3261" t="s">
        <v>4583</v>
      </c>
      <c r="B3261" t="s">
        <v>22817</v>
      </c>
      <c r="C3261" t="s">
        <v>4584</v>
      </c>
      <c r="D3261" t="s">
        <v>21648</v>
      </c>
      <c r="E3261"/>
      <c r="F3261">
        <v>71305</v>
      </c>
      <c r="G3261"/>
      <c r="H3261"/>
    </row>
    <row r="3262" spans="1:8" x14ac:dyDescent="0.2">
      <c r="A3262" t="s">
        <v>4585</v>
      </c>
      <c r="B3262" t="s">
        <v>21676</v>
      </c>
      <c r="C3262" t="s">
        <v>4586</v>
      </c>
      <c r="D3262" t="s">
        <v>21677</v>
      </c>
      <c r="E3262"/>
      <c r="F3262"/>
      <c r="G3262"/>
      <c r="H3262"/>
    </row>
    <row r="3263" spans="1:8" x14ac:dyDescent="0.2">
      <c r="A3263" t="s">
        <v>4587</v>
      </c>
      <c r="B3263" t="s">
        <v>21676</v>
      </c>
      <c r="C3263" t="s">
        <v>4588</v>
      </c>
      <c r="D3263" t="s">
        <v>21677</v>
      </c>
      <c r="E3263"/>
      <c r="F3263"/>
      <c r="G3263"/>
      <c r="H3263"/>
    </row>
    <row r="3264" spans="1:8" x14ac:dyDescent="0.2">
      <c r="A3264" t="s">
        <v>4589</v>
      </c>
      <c r="B3264" t="s">
        <v>22806</v>
      </c>
      <c r="C3264" t="s">
        <v>4590</v>
      </c>
      <c r="D3264" t="s">
        <v>21648</v>
      </c>
      <c r="E3264"/>
      <c r="F3264">
        <v>99999</v>
      </c>
      <c r="G3264"/>
      <c r="H3264"/>
    </row>
    <row r="3265" spans="1:8" x14ac:dyDescent="0.2">
      <c r="A3265" t="s">
        <v>4591</v>
      </c>
      <c r="B3265" t="s">
        <v>22466</v>
      </c>
      <c r="C3265" t="s">
        <v>4592</v>
      </c>
      <c r="D3265" t="s">
        <v>21648</v>
      </c>
      <c r="E3265">
        <v>0</v>
      </c>
      <c r="F3265">
        <v>99999</v>
      </c>
      <c r="G3265"/>
      <c r="H3265"/>
    </row>
    <row r="3266" spans="1:8" x14ac:dyDescent="0.2">
      <c r="A3266" t="s">
        <v>25522</v>
      </c>
      <c r="B3266" t="s">
        <v>25523</v>
      </c>
      <c r="C3266" t="s">
        <v>25524</v>
      </c>
      <c r="D3266" t="s">
        <v>21648</v>
      </c>
      <c r="E3266"/>
      <c r="F3266">
        <v>72029</v>
      </c>
      <c r="G3266"/>
      <c r="H3266"/>
    </row>
    <row r="3267" spans="1:8" x14ac:dyDescent="0.2">
      <c r="A3267" t="s">
        <v>25525</v>
      </c>
      <c r="B3267" t="s">
        <v>25523</v>
      </c>
      <c r="C3267" t="s">
        <v>25526</v>
      </c>
      <c r="D3267" t="s">
        <v>21648</v>
      </c>
      <c r="E3267"/>
      <c r="F3267">
        <v>72019</v>
      </c>
      <c r="G3267"/>
      <c r="H3267"/>
    </row>
    <row r="3268" spans="1:8" x14ac:dyDescent="0.2">
      <c r="A3268" t="s">
        <v>4593</v>
      </c>
      <c r="B3268" t="s">
        <v>22818</v>
      </c>
      <c r="C3268" t="s">
        <v>4594</v>
      </c>
      <c r="D3268" t="s">
        <v>21648</v>
      </c>
      <c r="E3268"/>
      <c r="F3268">
        <v>71305</v>
      </c>
      <c r="G3268"/>
      <c r="H3268"/>
    </row>
    <row r="3269" spans="1:8" x14ac:dyDescent="0.2">
      <c r="A3269" t="s">
        <v>4595</v>
      </c>
      <c r="B3269" t="s">
        <v>22819</v>
      </c>
      <c r="C3269" t="s">
        <v>4596</v>
      </c>
      <c r="D3269" t="s">
        <v>21648</v>
      </c>
      <c r="E3269"/>
      <c r="F3269">
        <v>72029</v>
      </c>
      <c r="G3269"/>
      <c r="H3269"/>
    </row>
    <row r="3270" spans="1:8" x14ac:dyDescent="0.2">
      <c r="A3270" t="s">
        <v>4597</v>
      </c>
      <c r="B3270" t="s">
        <v>22820</v>
      </c>
      <c r="C3270" t="s">
        <v>4598</v>
      </c>
      <c r="D3270" t="s">
        <v>21648</v>
      </c>
      <c r="E3270"/>
      <c r="F3270">
        <v>72019</v>
      </c>
      <c r="G3270"/>
      <c r="H3270"/>
    </row>
    <row r="3271" spans="1:8" x14ac:dyDescent="0.2">
      <c r="A3271" t="s">
        <v>4599</v>
      </c>
      <c r="B3271" t="s">
        <v>22821</v>
      </c>
      <c r="C3271" t="s">
        <v>4600</v>
      </c>
      <c r="D3271" t="s">
        <v>21648</v>
      </c>
      <c r="E3271"/>
      <c r="F3271"/>
      <c r="G3271"/>
      <c r="H3271"/>
    </row>
    <row r="3272" spans="1:8" x14ac:dyDescent="0.2">
      <c r="A3272" t="s">
        <v>4601</v>
      </c>
      <c r="B3272" t="s">
        <v>22822</v>
      </c>
      <c r="C3272" t="s">
        <v>4602</v>
      </c>
      <c r="D3272" t="s">
        <v>21648</v>
      </c>
      <c r="E3272"/>
      <c r="F3272">
        <v>72029</v>
      </c>
      <c r="G3272"/>
      <c r="H3272"/>
    </row>
    <row r="3273" spans="1:8" x14ac:dyDescent="0.2">
      <c r="A3273" t="s">
        <v>4603</v>
      </c>
      <c r="B3273" t="s">
        <v>22823</v>
      </c>
      <c r="C3273" t="s">
        <v>4604</v>
      </c>
      <c r="D3273" t="s">
        <v>21648</v>
      </c>
      <c r="E3273"/>
      <c r="F3273">
        <v>72029</v>
      </c>
      <c r="G3273"/>
      <c r="H3273"/>
    </row>
    <row r="3274" spans="1:8" x14ac:dyDescent="0.2">
      <c r="A3274" t="s">
        <v>4605</v>
      </c>
      <c r="B3274" t="s">
        <v>22824</v>
      </c>
      <c r="C3274" t="s">
        <v>4606</v>
      </c>
      <c r="D3274" t="s">
        <v>21648</v>
      </c>
      <c r="E3274"/>
      <c r="F3274">
        <v>71305</v>
      </c>
      <c r="G3274"/>
      <c r="H3274"/>
    </row>
    <row r="3275" spans="1:8" x14ac:dyDescent="0.2">
      <c r="A3275" t="s">
        <v>1203</v>
      </c>
      <c r="B3275" t="s">
        <v>22825</v>
      </c>
      <c r="C3275" t="s">
        <v>1204</v>
      </c>
      <c r="D3275" t="s">
        <v>21648</v>
      </c>
      <c r="E3275"/>
      <c r="F3275">
        <v>71305</v>
      </c>
      <c r="G3275"/>
      <c r="H3275"/>
    </row>
    <row r="3276" spans="1:8" x14ac:dyDescent="0.2">
      <c r="A3276" t="s">
        <v>17020</v>
      </c>
      <c r="B3276" t="s">
        <v>22826</v>
      </c>
      <c r="C3276" t="s">
        <v>17021</v>
      </c>
      <c r="D3276" t="s">
        <v>21648</v>
      </c>
      <c r="E3276"/>
      <c r="F3276">
        <v>72014</v>
      </c>
      <c r="G3276"/>
      <c r="H3276"/>
    </row>
    <row r="3277" spans="1:8" x14ac:dyDescent="0.2">
      <c r="A3277" t="s">
        <v>20618</v>
      </c>
      <c r="B3277" t="s">
        <v>22479</v>
      </c>
      <c r="C3277" t="s">
        <v>5328</v>
      </c>
      <c r="D3277" t="s">
        <v>21648</v>
      </c>
      <c r="E3277"/>
      <c r="F3277">
        <v>72014</v>
      </c>
      <c r="G3277"/>
      <c r="H3277"/>
    </row>
    <row r="3278" spans="1:8" x14ac:dyDescent="0.2">
      <c r="A3278" t="s">
        <v>4607</v>
      </c>
      <c r="B3278" t="s">
        <v>22827</v>
      </c>
      <c r="C3278" t="s">
        <v>4608</v>
      </c>
      <c r="D3278" t="s">
        <v>21648</v>
      </c>
      <c r="E3278"/>
      <c r="F3278">
        <v>71320</v>
      </c>
      <c r="G3278"/>
      <c r="H3278"/>
    </row>
    <row r="3279" spans="1:8" x14ac:dyDescent="0.2">
      <c r="A3279" t="s">
        <v>4609</v>
      </c>
      <c r="B3279" t="s">
        <v>22822</v>
      </c>
      <c r="C3279" t="s">
        <v>4610</v>
      </c>
      <c r="D3279" t="s">
        <v>21648</v>
      </c>
      <c r="E3279"/>
      <c r="F3279">
        <v>71305</v>
      </c>
      <c r="G3279"/>
      <c r="H3279"/>
    </row>
    <row r="3280" spans="1:8" x14ac:dyDescent="0.2">
      <c r="A3280" t="s">
        <v>4611</v>
      </c>
      <c r="B3280" t="s">
        <v>22828</v>
      </c>
      <c r="C3280" t="s">
        <v>7831</v>
      </c>
      <c r="D3280" t="s">
        <v>21648</v>
      </c>
      <c r="E3280"/>
      <c r="F3280">
        <v>72014</v>
      </c>
      <c r="G3280"/>
      <c r="H3280"/>
    </row>
    <row r="3281" spans="1:8" x14ac:dyDescent="0.2">
      <c r="A3281" t="s">
        <v>7832</v>
      </c>
      <c r="B3281" t="s">
        <v>22829</v>
      </c>
      <c r="C3281" t="s">
        <v>7833</v>
      </c>
      <c r="D3281" t="s">
        <v>21648</v>
      </c>
      <c r="E3281"/>
      <c r="F3281">
        <v>72014</v>
      </c>
      <c r="G3281"/>
      <c r="H3281"/>
    </row>
    <row r="3282" spans="1:8" x14ac:dyDescent="0.2">
      <c r="A3282" t="s">
        <v>7834</v>
      </c>
      <c r="B3282" t="s">
        <v>22408</v>
      </c>
      <c r="C3282" t="s">
        <v>6494</v>
      </c>
      <c r="D3282" t="s">
        <v>21648</v>
      </c>
      <c r="E3282"/>
      <c r="F3282">
        <v>72014</v>
      </c>
      <c r="G3282"/>
      <c r="H3282"/>
    </row>
    <row r="3283" spans="1:8" x14ac:dyDescent="0.2">
      <c r="A3283" t="s">
        <v>7835</v>
      </c>
      <c r="B3283" t="s">
        <v>22414</v>
      </c>
      <c r="C3283" t="s">
        <v>7836</v>
      </c>
      <c r="D3283" t="s">
        <v>21648</v>
      </c>
      <c r="E3283"/>
      <c r="F3283">
        <v>71305</v>
      </c>
      <c r="G3283"/>
      <c r="H3283"/>
    </row>
    <row r="3284" spans="1:8" x14ac:dyDescent="0.2">
      <c r="A3284" t="s">
        <v>17022</v>
      </c>
      <c r="B3284" t="s">
        <v>22830</v>
      </c>
      <c r="C3284" t="s">
        <v>17023</v>
      </c>
      <c r="D3284" t="s">
        <v>21648</v>
      </c>
      <c r="E3284"/>
      <c r="F3284"/>
      <c r="G3284"/>
      <c r="H3284"/>
    </row>
    <row r="3285" spans="1:8" x14ac:dyDescent="0.2">
      <c r="A3285" t="s">
        <v>7837</v>
      </c>
      <c r="B3285" t="s">
        <v>22307</v>
      </c>
      <c r="C3285" t="s">
        <v>7838</v>
      </c>
      <c r="D3285" t="s">
        <v>21648</v>
      </c>
      <c r="E3285"/>
      <c r="F3285">
        <v>71305</v>
      </c>
      <c r="G3285"/>
      <c r="H3285"/>
    </row>
    <row r="3286" spans="1:8" x14ac:dyDescent="0.2">
      <c r="A3286" t="s">
        <v>7839</v>
      </c>
      <c r="B3286" t="s">
        <v>22831</v>
      </c>
      <c r="C3286" t="s">
        <v>7840</v>
      </c>
      <c r="D3286" t="s">
        <v>21648</v>
      </c>
      <c r="E3286"/>
      <c r="F3286">
        <v>72029</v>
      </c>
      <c r="G3286"/>
      <c r="H3286"/>
    </row>
    <row r="3287" spans="1:8" x14ac:dyDescent="0.2">
      <c r="A3287" t="s">
        <v>7841</v>
      </c>
      <c r="B3287" t="s">
        <v>22525</v>
      </c>
      <c r="C3287" t="s">
        <v>7842</v>
      </c>
      <c r="D3287" t="s">
        <v>21648</v>
      </c>
      <c r="E3287"/>
      <c r="F3287">
        <v>71305</v>
      </c>
      <c r="G3287"/>
      <c r="H3287"/>
    </row>
    <row r="3288" spans="1:8" x14ac:dyDescent="0.2">
      <c r="A3288" t="s">
        <v>17024</v>
      </c>
      <c r="B3288" t="s">
        <v>22832</v>
      </c>
      <c r="C3288" t="s">
        <v>17025</v>
      </c>
      <c r="D3288" t="s">
        <v>21648</v>
      </c>
      <c r="E3288"/>
      <c r="F3288">
        <v>72014</v>
      </c>
      <c r="G3288"/>
      <c r="H3288"/>
    </row>
    <row r="3289" spans="1:8" x14ac:dyDescent="0.2">
      <c r="A3289" t="s">
        <v>7843</v>
      </c>
      <c r="B3289" t="s">
        <v>22833</v>
      </c>
      <c r="C3289" t="s">
        <v>7844</v>
      </c>
      <c r="D3289" t="s">
        <v>21648</v>
      </c>
      <c r="E3289"/>
      <c r="F3289">
        <v>70737</v>
      </c>
      <c r="G3289"/>
      <c r="H3289"/>
    </row>
    <row r="3290" spans="1:8" x14ac:dyDescent="0.2">
      <c r="A3290" t="s">
        <v>20619</v>
      </c>
      <c r="B3290" t="s">
        <v>22835</v>
      </c>
      <c r="C3290" t="s">
        <v>20620</v>
      </c>
      <c r="D3290" t="s">
        <v>21648</v>
      </c>
      <c r="E3290"/>
      <c r="F3290">
        <v>72029</v>
      </c>
      <c r="G3290"/>
      <c r="H3290"/>
    </row>
    <row r="3291" spans="1:8" x14ac:dyDescent="0.2">
      <c r="A3291" t="s">
        <v>7845</v>
      </c>
      <c r="B3291" t="s">
        <v>22836</v>
      </c>
      <c r="C3291" t="s">
        <v>7846</v>
      </c>
      <c r="D3291" t="s">
        <v>21648</v>
      </c>
      <c r="E3291"/>
      <c r="F3291">
        <v>70606</v>
      </c>
      <c r="G3291"/>
      <c r="H3291"/>
    </row>
    <row r="3292" spans="1:8" x14ac:dyDescent="0.2">
      <c r="A3292" t="s">
        <v>17026</v>
      </c>
      <c r="B3292" t="s">
        <v>22837</v>
      </c>
      <c r="C3292" t="s">
        <v>17027</v>
      </c>
      <c r="D3292" t="s">
        <v>21648</v>
      </c>
      <c r="E3292"/>
      <c r="F3292">
        <v>72014</v>
      </c>
      <c r="G3292"/>
      <c r="H3292"/>
    </row>
    <row r="3293" spans="1:8" x14ac:dyDescent="0.2">
      <c r="A3293" t="s">
        <v>7847</v>
      </c>
      <c r="B3293" t="s">
        <v>22838</v>
      </c>
      <c r="C3293" t="s">
        <v>7848</v>
      </c>
      <c r="D3293" t="s">
        <v>21648</v>
      </c>
      <c r="E3293"/>
      <c r="F3293">
        <v>71305</v>
      </c>
      <c r="G3293"/>
      <c r="H3293"/>
    </row>
    <row r="3294" spans="1:8" x14ac:dyDescent="0.2">
      <c r="A3294" t="s">
        <v>7849</v>
      </c>
      <c r="B3294" t="s">
        <v>22839</v>
      </c>
      <c r="C3294" t="s">
        <v>11255</v>
      </c>
      <c r="D3294" t="s">
        <v>21648</v>
      </c>
      <c r="E3294"/>
      <c r="F3294">
        <v>71203</v>
      </c>
      <c r="G3294"/>
      <c r="H3294"/>
    </row>
    <row r="3295" spans="1:8" x14ac:dyDescent="0.2">
      <c r="A3295" t="s">
        <v>11256</v>
      </c>
      <c r="B3295" t="s">
        <v>22840</v>
      </c>
      <c r="C3295" t="s">
        <v>7858</v>
      </c>
      <c r="D3295" t="s">
        <v>21648</v>
      </c>
      <c r="E3295"/>
      <c r="F3295">
        <v>72014</v>
      </c>
      <c r="G3295"/>
      <c r="H3295"/>
    </row>
    <row r="3296" spans="1:8" x14ac:dyDescent="0.2">
      <c r="A3296" t="s">
        <v>7859</v>
      </c>
      <c r="B3296" t="s">
        <v>22052</v>
      </c>
      <c r="C3296" t="s">
        <v>7860</v>
      </c>
      <c r="D3296" t="s">
        <v>21648</v>
      </c>
      <c r="E3296"/>
      <c r="F3296">
        <v>71305</v>
      </c>
      <c r="G3296"/>
      <c r="H3296"/>
    </row>
    <row r="3297" spans="1:8" x14ac:dyDescent="0.2">
      <c r="A3297" t="s">
        <v>7861</v>
      </c>
      <c r="B3297" t="s">
        <v>22818</v>
      </c>
      <c r="C3297" t="s">
        <v>7862</v>
      </c>
      <c r="D3297" t="s">
        <v>21648</v>
      </c>
      <c r="E3297"/>
      <c r="F3297">
        <v>71305</v>
      </c>
      <c r="G3297"/>
      <c r="H3297"/>
    </row>
    <row r="3298" spans="1:8" x14ac:dyDescent="0.2">
      <c r="A3298" t="s">
        <v>7863</v>
      </c>
      <c r="B3298" t="s">
        <v>22841</v>
      </c>
      <c r="C3298" t="s">
        <v>7864</v>
      </c>
      <c r="D3298" t="s">
        <v>21648</v>
      </c>
      <c r="E3298"/>
      <c r="F3298">
        <v>71305</v>
      </c>
      <c r="G3298"/>
      <c r="H3298"/>
    </row>
    <row r="3299" spans="1:8" x14ac:dyDescent="0.2">
      <c r="A3299" t="s">
        <v>7865</v>
      </c>
      <c r="B3299" t="s">
        <v>22841</v>
      </c>
      <c r="C3299" t="s">
        <v>7866</v>
      </c>
      <c r="D3299" t="s">
        <v>21648</v>
      </c>
      <c r="E3299"/>
      <c r="F3299">
        <v>71305</v>
      </c>
      <c r="G3299"/>
      <c r="H3299"/>
    </row>
    <row r="3300" spans="1:8" x14ac:dyDescent="0.2">
      <c r="A3300" t="s">
        <v>7867</v>
      </c>
      <c r="B3300" t="s">
        <v>22841</v>
      </c>
      <c r="C3300" t="s">
        <v>7868</v>
      </c>
      <c r="D3300" t="s">
        <v>21648</v>
      </c>
      <c r="E3300"/>
      <c r="F3300">
        <v>71305</v>
      </c>
      <c r="G3300"/>
      <c r="H3300"/>
    </row>
    <row r="3301" spans="1:8" x14ac:dyDescent="0.2">
      <c r="A3301" t="s">
        <v>7869</v>
      </c>
      <c r="B3301" t="s">
        <v>22841</v>
      </c>
      <c r="C3301" t="s">
        <v>7870</v>
      </c>
      <c r="D3301" t="s">
        <v>21648</v>
      </c>
      <c r="E3301"/>
      <c r="F3301">
        <v>71305</v>
      </c>
      <c r="G3301"/>
      <c r="H3301"/>
    </row>
    <row r="3302" spans="1:8" x14ac:dyDescent="0.2">
      <c r="A3302" t="s">
        <v>7871</v>
      </c>
      <c r="B3302" t="s">
        <v>22842</v>
      </c>
      <c r="C3302" t="s">
        <v>7872</v>
      </c>
      <c r="D3302" t="s">
        <v>21648</v>
      </c>
      <c r="E3302"/>
      <c r="F3302">
        <v>71305</v>
      </c>
      <c r="G3302"/>
      <c r="H3302"/>
    </row>
    <row r="3303" spans="1:8" x14ac:dyDescent="0.2">
      <c r="A3303" t="s">
        <v>7873</v>
      </c>
      <c r="B3303" t="s">
        <v>22843</v>
      </c>
      <c r="C3303" t="s">
        <v>7874</v>
      </c>
      <c r="D3303" t="s">
        <v>21648</v>
      </c>
      <c r="E3303"/>
      <c r="F3303">
        <v>71305</v>
      </c>
      <c r="G3303"/>
      <c r="H3303"/>
    </row>
    <row r="3304" spans="1:8" x14ac:dyDescent="0.2">
      <c r="A3304" t="s">
        <v>7875</v>
      </c>
      <c r="B3304" t="s">
        <v>22833</v>
      </c>
      <c r="C3304" t="s">
        <v>7876</v>
      </c>
      <c r="D3304" t="s">
        <v>21648</v>
      </c>
      <c r="E3304"/>
      <c r="F3304">
        <v>70737</v>
      </c>
      <c r="G3304"/>
      <c r="H3304"/>
    </row>
    <row r="3305" spans="1:8" x14ac:dyDescent="0.2">
      <c r="A3305" t="s">
        <v>3098</v>
      </c>
      <c r="B3305" t="s">
        <v>22466</v>
      </c>
      <c r="C3305" t="s">
        <v>7877</v>
      </c>
      <c r="D3305" t="s">
        <v>21648</v>
      </c>
      <c r="E3305">
        <v>0</v>
      </c>
      <c r="F3305">
        <v>70848</v>
      </c>
      <c r="G3305"/>
      <c r="H3305"/>
    </row>
    <row r="3306" spans="1:8" x14ac:dyDescent="0.2">
      <c r="A3306" t="s">
        <v>17028</v>
      </c>
      <c r="B3306" t="s">
        <v>22833</v>
      </c>
      <c r="C3306" t="s">
        <v>17029</v>
      </c>
      <c r="D3306" t="s">
        <v>21648</v>
      </c>
      <c r="E3306"/>
      <c r="F3306">
        <v>70737</v>
      </c>
      <c r="G3306"/>
      <c r="H3306"/>
    </row>
    <row r="3307" spans="1:8" x14ac:dyDescent="0.2">
      <c r="A3307" t="s">
        <v>7878</v>
      </c>
      <c r="B3307" t="s">
        <v>22325</v>
      </c>
      <c r="C3307" t="s">
        <v>7879</v>
      </c>
      <c r="D3307" t="s">
        <v>21648</v>
      </c>
      <c r="E3307"/>
      <c r="F3307">
        <v>71638</v>
      </c>
      <c r="G3307"/>
      <c r="H3307"/>
    </row>
    <row r="3308" spans="1:8" x14ac:dyDescent="0.2">
      <c r="A3308" t="s">
        <v>7880</v>
      </c>
      <c r="B3308" t="s">
        <v>22325</v>
      </c>
      <c r="C3308" t="s">
        <v>7881</v>
      </c>
      <c r="D3308" t="s">
        <v>21648</v>
      </c>
      <c r="E3308"/>
      <c r="F3308">
        <v>71638</v>
      </c>
      <c r="G3308"/>
      <c r="H3308"/>
    </row>
    <row r="3309" spans="1:8" x14ac:dyDescent="0.2">
      <c r="A3309" t="s">
        <v>7882</v>
      </c>
      <c r="B3309" t="s">
        <v>22377</v>
      </c>
      <c r="C3309" t="s">
        <v>7883</v>
      </c>
      <c r="D3309" t="s">
        <v>21648</v>
      </c>
      <c r="E3309"/>
      <c r="F3309">
        <v>71320</v>
      </c>
      <c r="G3309"/>
      <c r="H3309"/>
    </row>
    <row r="3310" spans="1:8" x14ac:dyDescent="0.2">
      <c r="A3310" t="s">
        <v>7884</v>
      </c>
      <c r="B3310" t="s">
        <v>22844</v>
      </c>
      <c r="C3310" t="s">
        <v>7885</v>
      </c>
      <c r="D3310" t="s">
        <v>21648</v>
      </c>
      <c r="E3310"/>
      <c r="F3310">
        <v>72601</v>
      </c>
      <c r="G3310"/>
      <c r="H3310"/>
    </row>
    <row r="3311" spans="1:8" x14ac:dyDescent="0.2">
      <c r="A3311" t="s">
        <v>7886</v>
      </c>
      <c r="B3311" t="s">
        <v>22815</v>
      </c>
      <c r="C3311" t="s">
        <v>7887</v>
      </c>
      <c r="D3311" t="s">
        <v>21648</v>
      </c>
      <c r="E3311"/>
      <c r="F3311">
        <v>72601</v>
      </c>
      <c r="G3311"/>
      <c r="H3311"/>
    </row>
    <row r="3312" spans="1:8" x14ac:dyDescent="0.2">
      <c r="A3312" t="s">
        <v>7888</v>
      </c>
      <c r="B3312" t="s">
        <v>22845</v>
      </c>
      <c r="C3312" t="s">
        <v>7889</v>
      </c>
      <c r="D3312" t="s">
        <v>21648</v>
      </c>
      <c r="E3312"/>
      <c r="F3312">
        <v>71801</v>
      </c>
      <c r="G3312"/>
      <c r="H3312"/>
    </row>
    <row r="3313" spans="1:8" x14ac:dyDescent="0.2">
      <c r="A3313" t="s">
        <v>7890</v>
      </c>
      <c r="B3313" t="s">
        <v>22846</v>
      </c>
      <c r="C3313" t="s">
        <v>7891</v>
      </c>
      <c r="D3313" t="s">
        <v>21648</v>
      </c>
      <c r="E3313"/>
      <c r="F3313"/>
      <c r="G3313"/>
      <c r="H3313"/>
    </row>
    <row r="3314" spans="1:8" x14ac:dyDescent="0.2">
      <c r="A3314" t="s">
        <v>17030</v>
      </c>
      <c r="B3314" t="s">
        <v>22847</v>
      </c>
      <c r="C3314" t="s">
        <v>17031</v>
      </c>
      <c r="D3314" t="s">
        <v>21648</v>
      </c>
      <c r="E3314"/>
      <c r="F3314">
        <v>72014</v>
      </c>
      <c r="G3314"/>
      <c r="H3314"/>
    </row>
    <row r="3315" spans="1:8" x14ac:dyDescent="0.2">
      <c r="A3315" t="s">
        <v>7892</v>
      </c>
      <c r="B3315" t="s">
        <v>22848</v>
      </c>
      <c r="C3315" t="s">
        <v>7893</v>
      </c>
      <c r="D3315" t="s">
        <v>21648</v>
      </c>
      <c r="E3315"/>
      <c r="F3315">
        <v>72014</v>
      </c>
      <c r="G3315"/>
      <c r="H3315"/>
    </row>
    <row r="3316" spans="1:8" x14ac:dyDescent="0.2">
      <c r="A3316" t="s">
        <v>7894</v>
      </c>
      <c r="B3316" t="s">
        <v>22849</v>
      </c>
      <c r="C3316" t="s">
        <v>7895</v>
      </c>
      <c r="D3316" t="s">
        <v>21648</v>
      </c>
      <c r="E3316"/>
      <c r="F3316">
        <v>72019</v>
      </c>
      <c r="G3316"/>
      <c r="H3316"/>
    </row>
    <row r="3317" spans="1:8" x14ac:dyDescent="0.2">
      <c r="A3317" t="s">
        <v>7896</v>
      </c>
      <c r="B3317" t="s">
        <v>21676</v>
      </c>
      <c r="C3317" t="s">
        <v>7897</v>
      </c>
      <c r="D3317" t="s">
        <v>21677</v>
      </c>
      <c r="E3317"/>
      <c r="F3317"/>
      <c r="G3317"/>
      <c r="H3317"/>
    </row>
    <row r="3318" spans="1:8" x14ac:dyDescent="0.2">
      <c r="A3318" t="s">
        <v>7898</v>
      </c>
      <c r="B3318" t="s">
        <v>21676</v>
      </c>
      <c r="C3318" t="s">
        <v>7899</v>
      </c>
      <c r="D3318" t="s">
        <v>21677</v>
      </c>
      <c r="E3318"/>
      <c r="F3318"/>
      <c r="G3318"/>
      <c r="H3318"/>
    </row>
    <row r="3319" spans="1:8" x14ac:dyDescent="0.2">
      <c r="A3319" t="s">
        <v>7900</v>
      </c>
      <c r="B3319" t="s">
        <v>21676</v>
      </c>
      <c r="C3319" t="s">
        <v>7901</v>
      </c>
      <c r="D3319" t="s">
        <v>21677</v>
      </c>
      <c r="E3319"/>
      <c r="F3319"/>
      <c r="G3319"/>
      <c r="H3319"/>
    </row>
    <row r="3320" spans="1:8" x14ac:dyDescent="0.2">
      <c r="A3320" t="s">
        <v>7902</v>
      </c>
      <c r="B3320" t="s">
        <v>21676</v>
      </c>
      <c r="C3320" t="s">
        <v>7903</v>
      </c>
      <c r="D3320" t="s">
        <v>21677</v>
      </c>
      <c r="E3320"/>
      <c r="F3320"/>
      <c r="G3320"/>
      <c r="H3320"/>
    </row>
    <row r="3321" spans="1:8" x14ac:dyDescent="0.2">
      <c r="A3321" t="s">
        <v>22850</v>
      </c>
      <c r="B3321" t="s">
        <v>22851</v>
      </c>
      <c r="C3321" t="s">
        <v>22852</v>
      </c>
      <c r="D3321" t="s">
        <v>21648</v>
      </c>
      <c r="E3321"/>
      <c r="F3321">
        <v>72014</v>
      </c>
      <c r="G3321"/>
      <c r="H3321"/>
    </row>
    <row r="3322" spans="1:8" x14ac:dyDescent="0.2">
      <c r="A3322" t="s">
        <v>7904</v>
      </c>
      <c r="B3322" t="s">
        <v>22481</v>
      </c>
      <c r="C3322" t="s">
        <v>7905</v>
      </c>
      <c r="D3322" t="s">
        <v>21648</v>
      </c>
      <c r="E3322"/>
      <c r="F3322">
        <v>71305</v>
      </c>
      <c r="G3322"/>
      <c r="H3322"/>
    </row>
    <row r="3323" spans="1:8" x14ac:dyDescent="0.2">
      <c r="A3323" t="s">
        <v>7906</v>
      </c>
      <c r="B3323" t="s">
        <v>22539</v>
      </c>
      <c r="C3323" t="s">
        <v>7907</v>
      </c>
      <c r="D3323" t="s">
        <v>21648</v>
      </c>
      <c r="E3323"/>
      <c r="F3323">
        <v>71305</v>
      </c>
      <c r="G3323"/>
      <c r="H3323"/>
    </row>
    <row r="3324" spans="1:8" x14ac:dyDescent="0.2">
      <c r="A3324" t="s">
        <v>7908</v>
      </c>
      <c r="B3324" t="s">
        <v>22853</v>
      </c>
      <c r="C3324" t="s">
        <v>7909</v>
      </c>
      <c r="D3324" t="s">
        <v>21648</v>
      </c>
      <c r="E3324"/>
      <c r="F3324">
        <v>71305</v>
      </c>
      <c r="G3324"/>
      <c r="H3324"/>
    </row>
    <row r="3325" spans="1:8" x14ac:dyDescent="0.2">
      <c r="A3325" t="s">
        <v>7910</v>
      </c>
      <c r="B3325" t="s">
        <v>22400</v>
      </c>
      <c r="C3325" t="s">
        <v>7911</v>
      </c>
      <c r="D3325" t="s">
        <v>21648</v>
      </c>
      <c r="E3325"/>
      <c r="F3325">
        <v>71305</v>
      </c>
      <c r="G3325"/>
      <c r="H3325"/>
    </row>
    <row r="3326" spans="1:8" x14ac:dyDescent="0.2">
      <c r="A3326" t="s">
        <v>7912</v>
      </c>
      <c r="B3326" t="s">
        <v>22854</v>
      </c>
      <c r="C3326" t="s">
        <v>7913</v>
      </c>
      <c r="D3326" t="s">
        <v>21648</v>
      </c>
      <c r="E3326"/>
      <c r="F3326">
        <v>71305</v>
      </c>
      <c r="G3326"/>
      <c r="H3326"/>
    </row>
    <row r="3327" spans="1:8" x14ac:dyDescent="0.2">
      <c r="A3327" t="s">
        <v>7914</v>
      </c>
      <c r="B3327" t="s">
        <v>22817</v>
      </c>
      <c r="C3327" t="s">
        <v>11315</v>
      </c>
      <c r="D3327" t="s">
        <v>21648</v>
      </c>
      <c r="E3327"/>
      <c r="F3327">
        <v>71305</v>
      </c>
      <c r="G3327"/>
      <c r="H3327"/>
    </row>
    <row r="3328" spans="1:8" x14ac:dyDescent="0.2">
      <c r="A3328" t="s">
        <v>17032</v>
      </c>
      <c r="B3328" t="s">
        <v>22855</v>
      </c>
      <c r="C3328" t="s">
        <v>17033</v>
      </c>
      <c r="D3328" t="s">
        <v>21648</v>
      </c>
      <c r="E3328"/>
      <c r="F3328">
        <v>72029</v>
      </c>
      <c r="G3328"/>
      <c r="H3328"/>
    </row>
    <row r="3329" spans="1:8" x14ac:dyDescent="0.2">
      <c r="A3329" t="s">
        <v>11316</v>
      </c>
      <c r="B3329" t="s">
        <v>22856</v>
      </c>
      <c r="C3329" t="s">
        <v>11317</v>
      </c>
      <c r="D3329" t="s">
        <v>21648</v>
      </c>
      <c r="E3329"/>
      <c r="F3329">
        <v>71305</v>
      </c>
      <c r="G3329"/>
      <c r="H3329"/>
    </row>
    <row r="3330" spans="1:8" x14ac:dyDescent="0.2">
      <c r="A3330" t="s">
        <v>11318</v>
      </c>
      <c r="B3330" t="s">
        <v>22857</v>
      </c>
      <c r="C3330" t="s">
        <v>11319</v>
      </c>
      <c r="D3330" t="s">
        <v>21648</v>
      </c>
      <c r="E3330"/>
      <c r="F3330">
        <v>71305</v>
      </c>
      <c r="G3330"/>
      <c r="H3330"/>
    </row>
    <row r="3331" spans="1:8" x14ac:dyDescent="0.2">
      <c r="A3331" t="s">
        <v>11320</v>
      </c>
      <c r="B3331" t="s">
        <v>22858</v>
      </c>
      <c r="C3331" t="s">
        <v>11321</v>
      </c>
      <c r="D3331" t="s">
        <v>21648</v>
      </c>
      <c r="E3331"/>
      <c r="F3331">
        <v>71305</v>
      </c>
      <c r="G3331"/>
      <c r="H3331"/>
    </row>
    <row r="3332" spans="1:8" x14ac:dyDescent="0.2">
      <c r="A3332" t="s">
        <v>11322</v>
      </c>
      <c r="B3332" t="s">
        <v>22859</v>
      </c>
      <c r="C3332" t="s">
        <v>11323</v>
      </c>
      <c r="D3332" t="s">
        <v>21648</v>
      </c>
      <c r="E3332"/>
      <c r="F3332">
        <v>71305</v>
      </c>
      <c r="G3332"/>
      <c r="H3332"/>
    </row>
    <row r="3333" spans="1:8" x14ac:dyDescent="0.2">
      <c r="A3333" t="s">
        <v>11324</v>
      </c>
      <c r="B3333" t="s">
        <v>22860</v>
      </c>
      <c r="C3333" t="s">
        <v>11325</v>
      </c>
      <c r="D3333" t="s">
        <v>21648</v>
      </c>
      <c r="E3333"/>
      <c r="F3333">
        <v>71305</v>
      </c>
      <c r="G3333"/>
      <c r="H3333"/>
    </row>
    <row r="3334" spans="1:8" x14ac:dyDescent="0.2">
      <c r="A3334" t="s">
        <v>11326</v>
      </c>
      <c r="B3334" t="s">
        <v>22861</v>
      </c>
      <c r="C3334" t="s">
        <v>11327</v>
      </c>
      <c r="D3334" t="s">
        <v>21648</v>
      </c>
      <c r="E3334"/>
      <c r="F3334">
        <v>71305</v>
      </c>
      <c r="G3334"/>
      <c r="H3334"/>
    </row>
    <row r="3335" spans="1:8" x14ac:dyDescent="0.2">
      <c r="A3335" t="s">
        <v>11328</v>
      </c>
      <c r="B3335" t="s">
        <v>22862</v>
      </c>
      <c r="C3335" t="s">
        <v>11329</v>
      </c>
      <c r="D3335" t="s">
        <v>21648</v>
      </c>
      <c r="E3335"/>
      <c r="F3335">
        <v>72019</v>
      </c>
      <c r="G3335"/>
      <c r="H3335"/>
    </row>
    <row r="3336" spans="1:8" x14ac:dyDescent="0.2">
      <c r="A3336" t="s">
        <v>17034</v>
      </c>
      <c r="B3336" t="s">
        <v>22863</v>
      </c>
      <c r="C3336" t="s">
        <v>17035</v>
      </c>
      <c r="D3336" t="s">
        <v>21648</v>
      </c>
      <c r="E3336"/>
      <c r="F3336">
        <v>72029</v>
      </c>
      <c r="G3336"/>
      <c r="H3336"/>
    </row>
    <row r="3337" spans="1:8" x14ac:dyDescent="0.2">
      <c r="A3337" t="s">
        <v>11330</v>
      </c>
      <c r="B3337" t="s">
        <v>22734</v>
      </c>
      <c r="C3337" t="s">
        <v>11331</v>
      </c>
      <c r="D3337" t="s">
        <v>21648</v>
      </c>
      <c r="E3337">
        <v>0</v>
      </c>
      <c r="F3337">
        <v>99999</v>
      </c>
      <c r="G3337"/>
      <c r="H3337"/>
    </row>
    <row r="3338" spans="1:8" x14ac:dyDescent="0.2">
      <c r="A3338" t="s">
        <v>11332</v>
      </c>
      <c r="B3338" t="s">
        <v>22864</v>
      </c>
      <c r="C3338" t="s">
        <v>11333</v>
      </c>
      <c r="D3338" t="s">
        <v>21648</v>
      </c>
      <c r="E3338">
        <v>0</v>
      </c>
      <c r="F3338">
        <v>99999</v>
      </c>
      <c r="G3338"/>
      <c r="H3338"/>
    </row>
    <row r="3339" spans="1:8" x14ac:dyDescent="0.2">
      <c r="A3339" t="s">
        <v>11334</v>
      </c>
      <c r="B3339" t="s">
        <v>22865</v>
      </c>
      <c r="C3339" t="s">
        <v>11335</v>
      </c>
      <c r="D3339" t="s">
        <v>21648</v>
      </c>
      <c r="E3339"/>
      <c r="F3339">
        <v>72014</v>
      </c>
      <c r="G3339"/>
      <c r="H3339"/>
    </row>
    <row r="3340" spans="1:8" x14ac:dyDescent="0.2">
      <c r="A3340" t="s">
        <v>11336</v>
      </c>
      <c r="B3340" t="s">
        <v>22865</v>
      </c>
      <c r="C3340" t="s">
        <v>11337</v>
      </c>
      <c r="D3340" t="s">
        <v>21648</v>
      </c>
      <c r="E3340"/>
      <c r="F3340">
        <v>72014</v>
      </c>
      <c r="G3340"/>
      <c r="H3340"/>
    </row>
    <row r="3341" spans="1:8" x14ac:dyDescent="0.2">
      <c r="A3341" t="s">
        <v>17036</v>
      </c>
      <c r="B3341" t="s">
        <v>22866</v>
      </c>
      <c r="C3341" t="s">
        <v>17037</v>
      </c>
      <c r="D3341" t="s">
        <v>21648</v>
      </c>
      <c r="E3341"/>
      <c r="F3341">
        <v>72029</v>
      </c>
      <c r="G3341"/>
      <c r="H3341"/>
    </row>
    <row r="3342" spans="1:8" x14ac:dyDescent="0.2">
      <c r="A3342" t="s">
        <v>11338</v>
      </c>
      <c r="B3342" t="s">
        <v>22867</v>
      </c>
      <c r="C3342" t="s">
        <v>11339</v>
      </c>
      <c r="D3342" t="s">
        <v>21648</v>
      </c>
      <c r="E3342"/>
      <c r="F3342"/>
      <c r="G3342"/>
      <c r="H3342"/>
    </row>
    <row r="3343" spans="1:8" x14ac:dyDescent="0.2">
      <c r="A3343" t="s">
        <v>11340</v>
      </c>
      <c r="B3343" t="s">
        <v>22386</v>
      </c>
      <c r="C3343" t="s">
        <v>11341</v>
      </c>
      <c r="D3343" t="s">
        <v>21648</v>
      </c>
      <c r="E3343"/>
      <c r="F3343"/>
      <c r="G3343"/>
      <c r="H3343"/>
    </row>
    <row r="3344" spans="1:8" x14ac:dyDescent="0.2">
      <c r="A3344" t="s">
        <v>11342</v>
      </c>
      <c r="B3344" t="s">
        <v>22868</v>
      </c>
      <c r="C3344" t="s">
        <v>11343</v>
      </c>
      <c r="D3344" t="s">
        <v>21648</v>
      </c>
      <c r="E3344"/>
      <c r="F3344"/>
      <c r="G3344"/>
      <c r="H3344"/>
    </row>
    <row r="3345" spans="1:8" x14ac:dyDescent="0.2">
      <c r="A3345" t="s">
        <v>11344</v>
      </c>
      <c r="B3345" t="s">
        <v>22869</v>
      </c>
      <c r="C3345" t="s">
        <v>11345</v>
      </c>
      <c r="D3345" t="s">
        <v>21648</v>
      </c>
      <c r="E3345"/>
      <c r="F3345">
        <v>72019</v>
      </c>
      <c r="G3345"/>
      <c r="H3345"/>
    </row>
    <row r="3346" spans="1:8" x14ac:dyDescent="0.2">
      <c r="A3346" t="s">
        <v>11346</v>
      </c>
      <c r="B3346" t="s">
        <v>22822</v>
      </c>
      <c r="C3346" t="s">
        <v>4602</v>
      </c>
      <c r="D3346" t="s">
        <v>21648</v>
      </c>
      <c r="E3346"/>
      <c r="F3346">
        <v>71305</v>
      </c>
      <c r="G3346"/>
      <c r="H3346"/>
    </row>
    <row r="3347" spans="1:8" x14ac:dyDescent="0.2">
      <c r="A3347" t="s">
        <v>11347</v>
      </c>
      <c r="B3347" t="s">
        <v>22820</v>
      </c>
      <c r="C3347" t="s">
        <v>4598</v>
      </c>
      <c r="D3347" t="s">
        <v>21648</v>
      </c>
      <c r="E3347"/>
      <c r="F3347">
        <v>71305</v>
      </c>
      <c r="G3347"/>
      <c r="H3347"/>
    </row>
    <row r="3348" spans="1:8" x14ac:dyDescent="0.2">
      <c r="A3348" t="s">
        <v>11348</v>
      </c>
      <c r="B3348" t="s">
        <v>22819</v>
      </c>
      <c r="C3348" t="s">
        <v>4596</v>
      </c>
      <c r="D3348" t="s">
        <v>21648</v>
      </c>
      <c r="E3348"/>
      <c r="F3348">
        <v>71305</v>
      </c>
      <c r="G3348"/>
      <c r="H3348"/>
    </row>
    <row r="3349" spans="1:8" x14ac:dyDescent="0.2">
      <c r="A3349" t="s">
        <v>11349</v>
      </c>
      <c r="B3349" t="s">
        <v>22561</v>
      </c>
      <c r="C3349" t="s">
        <v>11350</v>
      </c>
      <c r="D3349" t="s">
        <v>21648</v>
      </c>
      <c r="E3349"/>
      <c r="F3349">
        <v>71305</v>
      </c>
      <c r="G3349"/>
      <c r="H3349"/>
    </row>
    <row r="3350" spans="1:8" x14ac:dyDescent="0.2">
      <c r="A3350" t="s">
        <v>11351</v>
      </c>
      <c r="B3350" t="s">
        <v>22021</v>
      </c>
      <c r="C3350" t="s">
        <v>11352</v>
      </c>
      <c r="D3350" t="s">
        <v>21648</v>
      </c>
      <c r="E3350"/>
      <c r="F3350">
        <v>72029</v>
      </c>
      <c r="G3350"/>
      <c r="H3350"/>
    </row>
    <row r="3351" spans="1:8" x14ac:dyDescent="0.2">
      <c r="A3351" t="s">
        <v>11353</v>
      </c>
      <c r="B3351" t="s">
        <v>22870</v>
      </c>
      <c r="C3351" t="s">
        <v>11354</v>
      </c>
      <c r="D3351" t="s">
        <v>21648</v>
      </c>
      <c r="E3351"/>
      <c r="F3351">
        <v>71305</v>
      </c>
      <c r="G3351"/>
      <c r="H3351"/>
    </row>
    <row r="3352" spans="1:8" x14ac:dyDescent="0.2">
      <c r="A3352" t="s">
        <v>11355</v>
      </c>
      <c r="B3352" t="s">
        <v>22871</v>
      </c>
      <c r="C3352" t="s">
        <v>11356</v>
      </c>
      <c r="D3352" t="s">
        <v>21648</v>
      </c>
      <c r="E3352"/>
      <c r="F3352">
        <v>71305</v>
      </c>
      <c r="G3352"/>
      <c r="H3352"/>
    </row>
    <row r="3353" spans="1:8" x14ac:dyDescent="0.2">
      <c r="A3353" t="s">
        <v>11357</v>
      </c>
      <c r="B3353" t="s">
        <v>22872</v>
      </c>
      <c r="C3353" t="s">
        <v>11358</v>
      </c>
      <c r="D3353" t="s">
        <v>21648</v>
      </c>
      <c r="E3353"/>
      <c r="F3353">
        <v>71305</v>
      </c>
      <c r="G3353"/>
      <c r="H3353"/>
    </row>
    <row r="3354" spans="1:8" x14ac:dyDescent="0.2">
      <c r="A3354" t="s">
        <v>11359</v>
      </c>
      <c r="B3354" t="s">
        <v>22873</v>
      </c>
      <c r="C3354" t="s">
        <v>11360</v>
      </c>
      <c r="D3354" t="s">
        <v>21648</v>
      </c>
      <c r="E3354"/>
      <c r="F3354">
        <v>71305</v>
      </c>
      <c r="G3354"/>
      <c r="H3354"/>
    </row>
    <row r="3355" spans="1:8" x14ac:dyDescent="0.2">
      <c r="A3355" t="s">
        <v>11361</v>
      </c>
      <c r="B3355" t="s">
        <v>22874</v>
      </c>
      <c r="C3355" t="s">
        <v>11362</v>
      </c>
      <c r="D3355" t="s">
        <v>21648</v>
      </c>
      <c r="E3355"/>
      <c r="F3355">
        <v>71305</v>
      </c>
      <c r="G3355"/>
      <c r="H3355"/>
    </row>
    <row r="3356" spans="1:8" x14ac:dyDescent="0.2">
      <c r="A3356" t="s">
        <v>11363</v>
      </c>
      <c r="B3356" t="s">
        <v>22875</v>
      </c>
      <c r="C3356" t="s">
        <v>11364</v>
      </c>
      <c r="D3356" t="s">
        <v>21648</v>
      </c>
      <c r="E3356"/>
      <c r="F3356">
        <v>71305</v>
      </c>
      <c r="G3356"/>
      <c r="H3356"/>
    </row>
    <row r="3357" spans="1:8" x14ac:dyDescent="0.2">
      <c r="A3357" t="s">
        <v>11365</v>
      </c>
      <c r="B3357" t="s">
        <v>22876</v>
      </c>
      <c r="C3357" t="s">
        <v>11366</v>
      </c>
      <c r="D3357" t="s">
        <v>21648</v>
      </c>
      <c r="E3357"/>
      <c r="F3357">
        <v>72014</v>
      </c>
      <c r="G3357"/>
      <c r="H3357"/>
    </row>
    <row r="3358" spans="1:8" x14ac:dyDescent="0.2">
      <c r="A3358" t="s">
        <v>11367</v>
      </c>
      <c r="B3358" t="s">
        <v>22877</v>
      </c>
      <c r="C3358" t="s">
        <v>11368</v>
      </c>
      <c r="D3358" t="s">
        <v>21648</v>
      </c>
      <c r="E3358"/>
      <c r="F3358"/>
      <c r="G3358"/>
      <c r="H3358"/>
    </row>
    <row r="3359" spans="1:8" x14ac:dyDescent="0.2">
      <c r="A3359" t="s">
        <v>11369</v>
      </c>
      <c r="B3359" t="s">
        <v>22877</v>
      </c>
      <c r="C3359" t="s">
        <v>11370</v>
      </c>
      <c r="D3359" t="s">
        <v>21648</v>
      </c>
      <c r="E3359"/>
      <c r="F3359"/>
      <c r="G3359"/>
      <c r="H3359"/>
    </row>
    <row r="3360" spans="1:8" x14ac:dyDescent="0.2">
      <c r="A3360" t="s">
        <v>11371</v>
      </c>
      <c r="B3360" t="s">
        <v>22865</v>
      </c>
      <c r="C3360" t="s">
        <v>7966</v>
      </c>
      <c r="D3360" t="s">
        <v>21648</v>
      </c>
      <c r="E3360"/>
      <c r="F3360">
        <v>99999</v>
      </c>
      <c r="G3360"/>
      <c r="H3360"/>
    </row>
    <row r="3361" spans="1:8" x14ac:dyDescent="0.2">
      <c r="A3361" t="s">
        <v>7967</v>
      </c>
      <c r="B3361" t="s">
        <v>22878</v>
      </c>
      <c r="C3361" t="s">
        <v>7968</v>
      </c>
      <c r="D3361" t="s">
        <v>21648</v>
      </c>
      <c r="E3361"/>
      <c r="F3361">
        <v>71305</v>
      </c>
      <c r="G3361"/>
      <c r="H3361"/>
    </row>
    <row r="3362" spans="1:8" x14ac:dyDescent="0.2">
      <c r="A3362" t="s">
        <v>7969</v>
      </c>
      <c r="B3362" t="s">
        <v>22879</v>
      </c>
      <c r="C3362" t="s">
        <v>7970</v>
      </c>
      <c r="D3362" t="s">
        <v>21648</v>
      </c>
      <c r="E3362"/>
      <c r="F3362">
        <v>99999</v>
      </c>
      <c r="G3362"/>
      <c r="H3362"/>
    </row>
    <row r="3363" spans="1:8" x14ac:dyDescent="0.2">
      <c r="A3363" t="s">
        <v>7971</v>
      </c>
      <c r="B3363" t="s">
        <v>22880</v>
      </c>
      <c r="C3363" t="s">
        <v>7972</v>
      </c>
      <c r="D3363" t="s">
        <v>21648</v>
      </c>
      <c r="E3363"/>
      <c r="F3363"/>
      <c r="G3363"/>
      <c r="H3363"/>
    </row>
    <row r="3364" spans="1:8" x14ac:dyDescent="0.2">
      <c r="A3364" t="s">
        <v>7973</v>
      </c>
      <c r="B3364" t="s">
        <v>22881</v>
      </c>
      <c r="C3364" t="s">
        <v>7974</v>
      </c>
      <c r="D3364" t="s">
        <v>21648</v>
      </c>
      <c r="E3364"/>
      <c r="F3364">
        <v>99999</v>
      </c>
      <c r="G3364"/>
      <c r="H3364"/>
    </row>
    <row r="3365" spans="1:8" x14ac:dyDescent="0.2">
      <c r="A3365" t="s">
        <v>7975</v>
      </c>
      <c r="B3365" t="s">
        <v>22882</v>
      </c>
      <c r="C3365" t="s">
        <v>7976</v>
      </c>
      <c r="D3365" t="s">
        <v>21648</v>
      </c>
      <c r="E3365"/>
      <c r="F3365">
        <v>99999</v>
      </c>
      <c r="G3365"/>
      <c r="H3365"/>
    </row>
    <row r="3366" spans="1:8" x14ac:dyDescent="0.2">
      <c r="A3366" t="s">
        <v>7977</v>
      </c>
      <c r="B3366" t="s">
        <v>22883</v>
      </c>
      <c r="C3366" t="s">
        <v>7978</v>
      </c>
      <c r="D3366" t="s">
        <v>21648</v>
      </c>
      <c r="E3366"/>
      <c r="F3366">
        <v>99999</v>
      </c>
      <c r="G3366"/>
      <c r="H3366"/>
    </row>
    <row r="3367" spans="1:8" x14ac:dyDescent="0.2">
      <c r="A3367" t="s">
        <v>7979</v>
      </c>
      <c r="B3367" t="s">
        <v>22884</v>
      </c>
      <c r="C3367" t="s">
        <v>7980</v>
      </c>
      <c r="D3367" t="s">
        <v>21648</v>
      </c>
      <c r="E3367"/>
      <c r="F3367">
        <v>99999</v>
      </c>
      <c r="G3367"/>
      <c r="H3367"/>
    </row>
    <row r="3368" spans="1:8" x14ac:dyDescent="0.2">
      <c r="A3368" t="s">
        <v>7981</v>
      </c>
      <c r="B3368" t="s">
        <v>22884</v>
      </c>
      <c r="C3368" t="s">
        <v>7982</v>
      </c>
      <c r="D3368" t="s">
        <v>21648</v>
      </c>
      <c r="E3368"/>
      <c r="F3368">
        <v>99999</v>
      </c>
      <c r="G3368"/>
      <c r="H3368"/>
    </row>
    <row r="3369" spans="1:8" x14ac:dyDescent="0.2">
      <c r="A3369" t="s">
        <v>7983</v>
      </c>
      <c r="B3369" t="s">
        <v>22884</v>
      </c>
      <c r="C3369" t="s">
        <v>7984</v>
      </c>
      <c r="D3369" t="s">
        <v>21648</v>
      </c>
      <c r="E3369"/>
      <c r="F3369">
        <v>99999</v>
      </c>
      <c r="G3369"/>
      <c r="H3369"/>
    </row>
    <row r="3370" spans="1:8" x14ac:dyDescent="0.2">
      <c r="A3370" t="s">
        <v>7985</v>
      </c>
      <c r="B3370" t="s">
        <v>22884</v>
      </c>
      <c r="C3370" t="s">
        <v>7986</v>
      </c>
      <c r="D3370" t="s">
        <v>21648</v>
      </c>
      <c r="E3370"/>
      <c r="F3370">
        <v>99999</v>
      </c>
      <c r="G3370"/>
      <c r="H3370"/>
    </row>
    <row r="3371" spans="1:8" x14ac:dyDescent="0.2">
      <c r="A3371" t="s">
        <v>7987</v>
      </c>
      <c r="B3371" t="s">
        <v>22561</v>
      </c>
      <c r="C3371" t="s">
        <v>7988</v>
      </c>
      <c r="D3371" t="s">
        <v>21648</v>
      </c>
      <c r="E3371"/>
      <c r="F3371">
        <v>99999</v>
      </c>
      <c r="G3371"/>
      <c r="H3371"/>
    </row>
    <row r="3372" spans="1:8" x14ac:dyDescent="0.2">
      <c r="A3372" t="s">
        <v>7989</v>
      </c>
      <c r="B3372" t="s">
        <v>22561</v>
      </c>
      <c r="C3372" t="s">
        <v>7990</v>
      </c>
      <c r="D3372" t="s">
        <v>21648</v>
      </c>
      <c r="E3372"/>
      <c r="F3372">
        <v>99999</v>
      </c>
      <c r="G3372"/>
      <c r="H3372"/>
    </row>
    <row r="3373" spans="1:8" x14ac:dyDescent="0.2">
      <c r="A3373" t="s">
        <v>7991</v>
      </c>
      <c r="B3373" t="s">
        <v>22885</v>
      </c>
      <c r="C3373" t="s">
        <v>7992</v>
      </c>
      <c r="D3373" t="s">
        <v>21648</v>
      </c>
      <c r="E3373"/>
      <c r="F3373">
        <v>99999</v>
      </c>
      <c r="G3373"/>
      <c r="H3373"/>
    </row>
    <row r="3374" spans="1:8" x14ac:dyDescent="0.2">
      <c r="A3374" t="s">
        <v>7993</v>
      </c>
      <c r="B3374" t="s">
        <v>22885</v>
      </c>
      <c r="C3374" t="s">
        <v>7994</v>
      </c>
      <c r="D3374" t="s">
        <v>21648</v>
      </c>
      <c r="E3374"/>
      <c r="F3374">
        <v>99999</v>
      </c>
      <c r="G3374"/>
      <c r="H3374"/>
    </row>
    <row r="3375" spans="1:8" x14ac:dyDescent="0.2">
      <c r="A3375" t="s">
        <v>7995</v>
      </c>
      <c r="B3375" t="s">
        <v>22886</v>
      </c>
      <c r="C3375" t="s">
        <v>7996</v>
      </c>
      <c r="D3375" t="s">
        <v>21648</v>
      </c>
      <c r="E3375"/>
      <c r="F3375">
        <v>99999</v>
      </c>
      <c r="G3375"/>
      <c r="H3375"/>
    </row>
    <row r="3376" spans="1:8" x14ac:dyDescent="0.2">
      <c r="A3376" t="s">
        <v>7997</v>
      </c>
      <c r="B3376" t="s">
        <v>22561</v>
      </c>
      <c r="C3376" t="s">
        <v>7998</v>
      </c>
      <c r="D3376" t="s">
        <v>21648</v>
      </c>
      <c r="E3376"/>
      <c r="F3376">
        <v>99999</v>
      </c>
      <c r="G3376"/>
      <c r="H3376"/>
    </row>
    <row r="3377" spans="1:8" x14ac:dyDescent="0.2">
      <c r="A3377" t="s">
        <v>7999</v>
      </c>
      <c r="B3377" t="s">
        <v>22561</v>
      </c>
      <c r="C3377" t="s">
        <v>8000</v>
      </c>
      <c r="D3377" t="s">
        <v>21648</v>
      </c>
      <c r="E3377"/>
      <c r="F3377">
        <v>99999</v>
      </c>
      <c r="G3377"/>
      <c r="H3377"/>
    </row>
    <row r="3378" spans="1:8" x14ac:dyDescent="0.2">
      <c r="A3378" t="s">
        <v>8001</v>
      </c>
      <c r="B3378" t="s">
        <v>22887</v>
      </c>
      <c r="C3378" t="s">
        <v>8002</v>
      </c>
      <c r="D3378" t="s">
        <v>21648</v>
      </c>
      <c r="E3378"/>
      <c r="F3378">
        <v>71305</v>
      </c>
      <c r="G3378"/>
      <c r="H3378"/>
    </row>
    <row r="3379" spans="1:8" x14ac:dyDescent="0.2">
      <c r="A3379" t="s">
        <v>8003</v>
      </c>
      <c r="B3379" t="s">
        <v>22588</v>
      </c>
      <c r="C3379" t="s">
        <v>8004</v>
      </c>
      <c r="D3379" t="s">
        <v>21648</v>
      </c>
      <c r="E3379"/>
      <c r="F3379">
        <v>99999</v>
      </c>
      <c r="G3379"/>
      <c r="H3379"/>
    </row>
    <row r="3380" spans="1:8" x14ac:dyDescent="0.2">
      <c r="A3380" t="s">
        <v>8005</v>
      </c>
      <c r="B3380" t="s">
        <v>22877</v>
      </c>
      <c r="C3380" t="s">
        <v>8006</v>
      </c>
      <c r="D3380" t="s">
        <v>21648</v>
      </c>
      <c r="E3380"/>
      <c r="F3380">
        <v>99999</v>
      </c>
      <c r="G3380"/>
      <c r="H3380"/>
    </row>
    <row r="3381" spans="1:8" x14ac:dyDescent="0.2">
      <c r="A3381" t="s">
        <v>8007</v>
      </c>
      <c r="B3381" t="s">
        <v>22874</v>
      </c>
      <c r="C3381" t="s">
        <v>8008</v>
      </c>
      <c r="D3381" t="s">
        <v>21648</v>
      </c>
      <c r="E3381"/>
      <c r="F3381">
        <v>71305</v>
      </c>
      <c r="G3381"/>
      <c r="H3381"/>
    </row>
    <row r="3382" spans="1:8" x14ac:dyDescent="0.2">
      <c r="A3382" t="s">
        <v>8009</v>
      </c>
      <c r="B3382" t="s">
        <v>22875</v>
      </c>
      <c r="C3382" t="s">
        <v>8010</v>
      </c>
      <c r="D3382" t="s">
        <v>21648</v>
      </c>
      <c r="E3382"/>
      <c r="F3382">
        <v>71305</v>
      </c>
      <c r="G3382"/>
      <c r="H3382"/>
    </row>
    <row r="3383" spans="1:8" x14ac:dyDescent="0.2">
      <c r="A3383" t="s">
        <v>8011</v>
      </c>
      <c r="B3383" t="s">
        <v>22517</v>
      </c>
      <c r="C3383" t="s">
        <v>8012</v>
      </c>
      <c r="D3383" t="s">
        <v>21648</v>
      </c>
      <c r="E3383"/>
      <c r="F3383">
        <v>72029</v>
      </c>
      <c r="G3383"/>
      <c r="H3383"/>
    </row>
    <row r="3384" spans="1:8" x14ac:dyDescent="0.2">
      <c r="A3384" t="s">
        <v>8013</v>
      </c>
      <c r="B3384" t="s">
        <v>22888</v>
      </c>
      <c r="C3384" t="s">
        <v>8014</v>
      </c>
      <c r="D3384" t="s">
        <v>21648</v>
      </c>
      <c r="E3384"/>
      <c r="F3384">
        <v>71305</v>
      </c>
      <c r="G3384"/>
      <c r="H3384"/>
    </row>
    <row r="3385" spans="1:8" x14ac:dyDescent="0.2">
      <c r="A3385" t="s">
        <v>8015</v>
      </c>
      <c r="B3385" t="s">
        <v>22352</v>
      </c>
      <c r="C3385" t="s">
        <v>8016</v>
      </c>
      <c r="D3385" t="s">
        <v>21648</v>
      </c>
      <c r="E3385"/>
      <c r="F3385">
        <v>71305</v>
      </c>
      <c r="G3385"/>
      <c r="H3385"/>
    </row>
    <row r="3386" spans="1:8" x14ac:dyDescent="0.2">
      <c r="A3386" t="s">
        <v>17038</v>
      </c>
      <c r="B3386" t="s">
        <v>22889</v>
      </c>
      <c r="C3386" t="s">
        <v>17039</v>
      </c>
      <c r="D3386" t="s">
        <v>21648</v>
      </c>
      <c r="E3386"/>
      <c r="F3386">
        <v>72014</v>
      </c>
      <c r="G3386"/>
      <c r="H3386"/>
    </row>
    <row r="3387" spans="1:8" x14ac:dyDescent="0.2">
      <c r="A3387" t="s">
        <v>8017</v>
      </c>
      <c r="B3387" t="s">
        <v>22890</v>
      </c>
      <c r="C3387" t="s">
        <v>8018</v>
      </c>
      <c r="D3387" t="s">
        <v>21648</v>
      </c>
      <c r="E3387"/>
      <c r="F3387">
        <v>72014</v>
      </c>
      <c r="G3387"/>
      <c r="H3387"/>
    </row>
    <row r="3388" spans="1:8" x14ac:dyDescent="0.2">
      <c r="A3388" t="s">
        <v>8019</v>
      </c>
      <c r="B3388" t="s">
        <v>22891</v>
      </c>
      <c r="C3388" t="s">
        <v>8020</v>
      </c>
      <c r="D3388" t="s">
        <v>21648</v>
      </c>
      <c r="E3388"/>
      <c r="F3388">
        <v>71305</v>
      </c>
      <c r="G3388"/>
      <c r="H3388"/>
    </row>
    <row r="3389" spans="1:8" x14ac:dyDescent="0.2">
      <c r="A3389" t="s">
        <v>8021</v>
      </c>
      <c r="B3389" t="s">
        <v>22892</v>
      </c>
      <c r="C3389" t="s">
        <v>8022</v>
      </c>
      <c r="D3389" t="s">
        <v>21648</v>
      </c>
      <c r="E3389"/>
      <c r="F3389">
        <v>71305</v>
      </c>
      <c r="G3389"/>
      <c r="H3389"/>
    </row>
    <row r="3390" spans="1:8" x14ac:dyDescent="0.2">
      <c r="A3390" t="s">
        <v>17040</v>
      </c>
      <c r="B3390" t="s">
        <v>22386</v>
      </c>
      <c r="C3390" t="s">
        <v>17041</v>
      </c>
      <c r="D3390" t="s">
        <v>21648</v>
      </c>
      <c r="E3390"/>
      <c r="F3390">
        <v>70606</v>
      </c>
      <c r="G3390"/>
      <c r="H3390"/>
    </row>
    <row r="3391" spans="1:8" x14ac:dyDescent="0.2">
      <c r="A3391" t="s">
        <v>8023</v>
      </c>
      <c r="B3391" t="s">
        <v>22893</v>
      </c>
      <c r="C3391" t="s">
        <v>8024</v>
      </c>
      <c r="D3391" t="s">
        <v>21648</v>
      </c>
      <c r="E3391"/>
      <c r="F3391">
        <v>71305</v>
      </c>
      <c r="G3391"/>
      <c r="H3391"/>
    </row>
    <row r="3392" spans="1:8" x14ac:dyDescent="0.2">
      <c r="A3392" t="s">
        <v>8025</v>
      </c>
      <c r="B3392" t="s">
        <v>22843</v>
      </c>
      <c r="C3392" t="s">
        <v>7874</v>
      </c>
      <c r="D3392" t="s">
        <v>21648</v>
      </c>
      <c r="E3392"/>
      <c r="F3392">
        <v>71305</v>
      </c>
      <c r="G3392"/>
      <c r="H3392"/>
    </row>
    <row r="3393" spans="1:8" x14ac:dyDescent="0.2">
      <c r="A3393" t="s">
        <v>8026</v>
      </c>
      <c r="B3393" t="s">
        <v>22894</v>
      </c>
      <c r="C3393" t="s">
        <v>8027</v>
      </c>
      <c r="D3393" t="s">
        <v>21648</v>
      </c>
      <c r="E3393"/>
      <c r="F3393">
        <v>71305</v>
      </c>
      <c r="G3393"/>
      <c r="H3393"/>
    </row>
    <row r="3394" spans="1:8" x14ac:dyDescent="0.2">
      <c r="A3394" t="s">
        <v>8028</v>
      </c>
      <c r="B3394" t="s">
        <v>22895</v>
      </c>
      <c r="C3394" t="s">
        <v>8029</v>
      </c>
      <c r="D3394" t="s">
        <v>21648</v>
      </c>
      <c r="E3394"/>
      <c r="F3394">
        <v>71305</v>
      </c>
      <c r="G3394"/>
      <c r="H3394"/>
    </row>
    <row r="3395" spans="1:8" x14ac:dyDescent="0.2">
      <c r="A3395" t="s">
        <v>17042</v>
      </c>
      <c r="B3395" t="s">
        <v>22896</v>
      </c>
      <c r="C3395" t="s">
        <v>17043</v>
      </c>
      <c r="D3395" t="s">
        <v>21648</v>
      </c>
      <c r="E3395"/>
      <c r="F3395">
        <v>72014</v>
      </c>
      <c r="G3395"/>
      <c r="H3395"/>
    </row>
    <row r="3396" spans="1:8" x14ac:dyDescent="0.2">
      <c r="A3396" t="s">
        <v>17044</v>
      </c>
      <c r="B3396" t="s">
        <v>22894</v>
      </c>
      <c r="C3396" t="s">
        <v>8027</v>
      </c>
      <c r="D3396" t="s">
        <v>21648</v>
      </c>
      <c r="E3396"/>
      <c r="F3396">
        <v>72014</v>
      </c>
      <c r="G3396"/>
      <c r="H3396"/>
    </row>
    <row r="3397" spans="1:8" x14ac:dyDescent="0.2">
      <c r="A3397" t="s">
        <v>8030</v>
      </c>
      <c r="B3397" t="s">
        <v>22770</v>
      </c>
      <c r="C3397" t="s">
        <v>8031</v>
      </c>
      <c r="D3397" t="s">
        <v>21648</v>
      </c>
      <c r="E3397"/>
      <c r="F3397">
        <v>71626</v>
      </c>
      <c r="G3397"/>
      <c r="H3397"/>
    </row>
    <row r="3398" spans="1:8" x14ac:dyDescent="0.2">
      <c r="A3398" t="s">
        <v>8032</v>
      </c>
      <c r="B3398" t="s">
        <v>22770</v>
      </c>
      <c r="C3398" t="s">
        <v>8033</v>
      </c>
      <c r="D3398" t="s">
        <v>21648</v>
      </c>
      <c r="E3398"/>
      <c r="F3398">
        <v>71626</v>
      </c>
      <c r="G3398"/>
      <c r="H3398"/>
    </row>
    <row r="3399" spans="1:8" x14ac:dyDescent="0.2">
      <c r="A3399" t="s">
        <v>22898</v>
      </c>
      <c r="B3399" t="s">
        <v>22899</v>
      </c>
      <c r="C3399" t="s">
        <v>22900</v>
      </c>
      <c r="D3399" t="s">
        <v>21648</v>
      </c>
      <c r="E3399"/>
      <c r="F3399">
        <v>72014</v>
      </c>
      <c r="G3399"/>
      <c r="H3399"/>
    </row>
    <row r="3400" spans="1:8" x14ac:dyDescent="0.2">
      <c r="A3400" t="s">
        <v>8034</v>
      </c>
      <c r="B3400" t="s">
        <v>22901</v>
      </c>
      <c r="C3400" t="s">
        <v>8035</v>
      </c>
      <c r="D3400" t="s">
        <v>21648</v>
      </c>
      <c r="E3400"/>
      <c r="F3400">
        <v>71305</v>
      </c>
      <c r="G3400"/>
      <c r="H3400"/>
    </row>
    <row r="3401" spans="1:8" x14ac:dyDescent="0.2">
      <c r="A3401" t="s">
        <v>8036</v>
      </c>
      <c r="B3401" t="s">
        <v>22902</v>
      </c>
      <c r="C3401" t="s">
        <v>8037</v>
      </c>
      <c r="D3401" t="s">
        <v>21648</v>
      </c>
      <c r="E3401"/>
      <c r="F3401">
        <v>71305</v>
      </c>
      <c r="G3401"/>
      <c r="H3401"/>
    </row>
    <row r="3402" spans="1:8" x14ac:dyDescent="0.2">
      <c r="A3402" t="s">
        <v>8038</v>
      </c>
      <c r="B3402" t="s">
        <v>22236</v>
      </c>
      <c r="C3402" t="s">
        <v>8039</v>
      </c>
      <c r="D3402" t="s">
        <v>21648</v>
      </c>
      <c r="E3402"/>
      <c r="F3402">
        <v>71305</v>
      </c>
      <c r="G3402"/>
      <c r="H3402"/>
    </row>
    <row r="3403" spans="1:8" x14ac:dyDescent="0.2">
      <c r="A3403" t="s">
        <v>8040</v>
      </c>
      <c r="B3403" t="s">
        <v>22903</v>
      </c>
      <c r="C3403" t="s">
        <v>8041</v>
      </c>
      <c r="D3403" t="s">
        <v>21648</v>
      </c>
      <c r="E3403"/>
      <c r="F3403">
        <v>72014</v>
      </c>
      <c r="G3403"/>
      <c r="H3403"/>
    </row>
    <row r="3404" spans="1:8" x14ac:dyDescent="0.2">
      <c r="A3404" t="s">
        <v>8042</v>
      </c>
      <c r="B3404" t="s">
        <v>22877</v>
      </c>
      <c r="C3404" t="s">
        <v>8043</v>
      </c>
      <c r="D3404" t="s">
        <v>21648</v>
      </c>
      <c r="E3404"/>
      <c r="F3404"/>
      <c r="G3404"/>
      <c r="H3404"/>
    </row>
    <row r="3405" spans="1:8" x14ac:dyDescent="0.2">
      <c r="A3405" t="s">
        <v>8044</v>
      </c>
      <c r="B3405" t="s">
        <v>22843</v>
      </c>
      <c r="C3405" t="s">
        <v>8045</v>
      </c>
      <c r="D3405" t="s">
        <v>21648</v>
      </c>
      <c r="E3405"/>
      <c r="F3405">
        <v>71305</v>
      </c>
      <c r="G3405"/>
      <c r="H3405"/>
    </row>
    <row r="3406" spans="1:8" x14ac:dyDescent="0.2">
      <c r="A3406" t="s">
        <v>8046</v>
      </c>
      <c r="B3406" t="s">
        <v>22904</v>
      </c>
      <c r="C3406" t="s">
        <v>8047</v>
      </c>
      <c r="D3406" t="s">
        <v>21648</v>
      </c>
      <c r="E3406"/>
      <c r="F3406">
        <v>72029</v>
      </c>
      <c r="G3406"/>
      <c r="H3406"/>
    </row>
    <row r="3407" spans="1:8" x14ac:dyDescent="0.2">
      <c r="A3407" t="s">
        <v>8048</v>
      </c>
      <c r="B3407" t="s">
        <v>22905</v>
      </c>
      <c r="C3407" t="s">
        <v>8049</v>
      </c>
      <c r="D3407" t="s">
        <v>21648</v>
      </c>
      <c r="E3407"/>
      <c r="F3407">
        <v>72019</v>
      </c>
      <c r="G3407"/>
      <c r="H3407"/>
    </row>
    <row r="3408" spans="1:8" x14ac:dyDescent="0.2">
      <c r="A3408" t="s">
        <v>8050</v>
      </c>
      <c r="B3408" t="s">
        <v>22906</v>
      </c>
      <c r="C3408" t="s">
        <v>8051</v>
      </c>
      <c r="D3408" t="s">
        <v>21648</v>
      </c>
      <c r="E3408"/>
      <c r="F3408">
        <v>72019</v>
      </c>
      <c r="G3408"/>
      <c r="H3408"/>
    </row>
    <row r="3409" spans="1:8" x14ac:dyDescent="0.2">
      <c r="A3409" t="s">
        <v>3743</v>
      </c>
      <c r="B3409" t="s">
        <v>22907</v>
      </c>
      <c r="C3409" t="s">
        <v>8052</v>
      </c>
      <c r="D3409" t="s">
        <v>21648</v>
      </c>
      <c r="E3409"/>
      <c r="F3409">
        <v>72019</v>
      </c>
      <c r="G3409"/>
      <c r="H3409"/>
    </row>
    <row r="3410" spans="1:8" x14ac:dyDescent="0.2">
      <c r="A3410" t="s">
        <v>8053</v>
      </c>
      <c r="B3410" t="s">
        <v>22907</v>
      </c>
      <c r="C3410" t="s">
        <v>8054</v>
      </c>
      <c r="D3410" t="s">
        <v>21648</v>
      </c>
      <c r="E3410"/>
      <c r="F3410">
        <v>72019</v>
      </c>
      <c r="G3410"/>
      <c r="H3410"/>
    </row>
    <row r="3411" spans="1:8" x14ac:dyDescent="0.2">
      <c r="A3411" t="s">
        <v>8055</v>
      </c>
      <c r="B3411" t="s">
        <v>22907</v>
      </c>
      <c r="C3411" t="s">
        <v>8056</v>
      </c>
      <c r="D3411" t="s">
        <v>21648</v>
      </c>
      <c r="E3411"/>
      <c r="F3411">
        <v>72019</v>
      </c>
      <c r="G3411"/>
      <c r="H3411"/>
    </row>
    <row r="3412" spans="1:8" x14ac:dyDescent="0.2">
      <c r="A3412" t="s">
        <v>8057</v>
      </c>
      <c r="B3412" t="s">
        <v>22908</v>
      </c>
      <c r="C3412" t="s">
        <v>8058</v>
      </c>
      <c r="D3412" t="s">
        <v>21648</v>
      </c>
      <c r="E3412"/>
      <c r="F3412">
        <v>72019</v>
      </c>
      <c r="G3412"/>
      <c r="H3412"/>
    </row>
    <row r="3413" spans="1:8" x14ac:dyDescent="0.2">
      <c r="A3413" t="s">
        <v>8059</v>
      </c>
      <c r="B3413" t="s">
        <v>22909</v>
      </c>
      <c r="C3413" t="s">
        <v>8060</v>
      </c>
      <c r="D3413" t="s">
        <v>21648</v>
      </c>
      <c r="E3413"/>
      <c r="F3413">
        <v>72019</v>
      </c>
      <c r="G3413"/>
      <c r="H3413"/>
    </row>
    <row r="3414" spans="1:8" x14ac:dyDescent="0.2">
      <c r="A3414" t="s">
        <v>8061</v>
      </c>
      <c r="B3414" t="s">
        <v>22909</v>
      </c>
      <c r="C3414" t="s">
        <v>8062</v>
      </c>
      <c r="D3414" t="s">
        <v>21648</v>
      </c>
      <c r="E3414"/>
      <c r="F3414">
        <v>72019</v>
      </c>
      <c r="G3414"/>
      <c r="H3414"/>
    </row>
    <row r="3415" spans="1:8" x14ac:dyDescent="0.2">
      <c r="A3415" t="s">
        <v>8063</v>
      </c>
      <c r="B3415" t="s">
        <v>22909</v>
      </c>
      <c r="C3415" t="s">
        <v>8064</v>
      </c>
      <c r="D3415" t="s">
        <v>21648</v>
      </c>
      <c r="E3415"/>
      <c r="F3415">
        <v>72019</v>
      </c>
      <c r="G3415"/>
      <c r="H3415"/>
    </row>
    <row r="3416" spans="1:8" x14ac:dyDescent="0.2">
      <c r="A3416" t="s">
        <v>8065</v>
      </c>
      <c r="B3416" t="s">
        <v>22888</v>
      </c>
      <c r="C3416" t="s">
        <v>8066</v>
      </c>
      <c r="D3416" t="s">
        <v>21648</v>
      </c>
      <c r="E3416"/>
      <c r="F3416">
        <v>72019</v>
      </c>
      <c r="G3416"/>
      <c r="H3416"/>
    </row>
    <row r="3417" spans="1:8" x14ac:dyDescent="0.2">
      <c r="A3417" t="s">
        <v>8067</v>
      </c>
      <c r="B3417" t="s">
        <v>22888</v>
      </c>
      <c r="C3417" t="s">
        <v>8068</v>
      </c>
      <c r="D3417" t="s">
        <v>21648</v>
      </c>
      <c r="E3417"/>
      <c r="F3417">
        <v>72019</v>
      </c>
      <c r="G3417"/>
      <c r="H3417"/>
    </row>
    <row r="3418" spans="1:8" x14ac:dyDescent="0.2">
      <c r="A3418" t="s">
        <v>8069</v>
      </c>
      <c r="B3418" t="s">
        <v>22888</v>
      </c>
      <c r="C3418" t="s">
        <v>8070</v>
      </c>
      <c r="D3418" t="s">
        <v>21648</v>
      </c>
      <c r="E3418"/>
      <c r="F3418">
        <v>72019</v>
      </c>
      <c r="G3418"/>
      <c r="H3418"/>
    </row>
    <row r="3419" spans="1:8" x14ac:dyDescent="0.2">
      <c r="A3419" t="s">
        <v>8071</v>
      </c>
      <c r="B3419" t="s">
        <v>22821</v>
      </c>
      <c r="C3419" t="s">
        <v>8072</v>
      </c>
      <c r="D3419" t="s">
        <v>21648</v>
      </c>
      <c r="E3419">
        <v>0</v>
      </c>
      <c r="F3419">
        <v>72019</v>
      </c>
      <c r="G3419"/>
      <c r="H3419"/>
    </row>
    <row r="3420" spans="1:8" x14ac:dyDescent="0.2">
      <c r="A3420" t="s">
        <v>8073</v>
      </c>
      <c r="B3420" t="s">
        <v>22821</v>
      </c>
      <c r="C3420" t="s">
        <v>11500</v>
      </c>
      <c r="D3420" t="s">
        <v>21648</v>
      </c>
      <c r="E3420">
        <v>0</v>
      </c>
      <c r="F3420">
        <v>72019</v>
      </c>
      <c r="G3420"/>
      <c r="H3420"/>
    </row>
    <row r="3421" spans="1:8" x14ac:dyDescent="0.2">
      <c r="A3421" t="s">
        <v>11501</v>
      </c>
      <c r="B3421" t="s">
        <v>22821</v>
      </c>
      <c r="C3421" t="s">
        <v>11502</v>
      </c>
      <c r="D3421" t="s">
        <v>21648</v>
      </c>
      <c r="E3421">
        <v>0</v>
      </c>
      <c r="F3421">
        <v>72019</v>
      </c>
      <c r="G3421"/>
      <c r="H3421"/>
    </row>
    <row r="3422" spans="1:8" x14ac:dyDescent="0.2">
      <c r="A3422" t="s">
        <v>11503</v>
      </c>
      <c r="B3422" t="s">
        <v>22821</v>
      </c>
      <c r="C3422" t="s">
        <v>11504</v>
      </c>
      <c r="D3422" t="s">
        <v>21648</v>
      </c>
      <c r="E3422">
        <v>0</v>
      </c>
      <c r="F3422">
        <v>72019</v>
      </c>
      <c r="G3422"/>
      <c r="H3422"/>
    </row>
    <row r="3423" spans="1:8" x14ac:dyDescent="0.2">
      <c r="A3423" t="s">
        <v>11505</v>
      </c>
      <c r="B3423" t="s">
        <v>21676</v>
      </c>
      <c r="C3423" t="s">
        <v>11506</v>
      </c>
      <c r="D3423" t="s">
        <v>21677</v>
      </c>
      <c r="E3423"/>
      <c r="F3423"/>
      <c r="G3423"/>
      <c r="H3423"/>
    </row>
    <row r="3424" spans="1:8" x14ac:dyDescent="0.2">
      <c r="A3424" t="s">
        <v>11507</v>
      </c>
      <c r="B3424" t="s">
        <v>21676</v>
      </c>
      <c r="C3424" t="s">
        <v>11508</v>
      </c>
      <c r="D3424" t="s">
        <v>21677</v>
      </c>
      <c r="E3424"/>
      <c r="F3424"/>
      <c r="G3424"/>
      <c r="H3424"/>
    </row>
    <row r="3425" spans="1:8" x14ac:dyDescent="0.2">
      <c r="A3425" t="s">
        <v>11509</v>
      </c>
      <c r="B3425" t="s">
        <v>21676</v>
      </c>
      <c r="C3425" t="s">
        <v>11510</v>
      </c>
      <c r="D3425" t="s">
        <v>21677</v>
      </c>
      <c r="E3425"/>
      <c r="F3425"/>
      <c r="G3425"/>
      <c r="H3425"/>
    </row>
    <row r="3426" spans="1:8" x14ac:dyDescent="0.2">
      <c r="A3426" t="s">
        <v>11511</v>
      </c>
      <c r="B3426" t="s">
        <v>22820</v>
      </c>
      <c r="C3426" t="s">
        <v>11512</v>
      </c>
      <c r="D3426" t="s">
        <v>21648</v>
      </c>
      <c r="E3426"/>
      <c r="F3426">
        <v>72019</v>
      </c>
      <c r="G3426"/>
      <c r="H3426"/>
    </row>
    <row r="3427" spans="1:8" x14ac:dyDescent="0.2">
      <c r="A3427" t="s">
        <v>11513</v>
      </c>
      <c r="B3427" t="s">
        <v>22910</v>
      </c>
      <c r="C3427" t="s">
        <v>11514</v>
      </c>
      <c r="D3427" t="s">
        <v>21648</v>
      </c>
      <c r="E3427"/>
      <c r="F3427">
        <v>72019</v>
      </c>
      <c r="G3427"/>
      <c r="H3427"/>
    </row>
    <row r="3428" spans="1:8" x14ac:dyDescent="0.2">
      <c r="A3428" t="s">
        <v>11515</v>
      </c>
      <c r="B3428" t="s">
        <v>22911</v>
      </c>
      <c r="C3428" t="s">
        <v>11516</v>
      </c>
      <c r="D3428" t="s">
        <v>21648</v>
      </c>
      <c r="E3428"/>
      <c r="F3428">
        <v>72019</v>
      </c>
      <c r="G3428"/>
      <c r="H3428"/>
    </row>
    <row r="3429" spans="1:8" x14ac:dyDescent="0.2">
      <c r="A3429" t="s">
        <v>4856</v>
      </c>
      <c r="B3429" t="s">
        <v>22912</v>
      </c>
      <c r="C3429" t="s">
        <v>4857</v>
      </c>
      <c r="D3429" t="s">
        <v>21648</v>
      </c>
      <c r="E3429"/>
      <c r="F3429">
        <v>72019</v>
      </c>
      <c r="G3429"/>
      <c r="H3429"/>
    </row>
    <row r="3430" spans="1:8" x14ac:dyDescent="0.2">
      <c r="A3430" t="s">
        <v>4858</v>
      </c>
      <c r="B3430" t="s">
        <v>22913</v>
      </c>
      <c r="C3430" t="s">
        <v>4859</v>
      </c>
      <c r="D3430" t="s">
        <v>21648</v>
      </c>
      <c r="E3430"/>
      <c r="F3430">
        <v>72019</v>
      </c>
      <c r="G3430"/>
      <c r="H3430"/>
    </row>
    <row r="3431" spans="1:8" x14ac:dyDescent="0.2">
      <c r="A3431" t="s">
        <v>4860</v>
      </c>
      <c r="B3431" t="s">
        <v>22914</v>
      </c>
      <c r="C3431" t="s">
        <v>4861</v>
      </c>
      <c r="D3431" t="s">
        <v>21648</v>
      </c>
      <c r="E3431"/>
      <c r="F3431">
        <v>72019</v>
      </c>
      <c r="G3431"/>
      <c r="H3431"/>
    </row>
    <row r="3432" spans="1:8" x14ac:dyDescent="0.2">
      <c r="A3432" t="s">
        <v>20621</v>
      </c>
      <c r="B3432" t="s">
        <v>22915</v>
      </c>
      <c r="C3432" t="s">
        <v>20622</v>
      </c>
      <c r="D3432" t="s">
        <v>21648</v>
      </c>
      <c r="E3432"/>
      <c r="F3432">
        <v>72019</v>
      </c>
      <c r="G3432"/>
      <c r="H3432"/>
    </row>
    <row r="3433" spans="1:8" x14ac:dyDescent="0.2">
      <c r="A3433" t="s">
        <v>4862</v>
      </c>
      <c r="B3433" t="s">
        <v>22913</v>
      </c>
      <c r="C3433" t="s">
        <v>4863</v>
      </c>
      <c r="D3433" t="s">
        <v>21648</v>
      </c>
      <c r="E3433"/>
      <c r="F3433">
        <v>72019</v>
      </c>
      <c r="G3433"/>
      <c r="H3433"/>
    </row>
    <row r="3434" spans="1:8" x14ac:dyDescent="0.2">
      <c r="A3434" t="s">
        <v>4864</v>
      </c>
      <c r="B3434" t="s">
        <v>22916</v>
      </c>
      <c r="C3434" t="s">
        <v>4865</v>
      </c>
      <c r="D3434" t="s">
        <v>21648</v>
      </c>
      <c r="E3434"/>
      <c r="F3434">
        <v>72019</v>
      </c>
      <c r="G3434"/>
      <c r="H3434"/>
    </row>
    <row r="3435" spans="1:8" x14ac:dyDescent="0.2">
      <c r="A3435" t="s">
        <v>4866</v>
      </c>
      <c r="B3435" t="s">
        <v>22912</v>
      </c>
      <c r="C3435" t="s">
        <v>4867</v>
      </c>
      <c r="D3435" t="s">
        <v>21648</v>
      </c>
      <c r="E3435"/>
      <c r="F3435">
        <v>72019</v>
      </c>
      <c r="G3435"/>
      <c r="H3435"/>
    </row>
    <row r="3436" spans="1:8" x14ac:dyDescent="0.2">
      <c r="A3436" t="s">
        <v>4868</v>
      </c>
      <c r="B3436" t="s">
        <v>22912</v>
      </c>
      <c r="C3436" t="s">
        <v>4869</v>
      </c>
      <c r="D3436" t="s">
        <v>21648</v>
      </c>
      <c r="E3436"/>
      <c r="F3436">
        <v>72019</v>
      </c>
      <c r="G3436"/>
      <c r="H3436"/>
    </row>
    <row r="3437" spans="1:8" x14ac:dyDescent="0.2">
      <c r="A3437" t="s">
        <v>4870</v>
      </c>
      <c r="B3437" t="s">
        <v>22917</v>
      </c>
      <c r="C3437" t="s">
        <v>4871</v>
      </c>
      <c r="D3437" t="s">
        <v>21648</v>
      </c>
      <c r="E3437"/>
      <c r="F3437">
        <v>71305</v>
      </c>
      <c r="G3437"/>
      <c r="H3437"/>
    </row>
    <row r="3438" spans="1:8" x14ac:dyDescent="0.2">
      <c r="A3438" t="s">
        <v>4872</v>
      </c>
      <c r="B3438" t="s">
        <v>22917</v>
      </c>
      <c r="C3438" t="s">
        <v>4873</v>
      </c>
      <c r="D3438" t="s">
        <v>21648</v>
      </c>
      <c r="E3438"/>
      <c r="F3438">
        <v>71305</v>
      </c>
      <c r="G3438"/>
      <c r="H3438"/>
    </row>
    <row r="3439" spans="1:8" x14ac:dyDescent="0.2">
      <c r="A3439" t="s">
        <v>4874</v>
      </c>
      <c r="B3439" t="s">
        <v>22917</v>
      </c>
      <c r="C3439" t="s">
        <v>4875</v>
      </c>
      <c r="D3439" t="s">
        <v>21648</v>
      </c>
      <c r="E3439"/>
      <c r="F3439">
        <v>71305</v>
      </c>
      <c r="G3439"/>
      <c r="H3439"/>
    </row>
    <row r="3440" spans="1:8" x14ac:dyDescent="0.2">
      <c r="A3440" t="s">
        <v>4876</v>
      </c>
      <c r="B3440" t="s">
        <v>22917</v>
      </c>
      <c r="C3440" t="s">
        <v>4877</v>
      </c>
      <c r="D3440" t="s">
        <v>21648</v>
      </c>
      <c r="E3440"/>
      <c r="F3440">
        <v>71305</v>
      </c>
      <c r="G3440"/>
      <c r="H3440"/>
    </row>
    <row r="3441" spans="1:8" x14ac:dyDescent="0.2">
      <c r="A3441" t="s">
        <v>4878</v>
      </c>
      <c r="B3441" t="s">
        <v>22918</v>
      </c>
      <c r="C3441" t="s">
        <v>4879</v>
      </c>
      <c r="D3441" t="s">
        <v>21648</v>
      </c>
      <c r="E3441">
        <v>0</v>
      </c>
      <c r="F3441">
        <v>99999</v>
      </c>
      <c r="G3441"/>
      <c r="H3441"/>
    </row>
    <row r="3442" spans="1:8" x14ac:dyDescent="0.2">
      <c r="A3442" t="s">
        <v>4880</v>
      </c>
      <c r="B3442" t="s">
        <v>21676</v>
      </c>
      <c r="C3442" t="s">
        <v>4881</v>
      </c>
      <c r="D3442" t="s">
        <v>21677</v>
      </c>
      <c r="E3442"/>
      <c r="F3442"/>
      <c r="G3442"/>
      <c r="H3442"/>
    </row>
    <row r="3443" spans="1:8" x14ac:dyDescent="0.2">
      <c r="A3443" t="s">
        <v>4882</v>
      </c>
      <c r="B3443" t="s">
        <v>21676</v>
      </c>
      <c r="C3443" t="s">
        <v>4883</v>
      </c>
      <c r="D3443" t="s">
        <v>21677</v>
      </c>
      <c r="E3443"/>
      <c r="F3443"/>
      <c r="G3443"/>
      <c r="H3443"/>
    </row>
    <row r="3444" spans="1:8" x14ac:dyDescent="0.2">
      <c r="A3444" t="s">
        <v>4884</v>
      </c>
      <c r="B3444" t="s">
        <v>21676</v>
      </c>
      <c r="C3444" t="s">
        <v>4885</v>
      </c>
      <c r="D3444" t="s">
        <v>21677</v>
      </c>
      <c r="E3444"/>
      <c r="F3444"/>
      <c r="G3444"/>
      <c r="H3444"/>
    </row>
    <row r="3445" spans="1:8" x14ac:dyDescent="0.2">
      <c r="A3445" t="s">
        <v>4886</v>
      </c>
      <c r="B3445" t="s">
        <v>22919</v>
      </c>
      <c r="C3445" t="s">
        <v>4887</v>
      </c>
      <c r="D3445" t="s">
        <v>21648</v>
      </c>
      <c r="E3445"/>
      <c r="F3445"/>
      <c r="G3445"/>
      <c r="H3445"/>
    </row>
    <row r="3446" spans="1:8" x14ac:dyDescent="0.2">
      <c r="A3446" t="s">
        <v>4888</v>
      </c>
      <c r="B3446" t="s">
        <v>22920</v>
      </c>
      <c r="C3446" t="s">
        <v>4889</v>
      </c>
      <c r="D3446" t="s">
        <v>21648</v>
      </c>
      <c r="E3446"/>
      <c r="F3446">
        <v>71305</v>
      </c>
      <c r="G3446"/>
      <c r="H3446"/>
    </row>
    <row r="3447" spans="1:8" x14ac:dyDescent="0.2">
      <c r="A3447" t="s">
        <v>4890</v>
      </c>
      <c r="B3447" t="s">
        <v>22921</v>
      </c>
      <c r="C3447" t="s">
        <v>4891</v>
      </c>
      <c r="D3447" t="s">
        <v>21648</v>
      </c>
      <c r="E3447"/>
      <c r="F3447">
        <v>71305</v>
      </c>
      <c r="G3447"/>
      <c r="H3447"/>
    </row>
    <row r="3448" spans="1:8" x14ac:dyDescent="0.2">
      <c r="A3448" t="s">
        <v>4892</v>
      </c>
      <c r="B3448" t="s">
        <v>22921</v>
      </c>
      <c r="C3448" t="s">
        <v>4893</v>
      </c>
      <c r="D3448" t="s">
        <v>21648</v>
      </c>
      <c r="E3448"/>
      <c r="F3448">
        <v>71305</v>
      </c>
      <c r="G3448"/>
      <c r="H3448"/>
    </row>
    <row r="3449" spans="1:8" x14ac:dyDescent="0.2">
      <c r="A3449" t="s">
        <v>4894</v>
      </c>
      <c r="B3449" t="s">
        <v>22922</v>
      </c>
      <c r="C3449" t="s">
        <v>4895</v>
      </c>
      <c r="D3449" t="s">
        <v>21648</v>
      </c>
      <c r="E3449"/>
      <c r="F3449">
        <v>71305</v>
      </c>
      <c r="G3449"/>
      <c r="H3449"/>
    </row>
    <row r="3450" spans="1:8" x14ac:dyDescent="0.2">
      <c r="A3450" t="s">
        <v>4896</v>
      </c>
      <c r="B3450" t="s">
        <v>22923</v>
      </c>
      <c r="C3450" t="s">
        <v>4897</v>
      </c>
      <c r="D3450" t="s">
        <v>21648</v>
      </c>
      <c r="E3450"/>
      <c r="F3450">
        <v>71305</v>
      </c>
      <c r="G3450"/>
      <c r="H3450"/>
    </row>
    <row r="3451" spans="1:8" x14ac:dyDescent="0.2">
      <c r="A3451" t="s">
        <v>4898</v>
      </c>
      <c r="B3451" t="s">
        <v>22919</v>
      </c>
      <c r="C3451" t="s">
        <v>4899</v>
      </c>
      <c r="D3451" t="s">
        <v>21648</v>
      </c>
      <c r="E3451"/>
      <c r="F3451"/>
      <c r="G3451"/>
      <c r="H3451"/>
    </row>
    <row r="3452" spans="1:8" x14ac:dyDescent="0.2">
      <c r="A3452" t="s">
        <v>4900</v>
      </c>
      <c r="B3452" t="s">
        <v>22920</v>
      </c>
      <c r="C3452" t="s">
        <v>4901</v>
      </c>
      <c r="D3452" t="s">
        <v>21648</v>
      </c>
      <c r="E3452"/>
      <c r="F3452"/>
      <c r="G3452"/>
      <c r="H3452"/>
    </row>
    <row r="3453" spans="1:8" x14ac:dyDescent="0.2">
      <c r="A3453" t="s">
        <v>4902</v>
      </c>
      <c r="B3453" t="s">
        <v>22923</v>
      </c>
      <c r="C3453" t="s">
        <v>4903</v>
      </c>
      <c r="D3453" t="s">
        <v>21648</v>
      </c>
      <c r="E3453"/>
      <c r="F3453"/>
      <c r="G3453"/>
      <c r="H3453"/>
    </row>
    <row r="3454" spans="1:8" x14ac:dyDescent="0.2">
      <c r="A3454" t="s">
        <v>4904</v>
      </c>
      <c r="B3454" t="s">
        <v>22919</v>
      </c>
      <c r="C3454" t="s">
        <v>4905</v>
      </c>
      <c r="D3454" t="s">
        <v>21648</v>
      </c>
      <c r="E3454"/>
      <c r="F3454">
        <v>72014</v>
      </c>
      <c r="G3454"/>
      <c r="H3454"/>
    </row>
    <row r="3455" spans="1:8" x14ac:dyDescent="0.2">
      <c r="A3455" t="s">
        <v>4906</v>
      </c>
      <c r="B3455" t="s">
        <v>22923</v>
      </c>
      <c r="C3455" t="s">
        <v>4907</v>
      </c>
      <c r="D3455" t="s">
        <v>21648</v>
      </c>
      <c r="E3455"/>
      <c r="F3455"/>
      <c r="G3455"/>
      <c r="H3455"/>
    </row>
    <row r="3456" spans="1:8" x14ac:dyDescent="0.2">
      <c r="A3456" t="s">
        <v>4908</v>
      </c>
      <c r="B3456" t="s">
        <v>22920</v>
      </c>
      <c r="C3456" t="s">
        <v>4909</v>
      </c>
      <c r="D3456" t="s">
        <v>21648</v>
      </c>
      <c r="E3456"/>
      <c r="F3456">
        <v>72014</v>
      </c>
      <c r="G3456"/>
      <c r="H3456"/>
    </row>
    <row r="3457" spans="1:8" x14ac:dyDescent="0.2">
      <c r="A3457" t="s">
        <v>4910</v>
      </c>
      <c r="B3457" t="s">
        <v>22839</v>
      </c>
      <c r="C3457" t="s">
        <v>4911</v>
      </c>
      <c r="D3457" t="s">
        <v>21648</v>
      </c>
      <c r="E3457"/>
      <c r="F3457">
        <v>70606</v>
      </c>
      <c r="G3457"/>
      <c r="H3457"/>
    </row>
    <row r="3458" spans="1:8" x14ac:dyDescent="0.2">
      <c r="A3458" t="s">
        <v>4912</v>
      </c>
      <c r="B3458" t="s">
        <v>22921</v>
      </c>
      <c r="C3458" t="s">
        <v>8139</v>
      </c>
      <c r="D3458" t="s">
        <v>21648</v>
      </c>
      <c r="E3458"/>
      <c r="F3458">
        <v>71305</v>
      </c>
      <c r="G3458"/>
      <c r="H3458"/>
    </row>
    <row r="3459" spans="1:8" x14ac:dyDescent="0.2">
      <c r="A3459" t="s">
        <v>8140</v>
      </c>
      <c r="B3459" t="s">
        <v>22921</v>
      </c>
      <c r="C3459" t="s">
        <v>8141</v>
      </c>
      <c r="D3459" t="s">
        <v>21648</v>
      </c>
      <c r="E3459"/>
      <c r="F3459">
        <v>71305</v>
      </c>
      <c r="G3459"/>
      <c r="H3459"/>
    </row>
    <row r="3460" spans="1:8" x14ac:dyDescent="0.2">
      <c r="A3460" t="s">
        <v>8142</v>
      </c>
      <c r="B3460" t="s">
        <v>22921</v>
      </c>
      <c r="C3460" t="s">
        <v>8143</v>
      </c>
      <c r="D3460" t="s">
        <v>21648</v>
      </c>
      <c r="E3460"/>
      <c r="F3460">
        <v>71305</v>
      </c>
      <c r="G3460"/>
      <c r="H3460"/>
    </row>
    <row r="3461" spans="1:8" x14ac:dyDescent="0.2">
      <c r="A3461" t="s">
        <v>8144</v>
      </c>
      <c r="B3461" t="s">
        <v>22921</v>
      </c>
      <c r="C3461" t="s">
        <v>8145</v>
      </c>
      <c r="D3461" t="s">
        <v>21648</v>
      </c>
      <c r="E3461"/>
      <c r="F3461">
        <v>71305</v>
      </c>
      <c r="G3461"/>
      <c r="H3461"/>
    </row>
    <row r="3462" spans="1:8" x14ac:dyDescent="0.2">
      <c r="A3462" t="s">
        <v>8146</v>
      </c>
      <c r="B3462" t="s">
        <v>22921</v>
      </c>
      <c r="C3462" t="s">
        <v>8147</v>
      </c>
      <c r="D3462" t="s">
        <v>21648</v>
      </c>
      <c r="E3462"/>
      <c r="F3462">
        <v>71305</v>
      </c>
      <c r="G3462"/>
      <c r="H3462"/>
    </row>
    <row r="3463" spans="1:8" x14ac:dyDescent="0.2">
      <c r="A3463" t="s">
        <v>8148</v>
      </c>
      <c r="B3463" t="s">
        <v>22921</v>
      </c>
      <c r="C3463" t="s">
        <v>8149</v>
      </c>
      <c r="D3463" t="s">
        <v>21648</v>
      </c>
      <c r="E3463"/>
      <c r="F3463">
        <v>71305</v>
      </c>
      <c r="G3463"/>
      <c r="H3463"/>
    </row>
    <row r="3464" spans="1:8" x14ac:dyDescent="0.2">
      <c r="A3464" t="s">
        <v>8150</v>
      </c>
      <c r="B3464" t="s">
        <v>22921</v>
      </c>
      <c r="C3464" t="s">
        <v>8151</v>
      </c>
      <c r="D3464" t="s">
        <v>21648</v>
      </c>
      <c r="E3464"/>
      <c r="F3464">
        <v>71305</v>
      </c>
      <c r="G3464"/>
      <c r="H3464"/>
    </row>
    <row r="3465" spans="1:8" x14ac:dyDescent="0.2">
      <c r="A3465" t="s">
        <v>8152</v>
      </c>
      <c r="B3465" t="s">
        <v>22921</v>
      </c>
      <c r="C3465" t="s">
        <v>8153</v>
      </c>
      <c r="D3465" t="s">
        <v>21648</v>
      </c>
      <c r="E3465"/>
      <c r="F3465">
        <v>71305</v>
      </c>
      <c r="G3465"/>
      <c r="H3465"/>
    </row>
    <row r="3466" spans="1:8" x14ac:dyDescent="0.2">
      <c r="A3466" t="s">
        <v>8154</v>
      </c>
      <c r="B3466" t="s">
        <v>22921</v>
      </c>
      <c r="C3466" t="s">
        <v>8155</v>
      </c>
      <c r="D3466" t="s">
        <v>21648</v>
      </c>
      <c r="E3466"/>
      <c r="F3466">
        <v>71305</v>
      </c>
      <c r="G3466"/>
      <c r="H3466"/>
    </row>
    <row r="3467" spans="1:8" x14ac:dyDescent="0.2">
      <c r="A3467" t="s">
        <v>8156</v>
      </c>
      <c r="B3467" t="s">
        <v>22921</v>
      </c>
      <c r="C3467" t="s">
        <v>8157</v>
      </c>
      <c r="D3467" t="s">
        <v>21648</v>
      </c>
      <c r="E3467"/>
      <c r="F3467">
        <v>71305</v>
      </c>
      <c r="G3467"/>
      <c r="H3467"/>
    </row>
    <row r="3468" spans="1:8" x14ac:dyDescent="0.2">
      <c r="A3468" t="s">
        <v>8158</v>
      </c>
      <c r="B3468" t="s">
        <v>22921</v>
      </c>
      <c r="C3468" t="s">
        <v>8159</v>
      </c>
      <c r="D3468" t="s">
        <v>21648</v>
      </c>
      <c r="E3468"/>
      <c r="F3468">
        <v>71305</v>
      </c>
      <c r="G3468"/>
      <c r="H3468"/>
    </row>
    <row r="3469" spans="1:8" x14ac:dyDescent="0.2">
      <c r="A3469" t="s">
        <v>8160</v>
      </c>
      <c r="B3469" t="s">
        <v>22921</v>
      </c>
      <c r="C3469" t="s">
        <v>8161</v>
      </c>
      <c r="D3469" t="s">
        <v>21648</v>
      </c>
      <c r="E3469"/>
      <c r="F3469">
        <v>71305</v>
      </c>
      <c r="G3469"/>
      <c r="H3469"/>
    </row>
    <row r="3470" spans="1:8" x14ac:dyDescent="0.2">
      <c r="A3470" t="s">
        <v>8162</v>
      </c>
      <c r="B3470" t="s">
        <v>22921</v>
      </c>
      <c r="C3470" t="s">
        <v>8163</v>
      </c>
      <c r="D3470" t="s">
        <v>21648</v>
      </c>
      <c r="E3470"/>
      <c r="F3470">
        <v>71305</v>
      </c>
      <c r="G3470"/>
      <c r="H3470"/>
    </row>
    <row r="3471" spans="1:8" x14ac:dyDescent="0.2">
      <c r="A3471" t="s">
        <v>8164</v>
      </c>
      <c r="B3471" t="s">
        <v>22921</v>
      </c>
      <c r="C3471" t="s">
        <v>8165</v>
      </c>
      <c r="D3471" t="s">
        <v>21648</v>
      </c>
      <c r="E3471"/>
      <c r="F3471">
        <v>71305</v>
      </c>
      <c r="G3471"/>
      <c r="H3471"/>
    </row>
    <row r="3472" spans="1:8" x14ac:dyDescent="0.2">
      <c r="A3472" t="s">
        <v>8166</v>
      </c>
      <c r="B3472" t="s">
        <v>22924</v>
      </c>
      <c r="C3472" t="s">
        <v>8167</v>
      </c>
      <c r="D3472" t="s">
        <v>21648</v>
      </c>
      <c r="E3472"/>
      <c r="F3472">
        <v>72019</v>
      </c>
      <c r="G3472"/>
      <c r="H3472"/>
    </row>
    <row r="3473" spans="1:8" x14ac:dyDescent="0.2">
      <c r="A3473" t="s">
        <v>8168</v>
      </c>
      <c r="B3473" t="s">
        <v>22925</v>
      </c>
      <c r="C3473" t="s">
        <v>8169</v>
      </c>
      <c r="D3473" t="s">
        <v>21648</v>
      </c>
      <c r="E3473"/>
      <c r="F3473">
        <v>72019</v>
      </c>
      <c r="G3473"/>
      <c r="H3473"/>
    </row>
    <row r="3474" spans="1:8" x14ac:dyDescent="0.2">
      <c r="A3474" t="s">
        <v>8170</v>
      </c>
      <c r="B3474" t="s">
        <v>22926</v>
      </c>
      <c r="C3474" t="s">
        <v>8171</v>
      </c>
      <c r="D3474" t="s">
        <v>21648</v>
      </c>
      <c r="E3474"/>
      <c r="F3474">
        <v>72014</v>
      </c>
      <c r="G3474"/>
      <c r="H3474"/>
    </row>
    <row r="3475" spans="1:8" x14ac:dyDescent="0.2">
      <c r="A3475" t="s">
        <v>8172</v>
      </c>
      <c r="B3475" t="s">
        <v>22021</v>
      </c>
      <c r="C3475" t="s">
        <v>8173</v>
      </c>
      <c r="D3475" t="s">
        <v>21648</v>
      </c>
      <c r="E3475"/>
      <c r="F3475">
        <v>72014</v>
      </c>
      <c r="G3475"/>
      <c r="H3475"/>
    </row>
    <row r="3476" spans="1:8" x14ac:dyDescent="0.2">
      <c r="A3476" t="s">
        <v>8174</v>
      </c>
      <c r="B3476" t="s">
        <v>22927</v>
      </c>
      <c r="C3476" t="s">
        <v>8175</v>
      </c>
      <c r="D3476" t="s">
        <v>21648</v>
      </c>
      <c r="E3476"/>
      <c r="F3476">
        <v>72019</v>
      </c>
      <c r="G3476"/>
      <c r="H3476"/>
    </row>
    <row r="3477" spans="1:8" x14ac:dyDescent="0.2">
      <c r="A3477" t="s">
        <v>8176</v>
      </c>
      <c r="B3477" t="s">
        <v>22928</v>
      </c>
      <c r="C3477" t="s">
        <v>8177</v>
      </c>
      <c r="D3477" t="s">
        <v>21648</v>
      </c>
      <c r="E3477"/>
      <c r="F3477"/>
      <c r="G3477"/>
      <c r="H3477"/>
    </row>
    <row r="3478" spans="1:8" x14ac:dyDescent="0.2">
      <c r="A3478" t="s">
        <v>8178</v>
      </c>
      <c r="B3478" t="s">
        <v>22921</v>
      </c>
      <c r="C3478" t="s">
        <v>8161</v>
      </c>
      <c r="D3478" t="s">
        <v>21648</v>
      </c>
      <c r="E3478"/>
      <c r="F3478">
        <v>71305</v>
      </c>
      <c r="G3478"/>
      <c r="H3478"/>
    </row>
    <row r="3479" spans="1:8" x14ac:dyDescent="0.2">
      <c r="A3479" t="s">
        <v>8179</v>
      </c>
      <c r="B3479" t="s">
        <v>22921</v>
      </c>
      <c r="C3479" t="s">
        <v>8163</v>
      </c>
      <c r="D3479" t="s">
        <v>21648</v>
      </c>
      <c r="E3479"/>
      <c r="F3479">
        <v>71305</v>
      </c>
      <c r="G3479"/>
      <c r="H3479"/>
    </row>
    <row r="3480" spans="1:8" x14ac:dyDescent="0.2">
      <c r="A3480" t="s">
        <v>8180</v>
      </c>
      <c r="B3480" t="s">
        <v>22921</v>
      </c>
      <c r="C3480" t="s">
        <v>4893</v>
      </c>
      <c r="D3480" t="s">
        <v>21648</v>
      </c>
      <c r="E3480"/>
      <c r="F3480">
        <v>71305</v>
      </c>
      <c r="G3480"/>
      <c r="H3480"/>
    </row>
    <row r="3481" spans="1:8" x14ac:dyDescent="0.2">
      <c r="A3481" t="s">
        <v>8181</v>
      </c>
      <c r="B3481" t="s">
        <v>22921</v>
      </c>
      <c r="C3481" t="s">
        <v>4891</v>
      </c>
      <c r="D3481" t="s">
        <v>21648</v>
      </c>
      <c r="E3481"/>
      <c r="F3481">
        <v>71305</v>
      </c>
      <c r="G3481"/>
      <c r="H3481"/>
    </row>
    <row r="3482" spans="1:8" x14ac:dyDescent="0.2">
      <c r="A3482" t="s">
        <v>8182</v>
      </c>
      <c r="B3482" t="s">
        <v>22921</v>
      </c>
      <c r="C3482" t="s">
        <v>8139</v>
      </c>
      <c r="D3482" t="s">
        <v>21648</v>
      </c>
      <c r="E3482"/>
      <c r="F3482">
        <v>71305</v>
      </c>
      <c r="G3482"/>
      <c r="H3482"/>
    </row>
    <row r="3483" spans="1:8" x14ac:dyDescent="0.2">
      <c r="A3483" t="s">
        <v>8183</v>
      </c>
      <c r="B3483" t="s">
        <v>22921</v>
      </c>
      <c r="C3483" t="s">
        <v>8141</v>
      </c>
      <c r="D3483" t="s">
        <v>21648</v>
      </c>
      <c r="E3483"/>
      <c r="F3483">
        <v>71305</v>
      </c>
      <c r="G3483"/>
      <c r="H3483"/>
    </row>
    <row r="3484" spans="1:8" x14ac:dyDescent="0.2">
      <c r="A3484" t="s">
        <v>8184</v>
      </c>
      <c r="B3484" t="s">
        <v>22921</v>
      </c>
      <c r="C3484" t="s">
        <v>8143</v>
      </c>
      <c r="D3484" t="s">
        <v>21648</v>
      </c>
      <c r="E3484"/>
      <c r="F3484">
        <v>71305</v>
      </c>
      <c r="G3484"/>
      <c r="H3484"/>
    </row>
    <row r="3485" spans="1:8" x14ac:dyDescent="0.2">
      <c r="A3485" t="s">
        <v>8185</v>
      </c>
      <c r="B3485" t="s">
        <v>22921</v>
      </c>
      <c r="C3485" t="s">
        <v>8145</v>
      </c>
      <c r="D3485" t="s">
        <v>21648</v>
      </c>
      <c r="E3485"/>
      <c r="F3485">
        <v>71305</v>
      </c>
      <c r="G3485"/>
      <c r="H3485"/>
    </row>
    <row r="3486" spans="1:8" x14ac:dyDescent="0.2">
      <c r="A3486" t="s">
        <v>8186</v>
      </c>
      <c r="B3486" t="s">
        <v>22921</v>
      </c>
      <c r="C3486" t="s">
        <v>8147</v>
      </c>
      <c r="D3486" t="s">
        <v>21648</v>
      </c>
      <c r="E3486"/>
      <c r="F3486">
        <v>71305</v>
      </c>
      <c r="G3486"/>
      <c r="H3486"/>
    </row>
    <row r="3487" spans="1:8" x14ac:dyDescent="0.2">
      <c r="A3487" t="s">
        <v>8187</v>
      </c>
      <c r="B3487" t="s">
        <v>22921</v>
      </c>
      <c r="C3487" t="s">
        <v>8149</v>
      </c>
      <c r="D3487" t="s">
        <v>21648</v>
      </c>
      <c r="E3487"/>
      <c r="F3487">
        <v>71305</v>
      </c>
      <c r="G3487"/>
      <c r="H3487"/>
    </row>
    <row r="3488" spans="1:8" x14ac:dyDescent="0.2">
      <c r="A3488" t="s">
        <v>8188</v>
      </c>
      <c r="B3488" t="s">
        <v>22921</v>
      </c>
      <c r="C3488" t="s">
        <v>8151</v>
      </c>
      <c r="D3488" t="s">
        <v>21648</v>
      </c>
      <c r="E3488"/>
      <c r="F3488">
        <v>71305</v>
      </c>
      <c r="G3488"/>
      <c r="H3488"/>
    </row>
    <row r="3489" spans="1:8" x14ac:dyDescent="0.2">
      <c r="A3489" t="s">
        <v>8189</v>
      </c>
      <c r="B3489" t="s">
        <v>22921</v>
      </c>
      <c r="C3489" t="s">
        <v>8153</v>
      </c>
      <c r="D3489" t="s">
        <v>21648</v>
      </c>
      <c r="E3489"/>
      <c r="F3489">
        <v>71305</v>
      </c>
      <c r="G3489"/>
      <c r="H3489"/>
    </row>
    <row r="3490" spans="1:8" x14ac:dyDescent="0.2">
      <c r="A3490" t="s">
        <v>8190</v>
      </c>
      <c r="B3490" t="s">
        <v>22921</v>
      </c>
      <c r="C3490" t="s">
        <v>8155</v>
      </c>
      <c r="D3490" t="s">
        <v>21648</v>
      </c>
      <c r="E3490"/>
      <c r="F3490">
        <v>71305</v>
      </c>
      <c r="G3490"/>
      <c r="H3490"/>
    </row>
    <row r="3491" spans="1:8" x14ac:dyDescent="0.2">
      <c r="A3491" t="s">
        <v>8191</v>
      </c>
      <c r="B3491" t="s">
        <v>22921</v>
      </c>
      <c r="C3491" t="s">
        <v>8157</v>
      </c>
      <c r="D3491" t="s">
        <v>21648</v>
      </c>
      <c r="E3491"/>
      <c r="F3491">
        <v>71305</v>
      </c>
      <c r="G3491"/>
      <c r="H3491"/>
    </row>
    <row r="3492" spans="1:8" x14ac:dyDescent="0.2">
      <c r="A3492" t="s">
        <v>8192</v>
      </c>
      <c r="B3492" t="s">
        <v>22921</v>
      </c>
      <c r="C3492" t="s">
        <v>8159</v>
      </c>
      <c r="D3492" t="s">
        <v>21648</v>
      </c>
      <c r="E3492"/>
      <c r="F3492">
        <v>71305</v>
      </c>
      <c r="G3492"/>
      <c r="H3492"/>
    </row>
    <row r="3493" spans="1:8" x14ac:dyDescent="0.2">
      <c r="A3493" t="s">
        <v>8193</v>
      </c>
      <c r="B3493" t="s">
        <v>22929</v>
      </c>
      <c r="C3493" t="s">
        <v>8194</v>
      </c>
      <c r="D3493" t="s">
        <v>21648</v>
      </c>
      <c r="E3493"/>
      <c r="F3493"/>
      <c r="G3493"/>
      <c r="H3493"/>
    </row>
    <row r="3494" spans="1:8" x14ac:dyDescent="0.2">
      <c r="A3494" t="s">
        <v>8195</v>
      </c>
      <c r="B3494" t="s">
        <v>22914</v>
      </c>
      <c r="C3494" t="s">
        <v>8196</v>
      </c>
      <c r="D3494" t="s">
        <v>21648</v>
      </c>
      <c r="E3494"/>
      <c r="F3494">
        <v>72019</v>
      </c>
      <c r="G3494"/>
      <c r="H3494"/>
    </row>
    <row r="3495" spans="1:8" x14ac:dyDescent="0.2">
      <c r="A3495" t="s">
        <v>8197</v>
      </c>
      <c r="B3495" t="s">
        <v>22910</v>
      </c>
      <c r="C3495" t="s">
        <v>8198</v>
      </c>
      <c r="D3495" t="s">
        <v>21648</v>
      </c>
      <c r="E3495"/>
      <c r="F3495">
        <v>72019</v>
      </c>
      <c r="G3495"/>
      <c r="H3495"/>
    </row>
    <row r="3496" spans="1:8" x14ac:dyDescent="0.2">
      <c r="A3496" t="s">
        <v>8199</v>
      </c>
      <c r="B3496" t="s">
        <v>22916</v>
      </c>
      <c r="C3496" t="s">
        <v>8200</v>
      </c>
      <c r="D3496" t="s">
        <v>21648</v>
      </c>
      <c r="E3496"/>
      <c r="F3496">
        <v>72019</v>
      </c>
      <c r="G3496"/>
      <c r="H3496"/>
    </row>
    <row r="3497" spans="1:8" x14ac:dyDescent="0.2">
      <c r="A3497" t="s">
        <v>20623</v>
      </c>
      <c r="B3497" t="s">
        <v>22930</v>
      </c>
      <c r="C3497" t="s">
        <v>20624</v>
      </c>
      <c r="D3497" t="s">
        <v>21648</v>
      </c>
      <c r="E3497"/>
      <c r="F3497">
        <v>72029</v>
      </c>
      <c r="G3497"/>
      <c r="H3497"/>
    </row>
    <row r="3498" spans="1:8" x14ac:dyDescent="0.2">
      <c r="A3498" t="s">
        <v>8201</v>
      </c>
      <c r="B3498" t="s">
        <v>22931</v>
      </c>
      <c r="C3498" t="s">
        <v>8202</v>
      </c>
      <c r="D3498" t="s">
        <v>21648</v>
      </c>
      <c r="E3498"/>
      <c r="F3498">
        <v>72019</v>
      </c>
      <c r="G3498"/>
      <c r="H3498"/>
    </row>
    <row r="3499" spans="1:8" x14ac:dyDescent="0.2">
      <c r="A3499" t="s">
        <v>8203</v>
      </c>
      <c r="B3499" t="s">
        <v>22932</v>
      </c>
      <c r="C3499" t="s">
        <v>8204</v>
      </c>
      <c r="D3499" t="s">
        <v>21648</v>
      </c>
      <c r="E3499"/>
      <c r="F3499">
        <v>72019</v>
      </c>
      <c r="G3499"/>
      <c r="H3499"/>
    </row>
    <row r="3500" spans="1:8" x14ac:dyDescent="0.2">
      <c r="A3500" t="s">
        <v>8205</v>
      </c>
      <c r="B3500" t="s">
        <v>22933</v>
      </c>
      <c r="C3500" t="s">
        <v>8206</v>
      </c>
      <c r="D3500" t="s">
        <v>21648</v>
      </c>
      <c r="E3500"/>
      <c r="F3500">
        <v>72019</v>
      </c>
      <c r="G3500"/>
      <c r="H3500"/>
    </row>
    <row r="3501" spans="1:8" x14ac:dyDescent="0.2">
      <c r="A3501" t="s">
        <v>8207</v>
      </c>
      <c r="B3501" t="s">
        <v>22934</v>
      </c>
      <c r="C3501" t="s">
        <v>8208</v>
      </c>
      <c r="D3501" t="s">
        <v>21648</v>
      </c>
      <c r="E3501"/>
      <c r="F3501">
        <v>72019</v>
      </c>
      <c r="G3501"/>
      <c r="H3501"/>
    </row>
    <row r="3502" spans="1:8" x14ac:dyDescent="0.2">
      <c r="A3502" t="s">
        <v>20625</v>
      </c>
      <c r="B3502" t="s">
        <v>22913</v>
      </c>
      <c r="C3502" t="s">
        <v>20626</v>
      </c>
      <c r="D3502" t="s">
        <v>21648</v>
      </c>
      <c r="E3502"/>
      <c r="F3502">
        <v>72019</v>
      </c>
      <c r="G3502"/>
      <c r="H3502"/>
    </row>
    <row r="3503" spans="1:8" x14ac:dyDescent="0.2">
      <c r="A3503" t="s">
        <v>8209</v>
      </c>
      <c r="B3503" t="s">
        <v>22821</v>
      </c>
      <c r="C3503" t="s">
        <v>8210</v>
      </c>
      <c r="D3503" t="s">
        <v>21648</v>
      </c>
      <c r="E3503"/>
      <c r="F3503">
        <v>72019</v>
      </c>
      <c r="G3503"/>
      <c r="H3503"/>
    </row>
    <row r="3504" spans="1:8" x14ac:dyDescent="0.2">
      <c r="A3504" t="s">
        <v>17045</v>
      </c>
      <c r="B3504" t="s">
        <v>22400</v>
      </c>
      <c r="C3504" t="s">
        <v>17046</v>
      </c>
      <c r="D3504" t="s">
        <v>21648</v>
      </c>
      <c r="E3504"/>
      <c r="F3504">
        <v>99999</v>
      </c>
      <c r="G3504"/>
      <c r="H3504"/>
    </row>
    <row r="3505" spans="1:8" x14ac:dyDescent="0.2">
      <c r="A3505" t="s">
        <v>17047</v>
      </c>
      <c r="B3505" t="s">
        <v>22400</v>
      </c>
      <c r="C3505" t="s">
        <v>17048</v>
      </c>
      <c r="D3505" t="s">
        <v>21648</v>
      </c>
      <c r="E3505"/>
      <c r="F3505">
        <v>99999</v>
      </c>
      <c r="G3505"/>
      <c r="H3505"/>
    </row>
    <row r="3506" spans="1:8" x14ac:dyDescent="0.2">
      <c r="A3506" t="s">
        <v>17049</v>
      </c>
      <c r="B3506" t="s">
        <v>22400</v>
      </c>
      <c r="C3506" t="s">
        <v>17050</v>
      </c>
      <c r="D3506" t="s">
        <v>21648</v>
      </c>
      <c r="E3506"/>
      <c r="F3506">
        <v>99999</v>
      </c>
      <c r="G3506"/>
      <c r="H3506"/>
    </row>
    <row r="3507" spans="1:8" x14ac:dyDescent="0.2">
      <c r="A3507" t="s">
        <v>17051</v>
      </c>
      <c r="B3507" t="s">
        <v>22400</v>
      </c>
      <c r="C3507" t="s">
        <v>17052</v>
      </c>
      <c r="D3507" t="s">
        <v>21648</v>
      </c>
      <c r="E3507"/>
      <c r="F3507">
        <v>72029</v>
      </c>
      <c r="G3507"/>
      <c r="H3507"/>
    </row>
    <row r="3508" spans="1:8" x14ac:dyDescent="0.2">
      <c r="A3508" t="s">
        <v>17053</v>
      </c>
      <c r="B3508" t="s">
        <v>22400</v>
      </c>
      <c r="C3508" t="s">
        <v>17054</v>
      </c>
      <c r="D3508" t="s">
        <v>21648</v>
      </c>
      <c r="E3508"/>
      <c r="F3508">
        <v>72029</v>
      </c>
      <c r="G3508"/>
      <c r="H3508"/>
    </row>
    <row r="3509" spans="1:8" x14ac:dyDescent="0.2">
      <c r="A3509" t="s">
        <v>17055</v>
      </c>
      <c r="B3509" t="s">
        <v>22400</v>
      </c>
      <c r="C3509" t="s">
        <v>17056</v>
      </c>
      <c r="D3509" t="s">
        <v>21648</v>
      </c>
      <c r="E3509"/>
      <c r="F3509">
        <v>72029</v>
      </c>
      <c r="G3509"/>
      <c r="H3509"/>
    </row>
    <row r="3510" spans="1:8" x14ac:dyDescent="0.2">
      <c r="A3510" t="s">
        <v>17057</v>
      </c>
      <c r="B3510" t="s">
        <v>22400</v>
      </c>
      <c r="C3510" t="s">
        <v>17058</v>
      </c>
      <c r="D3510" t="s">
        <v>21648</v>
      </c>
      <c r="E3510"/>
      <c r="F3510">
        <v>72029</v>
      </c>
      <c r="G3510"/>
      <c r="H3510"/>
    </row>
    <row r="3511" spans="1:8" x14ac:dyDescent="0.2">
      <c r="A3511" t="s">
        <v>17059</v>
      </c>
      <c r="B3511" t="s">
        <v>22400</v>
      </c>
      <c r="C3511" t="s">
        <v>17060</v>
      </c>
      <c r="D3511" t="s">
        <v>21648</v>
      </c>
      <c r="E3511"/>
      <c r="F3511">
        <v>72029</v>
      </c>
      <c r="G3511"/>
      <c r="H3511"/>
    </row>
    <row r="3512" spans="1:8" x14ac:dyDescent="0.2">
      <c r="A3512" t="s">
        <v>8211</v>
      </c>
      <c r="B3512" t="s">
        <v>21676</v>
      </c>
      <c r="C3512" t="s">
        <v>8212</v>
      </c>
      <c r="D3512" t="s">
        <v>21677</v>
      </c>
      <c r="E3512"/>
      <c r="F3512"/>
      <c r="G3512"/>
      <c r="H3512"/>
    </row>
    <row r="3513" spans="1:8" x14ac:dyDescent="0.2">
      <c r="A3513" t="s">
        <v>8213</v>
      </c>
      <c r="B3513" t="s">
        <v>21676</v>
      </c>
      <c r="C3513" t="s">
        <v>8214</v>
      </c>
      <c r="D3513" t="s">
        <v>21677</v>
      </c>
      <c r="E3513"/>
      <c r="F3513"/>
      <c r="G3513"/>
      <c r="H3513"/>
    </row>
    <row r="3514" spans="1:8" x14ac:dyDescent="0.2">
      <c r="A3514" t="s">
        <v>8215</v>
      </c>
      <c r="B3514" t="s">
        <v>21676</v>
      </c>
      <c r="C3514" t="s">
        <v>8216</v>
      </c>
      <c r="D3514" t="s">
        <v>21677</v>
      </c>
      <c r="E3514"/>
      <c r="F3514"/>
      <c r="G3514"/>
      <c r="H3514"/>
    </row>
    <row r="3515" spans="1:8" x14ac:dyDescent="0.2">
      <c r="A3515" t="s">
        <v>8217</v>
      </c>
      <c r="B3515" t="s">
        <v>22363</v>
      </c>
      <c r="C3515" t="s">
        <v>8218</v>
      </c>
      <c r="D3515" t="s">
        <v>21648</v>
      </c>
      <c r="E3515"/>
      <c r="F3515"/>
      <c r="G3515"/>
      <c r="H3515"/>
    </row>
    <row r="3516" spans="1:8" x14ac:dyDescent="0.2">
      <c r="A3516" t="s">
        <v>8219</v>
      </c>
      <c r="B3516" t="s">
        <v>22935</v>
      </c>
      <c r="C3516" t="s">
        <v>8220</v>
      </c>
      <c r="D3516" t="s">
        <v>21648</v>
      </c>
      <c r="E3516"/>
      <c r="F3516">
        <v>72019</v>
      </c>
      <c r="G3516"/>
      <c r="H3516"/>
    </row>
    <row r="3517" spans="1:8" x14ac:dyDescent="0.2">
      <c r="A3517" t="s">
        <v>8221</v>
      </c>
      <c r="B3517" t="s">
        <v>22363</v>
      </c>
      <c r="C3517" t="s">
        <v>8222</v>
      </c>
      <c r="D3517" t="s">
        <v>21648</v>
      </c>
      <c r="E3517"/>
      <c r="F3517">
        <v>70848</v>
      </c>
      <c r="G3517"/>
      <c r="H3517"/>
    </row>
    <row r="3518" spans="1:8" x14ac:dyDescent="0.2">
      <c r="A3518" t="s">
        <v>8223</v>
      </c>
      <c r="B3518" t="s">
        <v>22363</v>
      </c>
      <c r="C3518" t="s">
        <v>8224</v>
      </c>
      <c r="D3518" t="s">
        <v>21648</v>
      </c>
      <c r="E3518"/>
      <c r="F3518">
        <v>70848</v>
      </c>
      <c r="G3518"/>
      <c r="H3518"/>
    </row>
    <row r="3519" spans="1:8" x14ac:dyDescent="0.2">
      <c r="A3519" t="s">
        <v>8225</v>
      </c>
      <c r="B3519" t="s">
        <v>22363</v>
      </c>
      <c r="C3519" t="s">
        <v>8226</v>
      </c>
      <c r="D3519" t="s">
        <v>21648</v>
      </c>
      <c r="E3519"/>
      <c r="F3519">
        <v>70848</v>
      </c>
      <c r="G3519"/>
      <c r="H3519"/>
    </row>
    <row r="3520" spans="1:8" x14ac:dyDescent="0.2">
      <c r="A3520" t="s">
        <v>8227</v>
      </c>
      <c r="B3520" t="s">
        <v>22363</v>
      </c>
      <c r="C3520" t="s">
        <v>8228</v>
      </c>
      <c r="D3520" t="s">
        <v>21648</v>
      </c>
      <c r="E3520"/>
      <c r="F3520">
        <v>70848</v>
      </c>
      <c r="G3520"/>
      <c r="H3520"/>
    </row>
    <row r="3521" spans="1:8" x14ac:dyDescent="0.2">
      <c r="A3521" t="s">
        <v>8229</v>
      </c>
      <c r="B3521" t="s">
        <v>22363</v>
      </c>
      <c r="C3521" t="s">
        <v>8230</v>
      </c>
      <c r="D3521" t="s">
        <v>21648</v>
      </c>
      <c r="E3521"/>
      <c r="F3521">
        <v>70848</v>
      </c>
      <c r="G3521"/>
      <c r="H3521"/>
    </row>
    <row r="3522" spans="1:8" x14ac:dyDescent="0.2">
      <c r="A3522" t="s">
        <v>8231</v>
      </c>
      <c r="B3522" t="s">
        <v>22363</v>
      </c>
      <c r="C3522" t="s">
        <v>8232</v>
      </c>
      <c r="D3522" t="s">
        <v>21648</v>
      </c>
      <c r="E3522"/>
      <c r="F3522">
        <v>70848</v>
      </c>
      <c r="G3522"/>
      <c r="H3522"/>
    </row>
    <row r="3523" spans="1:8" x14ac:dyDescent="0.2">
      <c r="A3523" t="s">
        <v>8233</v>
      </c>
      <c r="B3523" t="s">
        <v>22363</v>
      </c>
      <c r="C3523" t="s">
        <v>8234</v>
      </c>
      <c r="D3523" t="s">
        <v>21648</v>
      </c>
      <c r="E3523"/>
      <c r="F3523">
        <v>70848</v>
      </c>
      <c r="G3523"/>
      <c r="H3523"/>
    </row>
    <row r="3524" spans="1:8" x14ac:dyDescent="0.2">
      <c r="A3524" t="s">
        <v>8235</v>
      </c>
      <c r="B3524" t="s">
        <v>22363</v>
      </c>
      <c r="C3524" t="s">
        <v>4951</v>
      </c>
      <c r="D3524" t="s">
        <v>21648</v>
      </c>
      <c r="E3524"/>
      <c r="F3524">
        <v>70848</v>
      </c>
      <c r="G3524"/>
      <c r="H3524"/>
    </row>
    <row r="3525" spans="1:8" x14ac:dyDescent="0.2">
      <c r="A3525" t="s">
        <v>4952</v>
      </c>
      <c r="B3525" t="s">
        <v>22363</v>
      </c>
      <c r="C3525" t="s">
        <v>4953</v>
      </c>
      <c r="D3525" t="s">
        <v>21648</v>
      </c>
      <c r="E3525"/>
      <c r="F3525">
        <v>70848</v>
      </c>
      <c r="G3525"/>
      <c r="H3525"/>
    </row>
    <row r="3526" spans="1:8" x14ac:dyDescent="0.2">
      <c r="A3526" t="s">
        <v>4954</v>
      </c>
      <c r="B3526" t="s">
        <v>22363</v>
      </c>
      <c r="C3526" t="s">
        <v>4955</v>
      </c>
      <c r="D3526" t="s">
        <v>21648</v>
      </c>
      <c r="E3526"/>
      <c r="F3526">
        <v>70848</v>
      </c>
      <c r="G3526"/>
      <c r="H3526"/>
    </row>
    <row r="3527" spans="1:8" x14ac:dyDescent="0.2">
      <c r="A3527" t="s">
        <v>4956</v>
      </c>
      <c r="B3527" t="s">
        <v>22363</v>
      </c>
      <c r="C3527" t="s">
        <v>4957</v>
      </c>
      <c r="D3527" t="s">
        <v>21648</v>
      </c>
      <c r="E3527"/>
      <c r="F3527">
        <v>70848</v>
      </c>
      <c r="G3527"/>
      <c r="H3527"/>
    </row>
    <row r="3528" spans="1:8" x14ac:dyDescent="0.2">
      <c r="A3528" t="s">
        <v>4958</v>
      </c>
      <c r="B3528" t="s">
        <v>22363</v>
      </c>
      <c r="C3528" t="s">
        <v>4959</v>
      </c>
      <c r="D3528" t="s">
        <v>21648</v>
      </c>
      <c r="E3528"/>
      <c r="F3528">
        <v>70848</v>
      </c>
      <c r="G3528"/>
      <c r="H3528"/>
    </row>
    <row r="3529" spans="1:8" x14ac:dyDescent="0.2">
      <c r="A3529" t="s">
        <v>22936</v>
      </c>
      <c r="B3529" t="s">
        <v>22937</v>
      </c>
      <c r="C3529" t="s">
        <v>22938</v>
      </c>
      <c r="D3529" t="s">
        <v>21648</v>
      </c>
      <c r="E3529"/>
      <c r="F3529">
        <v>72019</v>
      </c>
      <c r="G3529"/>
      <c r="H3529"/>
    </row>
    <row r="3530" spans="1:8" x14ac:dyDescent="0.2">
      <c r="A3530" t="s">
        <v>20627</v>
      </c>
      <c r="B3530" t="s">
        <v>22939</v>
      </c>
      <c r="C3530" t="s">
        <v>20628</v>
      </c>
      <c r="D3530" t="s">
        <v>21648</v>
      </c>
      <c r="E3530"/>
      <c r="F3530">
        <v>72029</v>
      </c>
      <c r="G3530"/>
      <c r="H3530"/>
    </row>
    <row r="3531" spans="1:8" x14ac:dyDescent="0.2">
      <c r="A3531" t="s">
        <v>4960</v>
      </c>
      <c r="B3531" t="s">
        <v>22940</v>
      </c>
      <c r="C3531" t="s">
        <v>4961</v>
      </c>
      <c r="D3531" t="s">
        <v>21648</v>
      </c>
      <c r="E3531"/>
      <c r="F3531">
        <v>71305</v>
      </c>
      <c r="G3531"/>
      <c r="H3531"/>
    </row>
    <row r="3532" spans="1:8" x14ac:dyDescent="0.2">
      <c r="A3532" t="s">
        <v>4962</v>
      </c>
      <c r="B3532" t="s">
        <v>22941</v>
      </c>
      <c r="C3532" t="s">
        <v>4963</v>
      </c>
      <c r="D3532" t="s">
        <v>21648</v>
      </c>
      <c r="E3532"/>
      <c r="F3532">
        <v>72019</v>
      </c>
      <c r="G3532"/>
      <c r="H3532"/>
    </row>
    <row r="3533" spans="1:8" x14ac:dyDescent="0.2">
      <c r="A3533" t="s">
        <v>4964</v>
      </c>
      <c r="B3533" t="s">
        <v>22942</v>
      </c>
      <c r="C3533" t="s">
        <v>4965</v>
      </c>
      <c r="D3533" t="s">
        <v>21648</v>
      </c>
      <c r="E3533"/>
      <c r="F3533">
        <v>72014</v>
      </c>
      <c r="G3533"/>
      <c r="H3533"/>
    </row>
    <row r="3534" spans="1:8" x14ac:dyDescent="0.2">
      <c r="A3534" t="s">
        <v>8255</v>
      </c>
      <c r="B3534" t="s">
        <v>22943</v>
      </c>
      <c r="C3534" t="s">
        <v>8256</v>
      </c>
      <c r="D3534" t="s">
        <v>21648</v>
      </c>
      <c r="E3534"/>
      <c r="F3534">
        <v>71305</v>
      </c>
      <c r="G3534"/>
      <c r="H3534"/>
    </row>
    <row r="3535" spans="1:8" x14ac:dyDescent="0.2">
      <c r="A3535" t="s">
        <v>8257</v>
      </c>
      <c r="B3535" t="s">
        <v>22943</v>
      </c>
      <c r="C3535" t="s">
        <v>8258</v>
      </c>
      <c r="D3535" t="s">
        <v>21648</v>
      </c>
      <c r="E3535"/>
      <c r="F3535">
        <v>71305</v>
      </c>
      <c r="G3535"/>
      <c r="H3535"/>
    </row>
    <row r="3536" spans="1:8" x14ac:dyDescent="0.2">
      <c r="A3536" t="s">
        <v>8259</v>
      </c>
      <c r="B3536" t="s">
        <v>22944</v>
      </c>
      <c r="C3536" t="s">
        <v>8260</v>
      </c>
      <c r="D3536" t="s">
        <v>21648</v>
      </c>
      <c r="E3536"/>
      <c r="F3536">
        <v>72029</v>
      </c>
      <c r="G3536"/>
      <c r="H3536"/>
    </row>
    <row r="3537" spans="1:8" x14ac:dyDescent="0.2">
      <c r="A3537" t="s">
        <v>8261</v>
      </c>
      <c r="B3537" t="s">
        <v>22945</v>
      </c>
      <c r="C3537" t="s">
        <v>8262</v>
      </c>
      <c r="D3537" t="s">
        <v>21648</v>
      </c>
      <c r="E3537"/>
      <c r="F3537">
        <v>72019</v>
      </c>
      <c r="G3537"/>
      <c r="H3537"/>
    </row>
    <row r="3538" spans="1:8" x14ac:dyDescent="0.2">
      <c r="A3538" t="s">
        <v>8263</v>
      </c>
      <c r="B3538" t="s">
        <v>22946</v>
      </c>
      <c r="C3538" t="s">
        <v>8264</v>
      </c>
      <c r="D3538" t="s">
        <v>21648</v>
      </c>
      <c r="E3538"/>
      <c r="F3538">
        <v>72019</v>
      </c>
      <c r="G3538"/>
      <c r="H3538"/>
    </row>
    <row r="3539" spans="1:8" x14ac:dyDescent="0.2">
      <c r="A3539" t="s">
        <v>8265</v>
      </c>
      <c r="B3539" t="s">
        <v>22946</v>
      </c>
      <c r="C3539" t="s">
        <v>8266</v>
      </c>
      <c r="D3539" t="s">
        <v>21648</v>
      </c>
      <c r="E3539"/>
      <c r="F3539">
        <v>72019</v>
      </c>
      <c r="G3539"/>
      <c r="H3539"/>
    </row>
    <row r="3540" spans="1:8" x14ac:dyDescent="0.2">
      <c r="A3540" t="s">
        <v>8267</v>
      </c>
      <c r="B3540" t="s">
        <v>22947</v>
      </c>
      <c r="C3540" t="s">
        <v>8268</v>
      </c>
      <c r="D3540" t="s">
        <v>21648</v>
      </c>
      <c r="E3540"/>
      <c r="F3540">
        <v>72019</v>
      </c>
      <c r="G3540"/>
      <c r="H3540"/>
    </row>
    <row r="3541" spans="1:8" x14ac:dyDescent="0.2">
      <c r="A3541" t="s">
        <v>8269</v>
      </c>
      <c r="B3541" t="s">
        <v>22947</v>
      </c>
      <c r="C3541" t="s">
        <v>8270</v>
      </c>
      <c r="D3541" t="s">
        <v>21648</v>
      </c>
      <c r="E3541"/>
      <c r="F3541">
        <v>72019</v>
      </c>
      <c r="G3541"/>
      <c r="H3541"/>
    </row>
    <row r="3542" spans="1:8" x14ac:dyDescent="0.2">
      <c r="A3542" t="s">
        <v>8271</v>
      </c>
      <c r="B3542" t="s">
        <v>22481</v>
      </c>
      <c r="C3542" t="s">
        <v>8272</v>
      </c>
      <c r="D3542" t="s">
        <v>21648</v>
      </c>
      <c r="E3542"/>
      <c r="F3542">
        <v>72019</v>
      </c>
      <c r="G3542"/>
      <c r="H3542"/>
    </row>
    <row r="3543" spans="1:8" x14ac:dyDescent="0.2">
      <c r="A3543" t="s">
        <v>8273</v>
      </c>
      <c r="B3543" t="s">
        <v>22481</v>
      </c>
      <c r="C3543" t="s">
        <v>8274</v>
      </c>
      <c r="D3543" t="s">
        <v>21648</v>
      </c>
      <c r="E3543"/>
      <c r="F3543">
        <v>72019</v>
      </c>
      <c r="G3543"/>
      <c r="H3543"/>
    </row>
    <row r="3544" spans="1:8" x14ac:dyDescent="0.2">
      <c r="A3544" t="s">
        <v>8275</v>
      </c>
      <c r="B3544" t="s">
        <v>22948</v>
      </c>
      <c r="C3544" t="s">
        <v>8276</v>
      </c>
      <c r="D3544" t="s">
        <v>21648</v>
      </c>
      <c r="E3544"/>
      <c r="F3544">
        <v>72029</v>
      </c>
      <c r="G3544"/>
      <c r="H3544"/>
    </row>
    <row r="3545" spans="1:8" x14ac:dyDescent="0.2">
      <c r="A3545" t="s">
        <v>8277</v>
      </c>
      <c r="B3545" t="s">
        <v>22948</v>
      </c>
      <c r="C3545" t="s">
        <v>8278</v>
      </c>
      <c r="D3545" t="s">
        <v>21648</v>
      </c>
      <c r="E3545"/>
      <c r="F3545">
        <v>72029</v>
      </c>
      <c r="G3545"/>
      <c r="H3545"/>
    </row>
    <row r="3546" spans="1:8" x14ac:dyDescent="0.2">
      <c r="A3546" t="s">
        <v>20629</v>
      </c>
      <c r="B3546" t="s">
        <v>22235</v>
      </c>
      <c r="C3546" t="s">
        <v>20630</v>
      </c>
      <c r="D3546" t="s">
        <v>21648</v>
      </c>
      <c r="E3546">
        <v>0</v>
      </c>
      <c r="F3546">
        <v>70848</v>
      </c>
      <c r="G3546"/>
      <c r="H3546"/>
    </row>
    <row r="3547" spans="1:8" x14ac:dyDescent="0.2">
      <c r="A3547" t="s">
        <v>8279</v>
      </c>
      <c r="B3547" t="s">
        <v>22949</v>
      </c>
      <c r="C3547" t="s">
        <v>8280</v>
      </c>
      <c r="D3547" t="s">
        <v>21648</v>
      </c>
      <c r="E3547"/>
      <c r="F3547"/>
      <c r="G3547"/>
      <c r="H3547"/>
    </row>
    <row r="3548" spans="1:8" x14ac:dyDescent="0.2">
      <c r="A3548" t="s">
        <v>8281</v>
      </c>
      <c r="B3548" t="s">
        <v>22950</v>
      </c>
      <c r="C3548" t="s">
        <v>8282</v>
      </c>
      <c r="D3548" t="s">
        <v>21648</v>
      </c>
      <c r="E3548"/>
      <c r="F3548">
        <v>71305</v>
      </c>
      <c r="G3548"/>
      <c r="H3548"/>
    </row>
    <row r="3549" spans="1:8" x14ac:dyDescent="0.2">
      <c r="A3549" t="s">
        <v>8283</v>
      </c>
      <c r="B3549" t="s">
        <v>22951</v>
      </c>
      <c r="C3549" t="s">
        <v>8284</v>
      </c>
      <c r="D3549" t="s">
        <v>21648</v>
      </c>
      <c r="E3549"/>
      <c r="F3549">
        <v>72029</v>
      </c>
      <c r="G3549"/>
      <c r="H3549"/>
    </row>
    <row r="3550" spans="1:8" x14ac:dyDescent="0.2">
      <c r="A3550" t="s">
        <v>8285</v>
      </c>
      <c r="B3550" t="s">
        <v>22240</v>
      </c>
      <c r="C3550" t="s">
        <v>3650</v>
      </c>
      <c r="D3550" t="s">
        <v>21648</v>
      </c>
      <c r="E3550"/>
      <c r="F3550">
        <v>72336</v>
      </c>
      <c r="G3550"/>
      <c r="H3550"/>
    </row>
    <row r="3551" spans="1:8" x14ac:dyDescent="0.2">
      <c r="A3551" t="s">
        <v>8286</v>
      </c>
      <c r="B3551" t="s">
        <v>22240</v>
      </c>
      <c r="C3551" t="s">
        <v>8287</v>
      </c>
      <c r="D3551" t="s">
        <v>21648</v>
      </c>
      <c r="E3551"/>
      <c r="F3551"/>
      <c r="G3551"/>
      <c r="H3551"/>
    </row>
    <row r="3552" spans="1:8" x14ac:dyDescent="0.2">
      <c r="A3552" t="s">
        <v>8288</v>
      </c>
      <c r="B3552" t="s">
        <v>22240</v>
      </c>
      <c r="C3552" t="s">
        <v>8289</v>
      </c>
      <c r="D3552" t="s">
        <v>21648</v>
      </c>
      <c r="E3552"/>
      <c r="F3552"/>
      <c r="G3552"/>
      <c r="H3552"/>
    </row>
    <row r="3553" spans="1:8" x14ac:dyDescent="0.2">
      <c r="A3553" t="s">
        <v>8290</v>
      </c>
      <c r="B3553" t="s">
        <v>22952</v>
      </c>
      <c r="C3553" t="s">
        <v>5007</v>
      </c>
      <c r="D3553" t="s">
        <v>21648</v>
      </c>
      <c r="E3553"/>
      <c r="F3553">
        <v>72029</v>
      </c>
      <c r="G3553"/>
      <c r="H3553"/>
    </row>
    <row r="3554" spans="1:8" x14ac:dyDescent="0.2">
      <c r="A3554" t="s">
        <v>5008</v>
      </c>
      <c r="B3554" t="s">
        <v>22530</v>
      </c>
      <c r="C3554" t="s">
        <v>5009</v>
      </c>
      <c r="D3554" t="s">
        <v>21648</v>
      </c>
      <c r="E3554"/>
      <c r="F3554">
        <v>72029</v>
      </c>
      <c r="G3554"/>
      <c r="H3554"/>
    </row>
    <row r="3555" spans="1:8" x14ac:dyDescent="0.2">
      <c r="A3555" t="s">
        <v>5010</v>
      </c>
      <c r="B3555" t="s">
        <v>22240</v>
      </c>
      <c r="C3555" t="s">
        <v>3630</v>
      </c>
      <c r="D3555" t="s">
        <v>21648</v>
      </c>
      <c r="E3555"/>
      <c r="F3555">
        <v>71305</v>
      </c>
      <c r="G3555"/>
      <c r="H3555"/>
    </row>
    <row r="3556" spans="1:8" x14ac:dyDescent="0.2">
      <c r="A3556" t="s">
        <v>5011</v>
      </c>
      <c r="B3556" t="s">
        <v>22240</v>
      </c>
      <c r="C3556" t="s">
        <v>5012</v>
      </c>
      <c r="D3556" t="s">
        <v>21648</v>
      </c>
      <c r="E3556"/>
      <c r="F3556"/>
      <c r="G3556"/>
      <c r="H3556"/>
    </row>
    <row r="3557" spans="1:8" x14ac:dyDescent="0.2">
      <c r="A3557" t="s">
        <v>5013</v>
      </c>
      <c r="B3557" t="s">
        <v>22240</v>
      </c>
      <c r="C3557" t="s">
        <v>5014</v>
      </c>
      <c r="D3557" t="s">
        <v>21648</v>
      </c>
      <c r="E3557"/>
      <c r="F3557"/>
      <c r="G3557"/>
      <c r="H3557"/>
    </row>
    <row r="3558" spans="1:8" x14ac:dyDescent="0.2">
      <c r="A3558" t="s">
        <v>5015</v>
      </c>
      <c r="B3558" t="s">
        <v>22236</v>
      </c>
      <c r="C3558" t="s">
        <v>3634</v>
      </c>
      <c r="D3558" t="s">
        <v>21648</v>
      </c>
      <c r="E3558"/>
      <c r="F3558">
        <v>72029</v>
      </c>
      <c r="G3558"/>
      <c r="H3558"/>
    </row>
    <row r="3559" spans="1:8" x14ac:dyDescent="0.2">
      <c r="A3559" t="s">
        <v>5016</v>
      </c>
      <c r="B3559" t="s">
        <v>22952</v>
      </c>
      <c r="C3559" t="s">
        <v>5017</v>
      </c>
      <c r="D3559" t="s">
        <v>21648</v>
      </c>
      <c r="E3559"/>
      <c r="F3559">
        <v>72029</v>
      </c>
      <c r="G3559"/>
      <c r="H3559"/>
    </row>
    <row r="3560" spans="1:8" x14ac:dyDescent="0.2">
      <c r="A3560" t="s">
        <v>5018</v>
      </c>
      <c r="B3560" t="s">
        <v>22352</v>
      </c>
      <c r="C3560" t="s">
        <v>5019</v>
      </c>
      <c r="D3560" t="s">
        <v>21648</v>
      </c>
      <c r="E3560"/>
      <c r="F3560">
        <v>71305</v>
      </c>
      <c r="G3560"/>
      <c r="H3560"/>
    </row>
    <row r="3561" spans="1:8" x14ac:dyDescent="0.2">
      <c r="A3561" t="s">
        <v>5020</v>
      </c>
      <c r="B3561" t="s">
        <v>22240</v>
      </c>
      <c r="C3561" t="s">
        <v>5021</v>
      </c>
      <c r="D3561" t="s">
        <v>21648</v>
      </c>
      <c r="E3561"/>
      <c r="F3561"/>
      <c r="G3561"/>
      <c r="H3561"/>
    </row>
    <row r="3562" spans="1:8" x14ac:dyDescent="0.2">
      <c r="A3562" t="s">
        <v>5022</v>
      </c>
      <c r="B3562" t="s">
        <v>22240</v>
      </c>
      <c r="C3562" t="s">
        <v>5023</v>
      </c>
      <c r="D3562" t="s">
        <v>21648</v>
      </c>
      <c r="E3562"/>
      <c r="F3562">
        <v>71305</v>
      </c>
      <c r="G3562"/>
      <c r="H3562"/>
    </row>
    <row r="3563" spans="1:8" x14ac:dyDescent="0.2">
      <c r="A3563" t="s">
        <v>5024</v>
      </c>
      <c r="B3563" t="s">
        <v>22240</v>
      </c>
      <c r="C3563" t="s">
        <v>5025</v>
      </c>
      <c r="D3563" t="s">
        <v>21648</v>
      </c>
      <c r="E3563"/>
      <c r="F3563"/>
      <c r="G3563"/>
      <c r="H3563"/>
    </row>
    <row r="3564" spans="1:8" x14ac:dyDescent="0.2">
      <c r="A3564" t="s">
        <v>5026</v>
      </c>
      <c r="B3564" t="s">
        <v>22821</v>
      </c>
      <c r="C3564" t="s">
        <v>5027</v>
      </c>
      <c r="D3564" t="s">
        <v>21648</v>
      </c>
      <c r="E3564"/>
      <c r="F3564"/>
      <c r="G3564"/>
      <c r="H3564"/>
    </row>
    <row r="3565" spans="1:8" x14ac:dyDescent="0.2">
      <c r="A3565" t="s">
        <v>5028</v>
      </c>
      <c r="B3565" t="s">
        <v>22932</v>
      </c>
      <c r="C3565" t="s">
        <v>5029</v>
      </c>
      <c r="D3565" t="s">
        <v>21648</v>
      </c>
      <c r="E3565"/>
      <c r="F3565">
        <v>72019</v>
      </c>
      <c r="G3565"/>
      <c r="H3565"/>
    </row>
    <row r="3566" spans="1:8" x14ac:dyDescent="0.2">
      <c r="A3566" t="s">
        <v>5030</v>
      </c>
      <c r="B3566" t="s">
        <v>22934</v>
      </c>
      <c r="C3566" t="s">
        <v>5031</v>
      </c>
      <c r="D3566" t="s">
        <v>21648</v>
      </c>
      <c r="E3566"/>
      <c r="F3566">
        <v>72019</v>
      </c>
      <c r="G3566"/>
      <c r="H3566"/>
    </row>
    <row r="3567" spans="1:8" x14ac:dyDescent="0.2">
      <c r="A3567" t="s">
        <v>5032</v>
      </c>
      <c r="B3567" t="s">
        <v>22913</v>
      </c>
      <c r="C3567" t="s">
        <v>4863</v>
      </c>
      <c r="D3567" t="s">
        <v>21648</v>
      </c>
      <c r="E3567"/>
      <c r="F3567">
        <v>72014</v>
      </c>
      <c r="G3567"/>
      <c r="H3567"/>
    </row>
    <row r="3568" spans="1:8" x14ac:dyDescent="0.2">
      <c r="A3568" t="s">
        <v>5033</v>
      </c>
      <c r="B3568" t="s">
        <v>22934</v>
      </c>
      <c r="C3568" t="s">
        <v>5034</v>
      </c>
      <c r="D3568" t="s">
        <v>21648</v>
      </c>
      <c r="E3568"/>
      <c r="F3568"/>
      <c r="G3568"/>
      <c r="H3568"/>
    </row>
    <row r="3569" spans="1:8" x14ac:dyDescent="0.2">
      <c r="A3569" t="s">
        <v>5035</v>
      </c>
      <c r="B3569" t="s">
        <v>22953</v>
      </c>
      <c r="C3569" t="s">
        <v>5036</v>
      </c>
      <c r="D3569" t="s">
        <v>21648</v>
      </c>
      <c r="E3569"/>
      <c r="F3569">
        <v>99999</v>
      </c>
      <c r="G3569"/>
      <c r="H3569"/>
    </row>
    <row r="3570" spans="1:8" x14ac:dyDescent="0.2">
      <c r="A3570" t="s">
        <v>5037</v>
      </c>
      <c r="B3570" t="s">
        <v>22953</v>
      </c>
      <c r="C3570" t="s">
        <v>5038</v>
      </c>
      <c r="D3570" t="s">
        <v>21648</v>
      </c>
      <c r="E3570"/>
      <c r="F3570">
        <v>99999</v>
      </c>
      <c r="G3570"/>
      <c r="H3570"/>
    </row>
    <row r="3571" spans="1:8" x14ac:dyDescent="0.2">
      <c r="A3571" t="s">
        <v>1837</v>
      </c>
      <c r="B3571" t="s">
        <v>22954</v>
      </c>
      <c r="C3571" t="s">
        <v>1838</v>
      </c>
      <c r="D3571" t="s">
        <v>21648</v>
      </c>
      <c r="E3571"/>
      <c r="F3571">
        <v>71305</v>
      </c>
      <c r="G3571"/>
      <c r="H3571"/>
    </row>
    <row r="3572" spans="1:8" x14ac:dyDescent="0.2">
      <c r="A3572" t="s">
        <v>1839</v>
      </c>
      <c r="B3572" t="s">
        <v>22955</v>
      </c>
      <c r="C3572" t="s">
        <v>1840</v>
      </c>
      <c r="D3572" t="s">
        <v>21648</v>
      </c>
      <c r="E3572"/>
      <c r="F3572">
        <v>71305</v>
      </c>
      <c r="G3572"/>
      <c r="H3572"/>
    </row>
    <row r="3573" spans="1:8" x14ac:dyDescent="0.2">
      <c r="A3573" t="s">
        <v>1841</v>
      </c>
      <c r="B3573" t="s">
        <v>22956</v>
      </c>
      <c r="C3573" t="s">
        <v>1842</v>
      </c>
      <c r="D3573" t="s">
        <v>21648</v>
      </c>
      <c r="E3573"/>
      <c r="F3573">
        <v>71305</v>
      </c>
      <c r="G3573"/>
      <c r="H3573"/>
    </row>
    <row r="3574" spans="1:8" x14ac:dyDescent="0.2">
      <c r="A3574" t="s">
        <v>1843</v>
      </c>
      <c r="B3574" t="s">
        <v>22957</v>
      </c>
      <c r="C3574" t="s">
        <v>1844</v>
      </c>
      <c r="D3574" t="s">
        <v>21648</v>
      </c>
      <c r="E3574"/>
      <c r="F3574">
        <v>71305</v>
      </c>
      <c r="G3574"/>
      <c r="H3574"/>
    </row>
    <row r="3575" spans="1:8" x14ac:dyDescent="0.2">
      <c r="A3575" t="s">
        <v>1845</v>
      </c>
      <c r="B3575" t="s">
        <v>22957</v>
      </c>
      <c r="C3575" t="s">
        <v>1846</v>
      </c>
      <c r="D3575" t="s">
        <v>21648</v>
      </c>
      <c r="E3575"/>
      <c r="F3575">
        <v>71305</v>
      </c>
      <c r="G3575"/>
      <c r="H3575"/>
    </row>
    <row r="3576" spans="1:8" x14ac:dyDescent="0.2">
      <c r="A3576" t="s">
        <v>1847</v>
      </c>
      <c r="B3576" t="s">
        <v>22957</v>
      </c>
      <c r="C3576" t="s">
        <v>1848</v>
      </c>
      <c r="D3576" t="s">
        <v>21648</v>
      </c>
      <c r="E3576"/>
      <c r="F3576">
        <v>71305</v>
      </c>
      <c r="G3576"/>
      <c r="H3576"/>
    </row>
    <row r="3577" spans="1:8" x14ac:dyDescent="0.2">
      <c r="A3577" t="s">
        <v>1849</v>
      </c>
      <c r="B3577" t="s">
        <v>22957</v>
      </c>
      <c r="C3577" t="s">
        <v>1850</v>
      </c>
      <c r="D3577" t="s">
        <v>21648</v>
      </c>
      <c r="E3577"/>
      <c r="F3577">
        <v>71305</v>
      </c>
      <c r="G3577"/>
      <c r="H3577"/>
    </row>
    <row r="3578" spans="1:8" x14ac:dyDescent="0.2">
      <c r="A3578" t="s">
        <v>1851</v>
      </c>
      <c r="B3578" t="s">
        <v>22957</v>
      </c>
      <c r="C3578" t="s">
        <v>1852</v>
      </c>
      <c r="D3578" t="s">
        <v>21648</v>
      </c>
      <c r="E3578"/>
      <c r="F3578">
        <v>71305</v>
      </c>
      <c r="G3578"/>
      <c r="H3578"/>
    </row>
    <row r="3579" spans="1:8" x14ac:dyDescent="0.2">
      <c r="A3579" t="s">
        <v>1853</v>
      </c>
      <c r="B3579" t="s">
        <v>22957</v>
      </c>
      <c r="C3579" t="s">
        <v>1854</v>
      </c>
      <c r="D3579" t="s">
        <v>21648</v>
      </c>
      <c r="E3579"/>
      <c r="F3579">
        <v>71305</v>
      </c>
      <c r="G3579"/>
      <c r="H3579"/>
    </row>
    <row r="3580" spans="1:8" x14ac:dyDescent="0.2">
      <c r="A3580" t="s">
        <v>5054</v>
      </c>
      <c r="B3580" t="s">
        <v>22205</v>
      </c>
      <c r="C3580" t="s">
        <v>5055</v>
      </c>
      <c r="D3580" t="s">
        <v>21648</v>
      </c>
      <c r="E3580"/>
      <c r="F3580">
        <v>71305</v>
      </c>
      <c r="G3580"/>
      <c r="H3580"/>
    </row>
    <row r="3581" spans="1:8" x14ac:dyDescent="0.2">
      <c r="A3581" t="s">
        <v>5056</v>
      </c>
      <c r="B3581" t="s">
        <v>22205</v>
      </c>
      <c r="C3581" t="s">
        <v>5057</v>
      </c>
      <c r="D3581" t="s">
        <v>21648</v>
      </c>
      <c r="E3581"/>
      <c r="F3581">
        <v>71305</v>
      </c>
      <c r="G3581"/>
      <c r="H3581"/>
    </row>
    <row r="3582" spans="1:8" x14ac:dyDescent="0.2">
      <c r="A3582" t="s">
        <v>5058</v>
      </c>
      <c r="B3582" t="s">
        <v>22205</v>
      </c>
      <c r="C3582" t="s">
        <v>5059</v>
      </c>
      <c r="D3582" t="s">
        <v>21648</v>
      </c>
      <c r="E3582"/>
      <c r="F3582">
        <v>71305</v>
      </c>
      <c r="G3582"/>
      <c r="H3582"/>
    </row>
    <row r="3583" spans="1:8" x14ac:dyDescent="0.2">
      <c r="A3583" t="s">
        <v>5060</v>
      </c>
      <c r="B3583" t="s">
        <v>22205</v>
      </c>
      <c r="C3583" t="s">
        <v>5061</v>
      </c>
      <c r="D3583" t="s">
        <v>21648</v>
      </c>
      <c r="E3583"/>
      <c r="F3583">
        <v>71305</v>
      </c>
      <c r="G3583"/>
      <c r="H3583"/>
    </row>
    <row r="3584" spans="1:8" x14ac:dyDescent="0.2">
      <c r="A3584" t="s">
        <v>5062</v>
      </c>
      <c r="B3584" t="s">
        <v>22205</v>
      </c>
      <c r="C3584" t="s">
        <v>5063</v>
      </c>
      <c r="D3584" t="s">
        <v>21648</v>
      </c>
      <c r="E3584"/>
      <c r="F3584">
        <v>71305</v>
      </c>
      <c r="G3584"/>
      <c r="H3584"/>
    </row>
    <row r="3585" spans="1:8" x14ac:dyDescent="0.2">
      <c r="A3585" t="s">
        <v>5064</v>
      </c>
      <c r="B3585" t="s">
        <v>22205</v>
      </c>
      <c r="C3585" t="s">
        <v>5065</v>
      </c>
      <c r="D3585" t="s">
        <v>21648</v>
      </c>
      <c r="E3585"/>
      <c r="F3585">
        <v>71305</v>
      </c>
      <c r="G3585"/>
      <c r="H3585"/>
    </row>
    <row r="3586" spans="1:8" x14ac:dyDescent="0.2">
      <c r="A3586" t="s">
        <v>5066</v>
      </c>
      <c r="B3586" t="s">
        <v>22205</v>
      </c>
      <c r="C3586" t="s">
        <v>5067</v>
      </c>
      <c r="D3586" t="s">
        <v>21648</v>
      </c>
      <c r="E3586"/>
      <c r="F3586">
        <v>71305</v>
      </c>
      <c r="G3586"/>
      <c r="H3586"/>
    </row>
    <row r="3587" spans="1:8" x14ac:dyDescent="0.2">
      <c r="A3587" t="s">
        <v>5068</v>
      </c>
      <c r="B3587" t="s">
        <v>22957</v>
      </c>
      <c r="C3587" t="s">
        <v>5069</v>
      </c>
      <c r="D3587" t="s">
        <v>21648</v>
      </c>
      <c r="E3587"/>
      <c r="F3587">
        <v>71305</v>
      </c>
      <c r="G3587"/>
      <c r="H3587"/>
    </row>
    <row r="3588" spans="1:8" x14ac:dyDescent="0.2">
      <c r="A3588" t="s">
        <v>5070</v>
      </c>
      <c r="B3588" t="s">
        <v>22205</v>
      </c>
      <c r="C3588" t="s">
        <v>5071</v>
      </c>
      <c r="D3588" t="s">
        <v>21648</v>
      </c>
      <c r="E3588"/>
      <c r="F3588">
        <v>71305</v>
      </c>
      <c r="G3588"/>
      <c r="H3588"/>
    </row>
    <row r="3589" spans="1:8" x14ac:dyDescent="0.2">
      <c r="A3589" t="s">
        <v>17061</v>
      </c>
      <c r="B3589" t="s">
        <v>22958</v>
      </c>
      <c r="C3589" t="s">
        <v>17062</v>
      </c>
      <c r="D3589" t="s">
        <v>21648</v>
      </c>
      <c r="E3589"/>
      <c r="F3589">
        <v>72014</v>
      </c>
      <c r="G3589"/>
      <c r="H3589"/>
    </row>
    <row r="3590" spans="1:8" x14ac:dyDescent="0.2">
      <c r="A3590" t="s">
        <v>5072</v>
      </c>
      <c r="B3590" t="s">
        <v>22205</v>
      </c>
      <c r="C3590" t="s">
        <v>5073</v>
      </c>
      <c r="D3590" t="s">
        <v>21648</v>
      </c>
      <c r="E3590"/>
      <c r="F3590">
        <v>71305</v>
      </c>
      <c r="G3590"/>
      <c r="H3590"/>
    </row>
    <row r="3591" spans="1:8" x14ac:dyDescent="0.2">
      <c r="A3591" t="s">
        <v>5074</v>
      </c>
      <c r="B3591" t="s">
        <v>22957</v>
      </c>
      <c r="C3591" t="s">
        <v>5075</v>
      </c>
      <c r="D3591" t="s">
        <v>21648</v>
      </c>
      <c r="E3591"/>
      <c r="F3591">
        <v>71305</v>
      </c>
      <c r="G3591"/>
      <c r="H3591"/>
    </row>
    <row r="3592" spans="1:8" x14ac:dyDescent="0.2">
      <c r="A3592" t="s">
        <v>5076</v>
      </c>
      <c r="B3592" t="s">
        <v>22959</v>
      </c>
      <c r="C3592" t="s">
        <v>5077</v>
      </c>
      <c r="D3592" t="s">
        <v>21648</v>
      </c>
      <c r="E3592"/>
      <c r="F3592">
        <v>72019</v>
      </c>
      <c r="G3592"/>
      <c r="H3592"/>
    </row>
    <row r="3593" spans="1:8" x14ac:dyDescent="0.2">
      <c r="A3593" t="s">
        <v>5078</v>
      </c>
      <c r="B3593" t="s">
        <v>22960</v>
      </c>
      <c r="C3593" t="s">
        <v>5079</v>
      </c>
      <c r="D3593" t="s">
        <v>21648</v>
      </c>
      <c r="E3593"/>
      <c r="F3593">
        <v>72029</v>
      </c>
      <c r="G3593"/>
      <c r="H3593"/>
    </row>
    <row r="3594" spans="1:8" x14ac:dyDescent="0.2">
      <c r="A3594" t="s">
        <v>5080</v>
      </c>
      <c r="B3594" t="s">
        <v>22957</v>
      </c>
      <c r="C3594" t="s">
        <v>5081</v>
      </c>
      <c r="D3594" t="s">
        <v>21648</v>
      </c>
      <c r="E3594"/>
      <c r="F3594">
        <v>72019</v>
      </c>
      <c r="G3594"/>
      <c r="H3594"/>
    </row>
    <row r="3595" spans="1:8" x14ac:dyDescent="0.2">
      <c r="A3595" t="s">
        <v>5082</v>
      </c>
      <c r="B3595" t="s">
        <v>22957</v>
      </c>
      <c r="C3595" t="s">
        <v>5083</v>
      </c>
      <c r="D3595" t="s">
        <v>21648</v>
      </c>
      <c r="E3595"/>
      <c r="F3595">
        <v>72019</v>
      </c>
      <c r="G3595"/>
      <c r="H3595"/>
    </row>
    <row r="3596" spans="1:8" x14ac:dyDescent="0.2">
      <c r="A3596" t="s">
        <v>5084</v>
      </c>
      <c r="B3596" t="s">
        <v>22961</v>
      </c>
      <c r="C3596" t="s">
        <v>5085</v>
      </c>
      <c r="D3596" t="s">
        <v>21648</v>
      </c>
      <c r="E3596"/>
      <c r="F3596">
        <v>72029</v>
      </c>
      <c r="G3596"/>
      <c r="H3596"/>
    </row>
    <row r="3597" spans="1:8" x14ac:dyDescent="0.2">
      <c r="A3597" t="s">
        <v>5086</v>
      </c>
      <c r="B3597" t="s">
        <v>22962</v>
      </c>
      <c r="C3597" t="s">
        <v>5087</v>
      </c>
      <c r="D3597" t="s">
        <v>21648</v>
      </c>
      <c r="E3597"/>
      <c r="F3597">
        <v>72029</v>
      </c>
      <c r="G3597"/>
      <c r="H3597"/>
    </row>
    <row r="3598" spans="1:8" x14ac:dyDescent="0.2">
      <c r="A3598" t="s">
        <v>5088</v>
      </c>
      <c r="B3598" t="s">
        <v>22963</v>
      </c>
      <c r="C3598" t="s">
        <v>5089</v>
      </c>
      <c r="D3598" t="s">
        <v>21648</v>
      </c>
      <c r="E3598"/>
      <c r="F3598">
        <v>72029</v>
      </c>
      <c r="G3598"/>
      <c r="H3598"/>
    </row>
    <row r="3599" spans="1:8" x14ac:dyDescent="0.2">
      <c r="A3599" t="s">
        <v>5090</v>
      </c>
      <c r="B3599" t="s">
        <v>22236</v>
      </c>
      <c r="C3599" t="s">
        <v>5091</v>
      </c>
      <c r="D3599" t="s">
        <v>21648</v>
      </c>
      <c r="E3599"/>
      <c r="F3599">
        <v>72029</v>
      </c>
      <c r="G3599"/>
      <c r="H3599"/>
    </row>
    <row r="3600" spans="1:8" x14ac:dyDescent="0.2">
      <c r="A3600" t="s">
        <v>5092</v>
      </c>
      <c r="B3600" t="s">
        <v>22342</v>
      </c>
      <c r="C3600" t="s">
        <v>5093</v>
      </c>
      <c r="D3600" t="s">
        <v>21648</v>
      </c>
      <c r="E3600"/>
      <c r="F3600">
        <v>72029</v>
      </c>
      <c r="G3600"/>
      <c r="H3600"/>
    </row>
    <row r="3601" spans="1:8" x14ac:dyDescent="0.2">
      <c r="A3601" t="s">
        <v>5094</v>
      </c>
      <c r="B3601" t="s">
        <v>22964</v>
      </c>
      <c r="C3601" t="s">
        <v>5095</v>
      </c>
      <c r="D3601" t="s">
        <v>21648</v>
      </c>
      <c r="E3601"/>
      <c r="F3601">
        <v>72019</v>
      </c>
      <c r="G3601"/>
      <c r="H3601"/>
    </row>
    <row r="3602" spans="1:8" x14ac:dyDescent="0.2">
      <c r="A3602" t="s">
        <v>5096</v>
      </c>
      <c r="B3602" t="s">
        <v>22352</v>
      </c>
      <c r="C3602" t="s">
        <v>5097</v>
      </c>
      <c r="D3602" t="s">
        <v>21648</v>
      </c>
      <c r="E3602"/>
      <c r="F3602"/>
      <c r="G3602"/>
      <c r="H3602"/>
    </row>
    <row r="3603" spans="1:8" x14ac:dyDescent="0.2">
      <c r="A3603" t="s">
        <v>5098</v>
      </c>
      <c r="B3603" t="s">
        <v>22352</v>
      </c>
      <c r="C3603" t="s">
        <v>5099</v>
      </c>
      <c r="D3603" t="s">
        <v>21648</v>
      </c>
      <c r="E3603"/>
      <c r="F3603"/>
      <c r="G3603"/>
      <c r="H3603"/>
    </row>
    <row r="3604" spans="1:8" x14ac:dyDescent="0.2">
      <c r="A3604" t="s">
        <v>5100</v>
      </c>
      <c r="B3604" t="s">
        <v>22481</v>
      </c>
      <c r="C3604" t="s">
        <v>5101</v>
      </c>
      <c r="D3604" t="s">
        <v>21648</v>
      </c>
      <c r="E3604"/>
      <c r="F3604">
        <v>72019</v>
      </c>
      <c r="G3604"/>
      <c r="H3604"/>
    </row>
    <row r="3605" spans="1:8" x14ac:dyDescent="0.2">
      <c r="A3605" t="s">
        <v>17063</v>
      </c>
      <c r="B3605" t="s">
        <v>22965</v>
      </c>
      <c r="C3605" t="s">
        <v>17064</v>
      </c>
      <c r="D3605" t="s">
        <v>21648</v>
      </c>
      <c r="E3605"/>
      <c r="F3605">
        <v>72014</v>
      </c>
      <c r="G3605"/>
      <c r="H3605"/>
    </row>
    <row r="3606" spans="1:8" x14ac:dyDescent="0.2">
      <c r="A3606" t="s">
        <v>17065</v>
      </c>
      <c r="B3606" t="s">
        <v>22966</v>
      </c>
      <c r="C3606" t="s">
        <v>17066</v>
      </c>
      <c r="D3606" t="s">
        <v>21648</v>
      </c>
      <c r="E3606"/>
      <c r="F3606">
        <v>72014</v>
      </c>
      <c r="G3606"/>
      <c r="H3606"/>
    </row>
    <row r="3607" spans="1:8" x14ac:dyDescent="0.2">
      <c r="A3607" t="s">
        <v>5102</v>
      </c>
      <c r="B3607" t="s">
        <v>22967</v>
      </c>
      <c r="C3607" t="s">
        <v>5103</v>
      </c>
      <c r="D3607" t="s">
        <v>21648</v>
      </c>
      <c r="E3607"/>
      <c r="F3607">
        <v>72019</v>
      </c>
      <c r="G3607"/>
      <c r="H3607"/>
    </row>
    <row r="3608" spans="1:8" x14ac:dyDescent="0.2">
      <c r="A3608" t="s">
        <v>5104</v>
      </c>
      <c r="B3608" t="s">
        <v>22824</v>
      </c>
      <c r="C3608" t="s">
        <v>5105</v>
      </c>
      <c r="D3608" t="s">
        <v>21648</v>
      </c>
      <c r="E3608"/>
      <c r="F3608">
        <v>72029</v>
      </c>
      <c r="G3608"/>
      <c r="H3608"/>
    </row>
    <row r="3609" spans="1:8" x14ac:dyDescent="0.2">
      <c r="A3609" t="s">
        <v>5106</v>
      </c>
      <c r="B3609" t="s">
        <v>22968</v>
      </c>
      <c r="C3609" t="s">
        <v>5107</v>
      </c>
      <c r="D3609" t="s">
        <v>21648</v>
      </c>
      <c r="E3609"/>
      <c r="F3609">
        <v>72029</v>
      </c>
      <c r="G3609"/>
      <c r="H3609"/>
    </row>
    <row r="3610" spans="1:8" x14ac:dyDescent="0.2">
      <c r="A3610" t="s">
        <v>17067</v>
      </c>
      <c r="B3610" t="s">
        <v>22969</v>
      </c>
      <c r="C3610" t="s">
        <v>17068</v>
      </c>
      <c r="D3610" t="s">
        <v>21648</v>
      </c>
      <c r="E3610"/>
      <c r="F3610">
        <v>72029</v>
      </c>
      <c r="G3610"/>
      <c r="H3610"/>
    </row>
    <row r="3611" spans="1:8" x14ac:dyDescent="0.2">
      <c r="A3611" t="s">
        <v>5108</v>
      </c>
      <c r="B3611" t="s">
        <v>22970</v>
      </c>
      <c r="C3611" t="s">
        <v>5109</v>
      </c>
      <c r="D3611" t="s">
        <v>21648</v>
      </c>
      <c r="E3611"/>
      <c r="F3611">
        <v>71305</v>
      </c>
      <c r="G3611"/>
      <c r="H3611"/>
    </row>
    <row r="3612" spans="1:8" x14ac:dyDescent="0.2">
      <c r="A3612" t="s">
        <v>17069</v>
      </c>
      <c r="B3612" t="s">
        <v>22971</v>
      </c>
      <c r="C3612" t="s">
        <v>17070</v>
      </c>
      <c r="D3612" t="s">
        <v>21648</v>
      </c>
      <c r="E3612"/>
      <c r="F3612">
        <v>72014</v>
      </c>
      <c r="G3612"/>
      <c r="H3612"/>
    </row>
    <row r="3613" spans="1:8" x14ac:dyDescent="0.2">
      <c r="A3613" t="s">
        <v>5110</v>
      </c>
      <c r="B3613" t="s">
        <v>22972</v>
      </c>
      <c r="C3613" t="s">
        <v>5111</v>
      </c>
      <c r="D3613" t="s">
        <v>21648</v>
      </c>
      <c r="E3613"/>
      <c r="F3613"/>
      <c r="G3613"/>
      <c r="H3613"/>
    </row>
    <row r="3614" spans="1:8" x14ac:dyDescent="0.2">
      <c r="A3614" t="s">
        <v>17071</v>
      </c>
      <c r="B3614" t="s">
        <v>22973</v>
      </c>
      <c r="C3614" t="s">
        <v>17072</v>
      </c>
      <c r="D3614" t="s">
        <v>21648</v>
      </c>
      <c r="E3614"/>
      <c r="F3614">
        <v>72014</v>
      </c>
      <c r="G3614"/>
      <c r="H3614"/>
    </row>
    <row r="3615" spans="1:8" x14ac:dyDescent="0.2">
      <c r="A3615" t="s">
        <v>20631</v>
      </c>
      <c r="B3615" t="s">
        <v>22970</v>
      </c>
      <c r="C3615" t="s">
        <v>20632</v>
      </c>
      <c r="D3615" t="s">
        <v>21648</v>
      </c>
      <c r="E3615"/>
      <c r="F3615">
        <v>72014</v>
      </c>
      <c r="G3615"/>
      <c r="H3615"/>
    </row>
    <row r="3616" spans="1:8" x14ac:dyDescent="0.2">
      <c r="A3616" t="s">
        <v>20633</v>
      </c>
      <c r="B3616" t="s">
        <v>22974</v>
      </c>
      <c r="C3616" t="s">
        <v>20634</v>
      </c>
      <c r="D3616" t="s">
        <v>21648</v>
      </c>
      <c r="E3616"/>
      <c r="F3616">
        <v>72019</v>
      </c>
      <c r="G3616"/>
      <c r="H3616"/>
    </row>
    <row r="3617" spans="1:8" x14ac:dyDescent="0.2">
      <c r="A3617" t="s">
        <v>20635</v>
      </c>
      <c r="B3617" t="s">
        <v>22975</v>
      </c>
      <c r="C3617" t="s">
        <v>20636</v>
      </c>
      <c r="D3617" t="s">
        <v>21648</v>
      </c>
      <c r="E3617"/>
      <c r="F3617">
        <v>70744</v>
      </c>
      <c r="G3617"/>
      <c r="H3617"/>
    </row>
    <row r="3618" spans="1:8" x14ac:dyDescent="0.2">
      <c r="A3618" t="s">
        <v>17073</v>
      </c>
      <c r="B3618" t="s">
        <v>22976</v>
      </c>
      <c r="C3618" t="s">
        <v>17074</v>
      </c>
      <c r="D3618" t="s">
        <v>21648</v>
      </c>
      <c r="E3618"/>
      <c r="F3618">
        <v>72019</v>
      </c>
      <c r="G3618"/>
      <c r="H3618"/>
    </row>
    <row r="3619" spans="1:8" x14ac:dyDescent="0.2">
      <c r="A3619" t="s">
        <v>17075</v>
      </c>
      <c r="B3619" t="s">
        <v>22977</v>
      </c>
      <c r="C3619" t="s">
        <v>17076</v>
      </c>
      <c r="D3619" t="s">
        <v>21648</v>
      </c>
      <c r="E3619"/>
      <c r="F3619">
        <v>72019</v>
      </c>
      <c r="G3619"/>
      <c r="H3619"/>
    </row>
    <row r="3620" spans="1:8" x14ac:dyDescent="0.2">
      <c r="A3620" t="s">
        <v>17077</v>
      </c>
      <c r="B3620" t="s">
        <v>22927</v>
      </c>
      <c r="C3620" t="s">
        <v>17078</v>
      </c>
      <c r="D3620" t="s">
        <v>21648</v>
      </c>
      <c r="E3620"/>
      <c r="F3620">
        <v>72014</v>
      </c>
      <c r="G3620"/>
      <c r="H3620"/>
    </row>
    <row r="3621" spans="1:8" x14ac:dyDescent="0.2">
      <c r="A3621" t="s">
        <v>5112</v>
      </c>
      <c r="B3621" t="s">
        <v>22539</v>
      </c>
      <c r="C3621" t="s">
        <v>5113</v>
      </c>
      <c r="D3621" t="s">
        <v>21648</v>
      </c>
      <c r="E3621"/>
      <c r="F3621">
        <v>70813</v>
      </c>
      <c r="G3621"/>
      <c r="H3621"/>
    </row>
    <row r="3622" spans="1:8" x14ac:dyDescent="0.2">
      <c r="A3622" t="s">
        <v>20637</v>
      </c>
      <c r="B3622" t="s">
        <v>22978</v>
      </c>
      <c r="C3622" t="s">
        <v>20638</v>
      </c>
      <c r="D3622" t="s">
        <v>21648</v>
      </c>
      <c r="E3622"/>
      <c r="F3622">
        <v>72019</v>
      </c>
      <c r="G3622"/>
      <c r="H3622"/>
    </row>
    <row r="3623" spans="1:8" x14ac:dyDescent="0.2">
      <c r="A3623" t="s">
        <v>5114</v>
      </c>
      <c r="B3623" t="s">
        <v>22979</v>
      </c>
      <c r="C3623" t="s">
        <v>5115</v>
      </c>
      <c r="D3623" t="s">
        <v>21648</v>
      </c>
      <c r="E3623"/>
      <c r="F3623"/>
      <c r="G3623"/>
      <c r="H3623"/>
    </row>
    <row r="3624" spans="1:8" x14ac:dyDescent="0.2">
      <c r="A3624" t="s">
        <v>5116</v>
      </c>
      <c r="B3624" t="s">
        <v>22980</v>
      </c>
      <c r="C3624" t="s">
        <v>5117</v>
      </c>
      <c r="D3624" t="s">
        <v>21648</v>
      </c>
      <c r="E3624"/>
      <c r="F3624">
        <v>72019</v>
      </c>
      <c r="G3624"/>
      <c r="H3624"/>
    </row>
    <row r="3625" spans="1:8" x14ac:dyDescent="0.2">
      <c r="A3625" t="s">
        <v>5118</v>
      </c>
      <c r="B3625" t="s">
        <v>22588</v>
      </c>
      <c r="C3625" t="s">
        <v>5119</v>
      </c>
      <c r="D3625" t="s">
        <v>21648</v>
      </c>
      <c r="E3625"/>
      <c r="F3625">
        <v>72019</v>
      </c>
      <c r="G3625"/>
      <c r="H3625"/>
    </row>
    <row r="3626" spans="1:8" x14ac:dyDescent="0.2">
      <c r="A3626" t="s">
        <v>5120</v>
      </c>
      <c r="B3626" t="s">
        <v>22981</v>
      </c>
      <c r="C3626" t="s">
        <v>5121</v>
      </c>
      <c r="D3626" t="s">
        <v>21648</v>
      </c>
      <c r="E3626"/>
      <c r="F3626"/>
      <c r="G3626"/>
      <c r="H3626"/>
    </row>
    <row r="3627" spans="1:8" x14ac:dyDescent="0.2">
      <c r="A3627" t="s">
        <v>5122</v>
      </c>
      <c r="B3627" t="s">
        <v>22982</v>
      </c>
      <c r="C3627" t="s">
        <v>5123</v>
      </c>
      <c r="D3627" t="s">
        <v>21648</v>
      </c>
      <c r="E3627"/>
      <c r="F3627">
        <v>72014</v>
      </c>
      <c r="G3627"/>
      <c r="H3627"/>
    </row>
    <row r="3628" spans="1:8" x14ac:dyDescent="0.2">
      <c r="A3628" t="s">
        <v>5124</v>
      </c>
      <c r="B3628" t="s">
        <v>22983</v>
      </c>
      <c r="C3628" t="s">
        <v>5125</v>
      </c>
      <c r="D3628" t="s">
        <v>21648</v>
      </c>
      <c r="E3628"/>
      <c r="F3628"/>
      <c r="G3628"/>
      <c r="H3628"/>
    </row>
    <row r="3629" spans="1:8" x14ac:dyDescent="0.2">
      <c r="A3629" t="s">
        <v>5126</v>
      </c>
      <c r="B3629" t="s">
        <v>22983</v>
      </c>
      <c r="C3629" t="s">
        <v>5127</v>
      </c>
      <c r="D3629" t="s">
        <v>21648</v>
      </c>
      <c r="E3629"/>
      <c r="F3629"/>
      <c r="G3629"/>
      <c r="H3629"/>
    </row>
    <row r="3630" spans="1:8" x14ac:dyDescent="0.2">
      <c r="A3630" t="s">
        <v>5128</v>
      </c>
      <c r="B3630" t="s">
        <v>22983</v>
      </c>
      <c r="C3630" t="s">
        <v>5129</v>
      </c>
      <c r="D3630" t="s">
        <v>21648</v>
      </c>
      <c r="E3630"/>
      <c r="F3630"/>
      <c r="G3630"/>
      <c r="H3630"/>
    </row>
    <row r="3631" spans="1:8" x14ac:dyDescent="0.2">
      <c r="A3631" t="s">
        <v>1684</v>
      </c>
      <c r="B3631" t="s">
        <v>22235</v>
      </c>
      <c r="C3631" t="s">
        <v>16651</v>
      </c>
      <c r="D3631" t="s">
        <v>21648</v>
      </c>
      <c r="E3631">
        <v>0</v>
      </c>
      <c r="F3631">
        <v>70848</v>
      </c>
      <c r="G3631"/>
      <c r="H3631"/>
    </row>
    <row r="3632" spans="1:8" x14ac:dyDescent="0.2">
      <c r="A3632" t="s">
        <v>5130</v>
      </c>
      <c r="B3632" t="s">
        <v>22984</v>
      </c>
      <c r="C3632" t="s">
        <v>5131</v>
      </c>
      <c r="D3632" t="s">
        <v>21648</v>
      </c>
      <c r="E3632"/>
      <c r="F3632">
        <v>72019</v>
      </c>
      <c r="G3632"/>
      <c r="H3632"/>
    </row>
    <row r="3633" spans="1:8" x14ac:dyDescent="0.2">
      <c r="A3633" t="s">
        <v>5132</v>
      </c>
      <c r="B3633" t="s">
        <v>22985</v>
      </c>
      <c r="C3633" t="s">
        <v>5133</v>
      </c>
      <c r="D3633" t="s">
        <v>21648</v>
      </c>
      <c r="E3633"/>
      <c r="F3633">
        <v>72019</v>
      </c>
      <c r="G3633"/>
      <c r="H3633"/>
    </row>
    <row r="3634" spans="1:8" x14ac:dyDescent="0.2">
      <c r="A3634" t="s">
        <v>5134</v>
      </c>
      <c r="B3634" t="s">
        <v>22986</v>
      </c>
      <c r="C3634" t="s">
        <v>5135</v>
      </c>
      <c r="D3634" t="s">
        <v>21648</v>
      </c>
      <c r="E3634"/>
      <c r="F3634">
        <v>72019</v>
      </c>
      <c r="G3634"/>
      <c r="H3634"/>
    </row>
    <row r="3635" spans="1:8" x14ac:dyDescent="0.2">
      <c r="A3635" t="s">
        <v>5136</v>
      </c>
      <c r="B3635" t="s">
        <v>22987</v>
      </c>
      <c r="C3635" t="s">
        <v>5137</v>
      </c>
      <c r="D3635" t="s">
        <v>21648</v>
      </c>
      <c r="E3635"/>
      <c r="F3635">
        <v>72019</v>
      </c>
      <c r="G3635"/>
      <c r="H3635"/>
    </row>
    <row r="3636" spans="1:8" x14ac:dyDescent="0.2">
      <c r="A3636" t="s">
        <v>5138</v>
      </c>
      <c r="B3636" t="s">
        <v>22957</v>
      </c>
      <c r="C3636" t="s">
        <v>5161</v>
      </c>
      <c r="D3636" t="s">
        <v>21648</v>
      </c>
      <c r="E3636"/>
      <c r="F3636">
        <v>72019</v>
      </c>
      <c r="G3636"/>
      <c r="H3636"/>
    </row>
    <row r="3637" spans="1:8" x14ac:dyDescent="0.2">
      <c r="A3637" t="s">
        <v>5162</v>
      </c>
      <c r="B3637" t="s">
        <v>22988</v>
      </c>
      <c r="C3637" t="s">
        <v>5163</v>
      </c>
      <c r="D3637" t="s">
        <v>21648</v>
      </c>
      <c r="E3637"/>
      <c r="F3637">
        <v>72019</v>
      </c>
      <c r="G3637"/>
      <c r="H3637"/>
    </row>
    <row r="3638" spans="1:8" x14ac:dyDescent="0.2">
      <c r="A3638" t="s">
        <v>17079</v>
      </c>
      <c r="B3638" t="s">
        <v>22989</v>
      </c>
      <c r="C3638" t="s">
        <v>17080</v>
      </c>
      <c r="D3638" t="s">
        <v>21648</v>
      </c>
      <c r="E3638"/>
      <c r="F3638">
        <v>72029</v>
      </c>
      <c r="G3638"/>
      <c r="H3638"/>
    </row>
    <row r="3639" spans="1:8" x14ac:dyDescent="0.2">
      <c r="A3639" t="s">
        <v>20639</v>
      </c>
      <c r="B3639" t="s">
        <v>22990</v>
      </c>
      <c r="C3639" t="s">
        <v>20640</v>
      </c>
      <c r="D3639" t="s">
        <v>21648</v>
      </c>
      <c r="E3639"/>
      <c r="F3639">
        <v>72014</v>
      </c>
      <c r="G3639"/>
      <c r="H3639"/>
    </row>
    <row r="3640" spans="1:8" x14ac:dyDescent="0.2">
      <c r="A3640" t="s">
        <v>20641</v>
      </c>
      <c r="B3640" t="s">
        <v>22935</v>
      </c>
      <c r="C3640" t="s">
        <v>20642</v>
      </c>
      <c r="D3640" t="s">
        <v>21648</v>
      </c>
      <c r="E3640"/>
      <c r="F3640">
        <v>72019</v>
      </c>
      <c r="G3640"/>
      <c r="H3640"/>
    </row>
    <row r="3641" spans="1:8" x14ac:dyDescent="0.2">
      <c r="A3641" t="s">
        <v>20643</v>
      </c>
      <c r="B3641" t="s">
        <v>22991</v>
      </c>
      <c r="C3641" t="s">
        <v>20644</v>
      </c>
      <c r="D3641" t="s">
        <v>21648</v>
      </c>
      <c r="E3641"/>
      <c r="F3641">
        <v>72019</v>
      </c>
      <c r="G3641"/>
      <c r="H3641"/>
    </row>
    <row r="3642" spans="1:8" x14ac:dyDescent="0.2">
      <c r="A3642" t="s">
        <v>5164</v>
      </c>
      <c r="B3642" t="s">
        <v>22865</v>
      </c>
      <c r="C3642" t="s">
        <v>5165</v>
      </c>
      <c r="D3642" t="s">
        <v>21648</v>
      </c>
      <c r="E3642"/>
      <c r="F3642">
        <v>72019</v>
      </c>
      <c r="G3642"/>
      <c r="H3642"/>
    </row>
    <row r="3643" spans="1:8" x14ac:dyDescent="0.2">
      <c r="A3643" t="s">
        <v>20645</v>
      </c>
      <c r="B3643" t="s">
        <v>22604</v>
      </c>
      <c r="C3643" t="s">
        <v>20646</v>
      </c>
      <c r="D3643" t="s">
        <v>21648</v>
      </c>
      <c r="E3643"/>
      <c r="F3643">
        <v>71331</v>
      </c>
      <c r="G3643"/>
      <c r="H3643"/>
    </row>
    <row r="3644" spans="1:8" x14ac:dyDescent="0.2">
      <c r="A3644" t="s">
        <v>17081</v>
      </c>
      <c r="B3644" t="s">
        <v>22604</v>
      </c>
      <c r="C3644" t="s">
        <v>17082</v>
      </c>
      <c r="D3644" t="s">
        <v>21648</v>
      </c>
      <c r="E3644"/>
      <c r="F3644">
        <v>72336</v>
      </c>
      <c r="G3644"/>
      <c r="H3644"/>
    </row>
    <row r="3645" spans="1:8" x14ac:dyDescent="0.2">
      <c r="A3645" t="s">
        <v>5166</v>
      </c>
      <c r="B3645" t="s">
        <v>22992</v>
      </c>
      <c r="C3645" t="s">
        <v>5167</v>
      </c>
      <c r="D3645" t="s">
        <v>21648</v>
      </c>
      <c r="E3645"/>
      <c r="F3645">
        <v>72019</v>
      </c>
      <c r="G3645"/>
      <c r="H3645"/>
    </row>
    <row r="3646" spans="1:8" x14ac:dyDescent="0.2">
      <c r="A3646" t="s">
        <v>5168</v>
      </c>
      <c r="B3646" t="s">
        <v>22993</v>
      </c>
      <c r="C3646" t="s">
        <v>5169</v>
      </c>
      <c r="D3646" t="s">
        <v>21648</v>
      </c>
      <c r="E3646"/>
      <c r="F3646">
        <v>72019</v>
      </c>
      <c r="G3646"/>
      <c r="H3646"/>
    </row>
    <row r="3647" spans="1:8" x14ac:dyDescent="0.2">
      <c r="A3647" t="s">
        <v>17083</v>
      </c>
      <c r="B3647" t="s">
        <v>22021</v>
      </c>
      <c r="C3647" t="s">
        <v>17084</v>
      </c>
      <c r="D3647" t="s">
        <v>21648</v>
      </c>
      <c r="E3647"/>
      <c r="F3647">
        <v>72029</v>
      </c>
      <c r="G3647"/>
      <c r="H3647"/>
    </row>
    <row r="3648" spans="1:8" x14ac:dyDescent="0.2">
      <c r="A3648" t="s">
        <v>5170</v>
      </c>
      <c r="B3648" t="s">
        <v>22205</v>
      </c>
      <c r="C3648" t="s">
        <v>5171</v>
      </c>
      <c r="D3648" t="s">
        <v>21648</v>
      </c>
      <c r="E3648"/>
      <c r="F3648"/>
      <c r="G3648"/>
      <c r="H3648"/>
    </row>
    <row r="3649" spans="1:8" x14ac:dyDescent="0.2">
      <c r="A3649" t="s">
        <v>20647</v>
      </c>
      <c r="B3649" t="s">
        <v>22994</v>
      </c>
      <c r="C3649" t="s">
        <v>20648</v>
      </c>
      <c r="D3649" t="s">
        <v>21648</v>
      </c>
      <c r="E3649"/>
      <c r="F3649">
        <v>72019</v>
      </c>
      <c r="G3649"/>
      <c r="H3649"/>
    </row>
    <row r="3650" spans="1:8" x14ac:dyDescent="0.2">
      <c r="A3650" t="s">
        <v>20649</v>
      </c>
      <c r="B3650" t="s">
        <v>22995</v>
      </c>
      <c r="C3650" t="s">
        <v>20650</v>
      </c>
      <c r="D3650" t="s">
        <v>21648</v>
      </c>
      <c r="E3650"/>
      <c r="F3650">
        <v>72019</v>
      </c>
      <c r="G3650"/>
      <c r="H3650"/>
    </row>
    <row r="3651" spans="1:8" x14ac:dyDescent="0.2">
      <c r="A3651" t="s">
        <v>20651</v>
      </c>
      <c r="B3651" t="s">
        <v>22927</v>
      </c>
      <c r="C3651" t="s">
        <v>20652</v>
      </c>
      <c r="D3651" t="s">
        <v>21648</v>
      </c>
      <c r="E3651"/>
      <c r="F3651">
        <v>72014</v>
      </c>
      <c r="G3651"/>
      <c r="H3651"/>
    </row>
    <row r="3652" spans="1:8" x14ac:dyDescent="0.2">
      <c r="A3652" t="s">
        <v>17085</v>
      </c>
      <c r="B3652" t="s">
        <v>22996</v>
      </c>
      <c r="C3652" t="s">
        <v>17086</v>
      </c>
      <c r="D3652" t="s">
        <v>21648</v>
      </c>
      <c r="E3652"/>
      <c r="F3652">
        <v>72029</v>
      </c>
      <c r="G3652"/>
      <c r="H3652"/>
    </row>
    <row r="3653" spans="1:8" x14ac:dyDescent="0.2">
      <c r="A3653" t="s">
        <v>17087</v>
      </c>
      <c r="B3653" t="s">
        <v>22996</v>
      </c>
      <c r="C3653" t="s">
        <v>17088</v>
      </c>
      <c r="D3653" t="s">
        <v>21648</v>
      </c>
      <c r="E3653"/>
      <c r="F3653">
        <v>72029</v>
      </c>
      <c r="G3653"/>
      <c r="H3653"/>
    </row>
    <row r="3654" spans="1:8" x14ac:dyDescent="0.2">
      <c r="A3654" t="s">
        <v>17089</v>
      </c>
      <c r="B3654" t="s">
        <v>22996</v>
      </c>
      <c r="C3654" t="s">
        <v>17090</v>
      </c>
      <c r="D3654" t="s">
        <v>21648</v>
      </c>
      <c r="E3654"/>
      <c r="F3654">
        <v>72029</v>
      </c>
      <c r="G3654"/>
      <c r="H3654"/>
    </row>
    <row r="3655" spans="1:8" x14ac:dyDescent="0.2">
      <c r="A3655" t="s">
        <v>17091</v>
      </c>
      <c r="B3655" t="s">
        <v>22996</v>
      </c>
      <c r="C3655" t="s">
        <v>17092</v>
      </c>
      <c r="D3655" t="s">
        <v>21648</v>
      </c>
      <c r="E3655"/>
      <c r="F3655">
        <v>71331</v>
      </c>
      <c r="G3655"/>
      <c r="H3655"/>
    </row>
    <row r="3656" spans="1:8" x14ac:dyDescent="0.2">
      <c r="A3656" t="s">
        <v>20653</v>
      </c>
      <c r="B3656" t="s">
        <v>22916</v>
      </c>
      <c r="C3656" t="s">
        <v>20654</v>
      </c>
      <c r="D3656" t="s">
        <v>21648</v>
      </c>
      <c r="E3656"/>
      <c r="F3656">
        <v>71331</v>
      </c>
      <c r="G3656"/>
      <c r="H3656"/>
    </row>
    <row r="3657" spans="1:8" x14ac:dyDescent="0.2">
      <c r="A3657" t="s">
        <v>17093</v>
      </c>
      <c r="B3657" t="s">
        <v>22996</v>
      </c>
      <c r="C3657" t="s">
        <v>17094</v>
      </c>
      <c r="D3657" t="s">
        <v>21648</v>
      </c>
      <c r="E3657"/>
      <c r="F3657">
        <v>71331</v>
      </c>
      <c r="G3657"/>
      <c r="H3657"/>
    </row>
    <row r="3658" spans="1:8" x14ac:dyDescent="0.2">
      <c r="A3658" t="s">
        <v>20655</v>
      </c>
      <c r="B3658" t="s">
        <v>22997</v>
      </c>
      <c r="C3658" t="s">
        <v>20656</v>
      </c>
      <c r="D3658" t="s">
        <v>21648</v>
      </c>
      <c r="E3658"/>
      <c r="F3658">
        <v>71331</v>
      </c>
      <c r="G3658"/>
      <c r="H3658"/>
    </row>
    <row r="3659" spans="1:8" x14ac:dyDescent="0.2">
      <c r="A3659" t="s">
        <v>17095</v>
      </c>
      <c r="B3659" t="s">
        <v>22996</v>
      </c>
      <c r="C3659" t="s">
        <v>17096</v>
      </c>
      <c r="D3659" t="s">
        <v>21648</v>
      </c>
      <c r="E3659"/>
      <c r="F3659">
        <v>71331</v>
      </c>
      <c r="G3659"/>
      <c r="H3659"/>
    </row>
    <row r="3660" spans="1:8" x14ac:dyDescent="0.2">
      <c r="A3660" t="s">
        <v>20657</v>
      </c>
      <c r="B3660" t="s">
        <v>22914</v>
      </c>
      <c r="C3660" t="s">
        <v>20658</v>
      </c>
      <c r="D3660" t="s">
        <v>21648</v>
      </c>
      <c r="E3660"/>
      <c r="F3660">
        <v>71331</v>
      </c>
      <c r="G3660"/>
      <c r="H3660"/>
    </row>
    <row r="3661" spans="1:8" x14ac:dyDescent="0.2">
      <c r="A3661" t="s">
        <v>17097</v>
      </c>
      <c r="B3661" t="s">
        <v>22996</v>
      </c>
      <c r="C3661" t="s">
        <v>17098</v>
      </c>
      <c r="D3661" t="s">
        <v>21648</v>
      </c>
      <c r="E3661"/>
      <c r="F3661">
        <v>71331</v>
      </c>
      <c r="G3661"/>
      <c r="H3661"/>
    </row>
    <row r="3662" spans="1:8" x14ac:dyDescent="0.2">
      <c r="A3662" t="s">
        <v>20659</v>
      </c>
      <c r="B3662" t="s">
        <v>22998</v>
      </c>
      <c r="C3662" t="s">
        <v>20660</v>
      </c>
      <c r="D3662" t="s">
        <v>21648</v>
      </c>
      <c r="E3662"/>
      <c r="F3662">
        <v>71331</v>
      </c>
      <c r="G3662"/>
      <c r="H3662"/>
    </row>
    <row r="3663" spans="1:8" x14ac:dyDescent="0.2">
      <c r="A3663" t="s">
        <v>17099</v>
      </c>
      <c r="B3663" t="s">
        <v>22996</v>
      </c>
      <c r="C3663" t="s">
        <v>17100</v>
      </c>
      <c r="D3663" t="s">
        <v>21648</v>
      </c>
      <c r="E3663"/>
      <c r="F3663">
        <v>71331</v>
      </c>
      <c r="G3663"/>
      <c r="H3663"/>
    </row>
    <row r="3664" spans="1:8" x14ac:dyDescent="0.2">
      <c r="A3664" t="s">
        <v>20661</v>
      </c>
      <c r="B3664" t="s">
        <v>22910</v>
      </c>
      <c r="C3664" t="s">
        <v>20662</v>
      </c>
      <c r="D3664" t="s">
        <v>21648</v>
      </c>
      <c r="E3664"/>
      <c r="F3664">
        <v>71331</v>
      </c>
      <c r="G3664"/>
      <c r="H3664"/>
    </row>
    <row r="3665" spans="1:8" x14ac:dyDescent="0.2">
      <c r="A3665" t="s">
        <v>5172</v>
      </c>
      <c r="B3665" t="s">
        <v>22190</v>
      </c>
      <c r="C3665" t="s">
        <v>5173</v>
      </c>
      <c r="D3665" t="s">
        <v>21648</v>
      </c>
      <c r="E3665"/>
      <c r="F3665">
        <v>72029</v>
      </c>
      <c r="G3665"/>
      <c r="H3665"/>
    </row>
    <row r="3666" spans="1:8" x14ac:dyDescent="0.2">
      <c r="A3666" t="s">
        <v>5174</v>
      </c>
      <c r="B3666" t="s">
        <v>22190</v>
      </c>
      <c r="C3666" t="s">
        <v>5175</v>
      </c>
      <c r="D3666" t="s">
        <v>21648</v>
      </c>
      <c r="E3666"/>
      <c r="F3666">
        <v>72029</v>
      </c>
      <c r="G3666"/>
      <c r="H3666"/>
    </row>
    <row r="3667" spans="1:8" x14ac:dyDescent="0.2">
      <c r="A3667" t="s">
        <v>5176</v>
      </c>
      <c r="B3667" t="s">
        <v>22190</v>
      </c>
      <c r="C3667" t="s">
        <v>5177</v>
      </c>
      <c r="D3667" t="s">
        <v>21648</v>
      </c>
      <c r="E3667"/>
      <c r="F3667"/>
      <c r="G3667"/>
      <c r="H3667"/>
    </row>
    <row r="3668" spans="1:8" x14ac:dyDescent="0.2">
      <c r="A3668" t="s">
        <v>17101</v>
      </c>
      <c r="B3668" t="s">
        <v>22999</v>
      </c>
      <c r="C3668" t="s">
        <v>17102</v>
      </c>
      <c r="D3668" t="s">
        <v>21648</v>
      </c>
      <c r="E3668"/>
      <c r="F3668">
        <v>72019</v>
      </c>
      <c r="G3668"/>
      <c r="H3668"/>
    </row>
    <row r="3669" spans="1:8" x14ac:dyDescent="0.2">
      <c r="A3669" t="s">
        <v>17103</v>
      </c>
      <c r="B3669" t="s">
        <v>22999</v>
      </c>
      <c r="C3669" t="s">
        <v>17104</v>
      </c>
      <c r="D3669" t="s">
        <v>21648</v>
      </c>
      <c r="E3669"/>
      <c r="F3669">
        <v>72019</v>
      </c>
      <c r="G3669"/>
      <c r="H3669"/>
    </row>
    <row r="3670" spans="1:8" x14ac:dyDescent="0.2">
      <c r="A3670" t="s">
        <v>17105</v>
      </c>
      <c r="B3670" t="s">
        <v>23000</v>
      </c>
      <c r="C3670" t="s">
        <v>17106</v>
      </c>
      <c r="D3670" t="s">
        <v>21648</v>
      </c>
      <c r="E3670"/>
      <c r="F3670">
        <v>72029</v>
      </c>
      <c r="G3670"/>
      <c r="H3670"/>
    </row>
    <row r="3671" spans="1:8" x14ac:dyDescent="0.2">
      <c r="A3671" t="s">
        <v>17107</v>
      </c>
      <c r="B3671" t="s">
        <v>23001</v>
      </c>
      <c r="C3671" t="s">
        <v>17108</v>
      </c>
      <c r="D3671" t="s">
        <v>21648</v>
      </c>
      <c r="E3671"/>
      <c r="F3671">
        <v>72029</v>
      </c>
      <c r="G3671"/>
      <c r="H3671"/>
    </row>
    <row r="3672" spans="1:8" x14ac:dyDescent="0.2">
      <c r="A3672" t="s">
        <v>17109</v>
      </c>
      <c r="B3672" t="s">
        <v>22466</v>
      </c>
      <c r="C3672" t="s">
        <v>17110</v>
      </c>
      <c r="D3672" t="s">
        <v>21648</v>
      </c>
      <c r="E3672">
        <v>0</v>
      </c>
      <c r="F3672">
        <v>99999</v>
      </c>
      <c r="G3672"/>
      <c r="H3672"/>
    </row>
    <row r="3673" spans="1:8" x14ac:dyDescent="0.2">
      <c r="A3673" t="s">
        <v>5178</v>
      </c>
      <c r="B3673" t="s">
        <v>23002</v>
      </c>
      <c r="C3673" t="s">
        <v>5179</v>
      </c>
      <c r="D3673" t="s">
        <v>21648</v>
      </c>
      <c r="E3673"/>
      <c r="F3673">
        <v>72029</v>
      </c>
      <c r="G3673"/>
      <c r="H3673"/>
    </row>
    <row r="3674" spans="1:8" x14ac:dyDescent="0.2">
      <c r="A3674" t="s">
        <v>5180</v>
      </c>
      <c r="B3674" t="s">
        <v>23003</v>
      </c>
      <c r="C3674" t="s">
        <v>5181</v>
      </c>
      <c r="D3674" t="s">
        <v>21648</v>
      </c>
      <c r="E3674"/>
      <c r="F3674">
        <v>72029</v>
      </c>
      <c r="G3674"/>
      <c r="H3674"/>
    </row>
    <row r="3675" spans="1:8" x14ac:dyDescent="0.2">
      <c r="A3675" t="s">
        <v>5182</v>
      </c>
      <c r="B3675" t="s">
        <v>23004</v>
      </c>
      <c r="C3675" t="s">
        <v>5183</v>
      </c>
      <c r="D3675" t="s">
        <v>21648</v>
      </c>
      <c r="E3675"/>
      <c r="F3675">
        <v>72029</v>
      </c>
      <c r="G3675"/>
      <c r="H3675"/>
    </row>
    <row r="3676" spans="1:8" x14ac:dyDescent="0.2">
      <c r="A3676" t="s">
        <v>5184</v>
      </c>
      <c r="B3676" t="s">
        <v>22240</v>
      </c>
      <c r="C3676" t="s">
        <v>5185</v>
      </c>
      <c r="D3676" t="s">
        <v>21648</v>
      </c>
      <c r="E3676"/>
      <c r="F3676">
        <v>72029</v>
      </c>
      <c r="G3676"/>
      <c r="H3676"/>
    </row>
    <row r="3677" spans="1:8" x14ac:dyDescent="0.2">
      <c r="A3677" t="s">
        <v>5186</v>
      </c>
      <c r="B3677" t="s">
        <v>22190</v>
      </c>
      <c r="C3677" t="s">
        <v>5187</v>
      </c>
      <c r="D3677" t="s">
        <v>21648</v>
      </c>
      <c r="E3677"/>
      <c r="F3677">
        <v>71305</v>
      </c>
      <c r="G3677"/>
      <c r="H3677"/>
    </row>
    <row r="3678" spans="1:8" x14ac:dyDescent="0.2">
      <c r="A3678" t="s">
        <v>5188</v>
      </c>
      <c r="B3678" t="s">
        <v>23005</v>
      </c>
      <c r="C3678" t="s">
        <v>5189</v>
      </c>
      <c r="D3678" t="s">
        <v>21648</v>
      </c>
      <c r="E3678"/>
      <c r="F3678">
        <v>72014</v>
      </c>
      <c r="G3678"/>
      <c r="H3678"/>
    </row>
    <row r="3679" spans="1:8" x14ac:dyDescent="0.2">
      <c r="A3679" t="s">
        <v>5190</v>
      </c>
      <c r="B3679" t="s">
        <v>23006</v>
      </c>
      <c r="C3679" t="s">
        <v>5191</v>
      </c>
      <c r="D3679" t="s">
        <v>21648</v>
      </c>
      <c r="E3679"/>
      <c r="F3679">
        <v>72014</v>
      </c>
      <c r="G3679"/>
      <c r="H3679"/>
    </row>
    <row r="3680" spans="1:8" x14ac:dyDescent="0.2">
      <c r="A3680" t="s">
        <v>5192</v>
      </c>
      <c r="B3680" t="s">
        <v>23006</v>
      </c>
      <c r="C3680" t="s">
        <v>5193</v>
      </c>
      <c r="D3680" t="s">
        <v>21648</v>
      </c>
      <c r="E3680"/>
      <c r="F3680">
        <v>72014</v>
      </c>
      <c r="G3680"/>
      <c r="H3680"/>
    </row>
    <row r="3681" spans="1:8" x14ac:dyDescent="0.2">
      <c r="A3681" t="s">
        <v>5194</v>
      </c>
      <c r="B3681" t="s">
        <v>23006</v>
      </c>
      <c r="C3681" t="s">
        <v>5195</v>
      </c>
      <c r="D3681" t="s">
        <v>21648</v>
      </c>
      <c r="E3681"/>
      <c r="F3681">
        <v>72019</v>
      </c>
      <c r="G3681"/>
      <c r="H3681"/>
    </row>
    <row r="3682" spans="1:8" x14ac:dyDescent="0.2">
      <c r="A3682" t="s">
        <v>17111</v>
      </c>
      <c r="B3682" t="s">
        <v>23007</v>
      </c>
      <c r="C3682" t="s">
        <v>17112</v>
      </c>
      <c r="D3682" t="s">
        <v>21648</v>
      </c>
      <c r="E3682"/>
      <c r="F3682">
        <v>72029</v>
      </c>
      <c r="G3682"/>
      <c r="H3682"/>
    </row>
    <row r="3683" spans="1:8" x14ac:dyDescent="0.2">
      <c r="A3683" t="s">
        <v>17113</v>
      </c>
      <c r="B3683" t="s">
        <v>23008</v>
      </c>
      <c r="C3683" t="s">
        <v>17114</v>
      </c>
      <c r="D3683" t="s">
        <v>21648</v>
      </c>
      <c r="E3683"/>
      <c r="F3683">
        <v>72014</v>
      </c>
      <c r="G3683"/>
      <c r="H3683"/>
    </row>
    <row r="3684" spans="1:8" x14ac:dyDescent="0.2">
      <c r="A3684" t="s">
        <v>17115</v>
      </c>
      <c r="B3684" t="s">
        <v>23009</v>
      </c>
      <c r="C3684" t="s">
        <v>17116</v>
      </c>
      <c r="D3684" t="s">
        <v>21648</v>
      </c>
      <c r="E3684"/>
      <c r="F3684">
        <v>72029</v>
      </c>
      <c r="G3684"/>
      <c r="H3684"/>
    </row>
    <row r="3685" spans="1:8" x14ac:dyDescent="0.2">
      <c r="A3685" t="s">
        <v>17117</v>
      </c>
      <c r="B3685" t="s">
        <v>22125</v>
      </c>
      <c r="C3685" t="s">
        <v>17118</v>
      </c>
      <c r="D3685" t="s">
        <v>21648</v>
      </c>
      <c r="E3685"/>
      <c r="F3685">
        <v>70848</v>
      </c>
      <c r="G3685"/>
      <c r="H3685"/>
    </row>
    <row r="3686" spans="1:8" x14ac:dyDescent="0.2">
      <c r="A3686" t="s">
        <v>17119</v>
      </c>
      <c r="B3686" t="s">
        <v>22999</v>
      </c>
      <c r="C3686" t="s">
        <v>17120</v>
      </c>
      <c r="D3686" t="s">
        <v>21648</v>
      </c>
      <c r="E3686"/>
      <c r="F3686">
        <v>72014</v>
      </c>
      <c r="G3686"/>
      <c r="H3686"/>
    </row>
    <row r="3687" spans="1:8" x14ac:dyDescent="0.2">
      <c r="A3687" t="s">
        <v>17121</v>
      </c>
      <c r="B3687" t="s">
        <v>22999</v>
      </c>
      <c r="C3687" t="s">
        <v>17122</v>
      </c>
      <c r="D3687" t="s">
        <v>21648</v>
      </c>
      <c r="E3687"/>
      <c r="F3687">
        <v>72019</v>
      </c>
      <c r="G3687"/>
      <c r="H3687"/>
    </row>
    <row r="3688" spans="1:8" x14ac:dyDescent="0.2">
      <c r="A3688" t="s">
        <v>17123</v>
      </c>
      <c r="B3688" t="s">
        <v>23010</v>
      </c>
      <c r="C3688" t="s">
        <v>17124</v>
      </c>
      <c r="D3688" t="s">
        <v>21648</v>
      </c>
      <c r="E3688"/>
      <c r="F3688">
        <v>72029</v>
      </c>
      <c r="G3688"/>
      <c r="H3688"/>
    </row>
    <row r="3689" spans="1:8" x14ac:dyDescent="0.2">
      <c r="A3689" t="s">
        <v>17125</v>
      </c>
      <c r="B3689" t="s">
        <v>23010</v>
      </c>
      <c r="C3689" t="s">
        <v>17126</v>
      </c>
      <c r="D3689" t="s">
        <v>21648</v>
      </c>
      <c r="E3689"/>
      <c r="F3689">
        <v>72029</v>
      </c>
      <c r="G3689"/>
      <c r="H3689"/>
    </row>
    <row r="3690" spans="1:8" x14ac:dyDescent="0.2">
      <c r="A3690" t="s">
        <v>20663</v>
      </c>
      <c r="B3690" t="s">
        <v>23011</v>
      </c>
      <c r="C3690" t="s">
        <v>20664</v>
      </c>
      <c r="D3690" t="s">
        <v>21648</v>
      </c>
      <c r="E3690"/>
      <c r="F3690">
        <v>72019</v>
      </c>
      <c r="G3690"/>
      <c r="H3690"/>
    </row>
    <row r="3691" spans="1:8" x14ac:dyDescent="0.2">
      <c r="A3691" t="s">
        <v>5196</v>
      </c>
      <c r="B3691" t="s">
        <v>23012</v>
      </c>
      <c r="C3691" t="s">
        <v>5197</v>
      </c>
      <c r="D3691" t="s">
        <v>21648</v>
      </c>
      <c r="E3691"/>
      <c r="F3691">
        <v>70267</v>
      </c>
      <c r="G3691"/>
      <c r="H3691"/>
    </row>
    <row r="3692" spans="1:8" x14ac:dyDescent="0.2">
      <c r="A3692" t="s">
        <v>5198</v>
      </c>
      <c r="B3692" t="s">
        <v>23012</v>
      </c>
      <c r="C3692" t="s">
        <v>5199</v>
      </c>
      <c r="D3692" t="s">
        <v>21648</v>
      </c>
      <c r="E3692"/>
      <c r="F3692">
        <v>70267</v>
      </c>
      <c r="G3692"/>
      <c r="H3692"/>
    </row>
    <row r="3693" spans="1:8" x14ac:dyDescent="0.2">
      <c r="A3693" t="s">
        <v>5200</v>
      </c>
      <c r="B3693" t="s">
        <v>22030</v>
      </c>
      <c r="C3693" t="s">
        <v>5201</v>
      </c>
      <c r="D3693" t="s">
        <v>21648</v>
      </c>
      <c r="E3693"/>
      <c r="F3693">
        <v>70267</v>
      </c>
      <c r="G3693"/>
      <c r="H3693"/>
    </row>
    <row r="3694" spans="1:8" x14ac:dyDescent="0.2">
      <c r="A3694" t="s">
        <v>5202</v>
      </c>
      <c r="B3694" t="s">
        <v>23014</v>
      </c>
      <c r="C3694" t="s">
        <v>5203</v>
      </c>
      <c r="D3694" t="s">
        <v>21648</v>
      </c>
      <c r="E3694"/>
      <c r="F3694">
        <v>72029</v>
      </c>
      <c r="G3694"/>
      <c r="H3694"/>
    </row>
    <row r="3695" spans="1:8" x14ac:dyDescent="0.2">
      <c r="A3695" t="s">
        <v>5204</v>
      </c>
      <c r="B3695" t="s">
        <v>23015</v>
      </c>
      <c r="C3695" t="s">
        <v>5205</v>
      </c>
      <c r="D3695" t="s">
        <v>21648</v>
      </c>
      <c r="E3695"/>
      <c r="F3695">
        <v>72029</v>
      </c>
      <c r="G3695"/>
      <c r="H3695"/>
    </row>
    <row r="3696" spans="1:8" x14ac:dyDescent="0.2">
      <c r="A3696" t="s">
        <v>17127</v>
      </c>
      <c r="B3696" t="s">
        <v>22999</v>
      </c>
      <c r="C3696" t="s">
        <v>17128</v>
      </c>
      <c r="D3696" t="s">
        <v>21648</v>
      </c>
      <c r="E3696"/>
      <c r="F3696">
        <v>72014</v>
      </c>
      <c r="G3696"/>
      <c r="H3696"/>
    </row>
    <row r="3697" spans="1:8" x14ac:dyDescent="0.2">
      <c r="A3697" t="s">
        <v>5206</v>
      </c>
      <c r="B3697" t="s">
        <v>23006</v>
      </c>
      <c r="C3697" t="s">
        <v>5207</v>
      </c>
      <c r="D3697" t="s">
        <v>21648</v>
      </c>
      <c r="E3697"/>
      <c r="F3697">
        <v>72014</v>
      </c>
      <c r="G3697"/>
      <c r="H3697"/>
    </row>
    <row r="3698" spans="1:8" x14ac:dyDescent="0.2">
      <c r="A3698" t="s">
        <v>20665</v>
      </c>
      <c r="B3698" t="s">
        <v>23016</v>
      </c>
      <c r="C3698" t="s">
        <v>20666</v>
      </c>
      <c r="D3698" t="s">
        <v>21648</v>
      </c>
      <c r="E3698"/>
      <c r="F3698">
        <v>72019</v>
      </c>
      <c r="G3698"/>
      <c r="H3698"/>
    </row>
    <row r="3699" spans="1:8" x14ac:dyDescent="0.2">
      <c r="A3699" t="s">
        <v>5208</v>
      </c>
      <c r="B3699" t="s">
        <v>23017</v>
      </c>
      <c r="C3699" t="s">
        <v>5209</v>
      </c>
      <c r="D3699" t="s">
        <v>21648</v>
      </c>
      <c r="E3699"/>
      <c r="F3699"/>
      <c r="G3699"/>
      <c r="H3699"/>
    </row>
    <row r="3700" spans="1:8" x14ac:dyDescent="0.2">
      <c r="A3700" t="s">
        <v>20667</v>
      </c>
      <c r="B3700" t="s">
        <v>23018</v>
      </c>
      <c r="C3700" t="s">
        <v>20668</v>
      </c>
      <c r="D3700" t="s">
        <v>21648</v>
      </c>
      <c r="E3700"/>
      <c r="F3700">
        <v>72014</v>
      </c>
      <c r="G3700"/>
      <c r="H3700"/>
    </row>
    <row r="3701" spans="1:8" x14ac:dyDescent="0.2">
      <c r="A3701" t="s">
        <v>20669</v>
      </c>
      <c r="B3701" t="s">
        <v>22588</v>
      </c>
      <c r="C3701" t="s">
        <v>20670</v>
      </c>
      <c r="D3701" t="s">
        <v>21648</v>
      </c>
      <c r="E3701"/>
      <c r="F3701">
        <v>72014</v>
      </c>
      <c r="G3701"/>
      <c r="H3701"/>
    </row>
    <row r="3702" spans="1:8" x14ac:dyDescent="0.2">
      <c r="A3702" t="s">
        <v>17129</v>
      </c>
      <c r="B3702" t="s">
        <v>23019</v>
      </c>
      <c r="C3702" t="s">
        <v>17130</v>
      </c>
      <c r="D3702" t="s">
        <v>21648</v>
      </c>
      <c r="E3702"/>
      <c r="F3702"/>
      <c r="G3702"/>
      <c r="H3702"/>
    </row>
    <row r="3703" spans="1:8" x14ac:dyDescent="0.2">
      <c r="A3703" t="s">
        <v>5210</v>
      </c>
      <c r="B3703" t="s">
        <v>22021</v>
      </c>
      <c r="C3703" t="s">
        <v>5211</v>
      </c>
      <c r="D3703" t="s">
        <v>21648</v>
      </c>
      <c r="E3703"/>
      <c r="F3703">
        <v>99999</v>
      </c>
      <c r="G3703"/>
      <c r="H3703"/>
    </row>
    <row r="3704" spans="1:8" x14ac:dyDescent="0.2">
      <c r="A3704" t="s">
        <v>5212</v>
      </c>
      <c r="B3704" t="s">
        <v>22190</v>
      </c>
      <c r="C3704" t="s">
        <v>5213</v>
      </c>
      <c r="D3704" t="s">
        <v>21648</v>
      </c>
      <c r="E3704"/>
      <c r="F3704"/>
      <c r="G3704"/>
      <c r="H3704"/>
    </row>
    <row r="3705" spans="1:8" x14ac:dyDescent="0.2">
      <c r="A3705" t="s">
        <v>5214</v>
      </c>
      <c r="B3705" t="s">
        <v>22190</v>
      </c>
      <c r="C3705" t="s">
        <v>5215</v>
      </c>
      <c r="D3705" t="s">
        <v>21648</v>
      </c>
      <c r="E3705"/>
      <c r="F3705"/>
      <c r="G3705"/>
      <c r="H3705"/>
    </row>
    <row r="3706" spans="1:8" x14ac:dyDescent="0.2">
      <c r="A3706" t="s">
        <v>5216</v>
      </c>
      <c r="B3706" t="s">
        <v>22190</v>
      </c>
      <c r="C3706" t="s">
        <v>5217</v>
      </c>
      <c r="D3706" t="s">
        <v>21648</v>
      </c>
      <c r="E3706"/>
      <c r="F3706"/>
      <c r="G3706"/>
      <c r="H3706"/>
    </row>
    <row r="3707" spans="1:8" x14ac:dyDescent="0.2">
      <c r="A3707" t="s">
        <v>5218</v>
      </c>
      <c r="B3707" t="s">
        <v>22190</v>
      </c>
      <c r="C3707" t="s">
        <v>5219</v>
      </c>
      <c r="D3707" t="s">
        <v>21648</v>
      </c>
      <c r="E3707"/>
      <c r="F3707"/>
      <c r="G3707"/>
      <c r="H3707"/>
    </row>
    <row r="3708" spans="1:8" x14ac:dyDescent="0.2">
      <c r="A3708" t="s">
        <v>5220</v>
      </c>
      <c r="B3708" t="s">
        <v>22190</v>
      </c>
      <c r="C3708" t="s">
        <v>5221</v>
      </c>
      <c r="D3708" t="s">
        <v>21648</v>
      </c>
      <c r="E3708"/>
      <c r="F3708"/>
      <c r="G3708"/>
      <c r="H3708"/>
    </row>
    <row r="3709" spans="1:8" x14ac:dyDescent="0.2">
      <c r="A3709" t="s">
        <v>5222</v>
      </c>
      <c r="B3709" t="s">
        <v>22190</v>
      </c>
      <c r="C3709" t="s">
        <v>5223</v>
      </c>
      <c r="D3709" t="s">
        <v>21648</v>
      </c>
      <c r="E3709"/>
      <c r="F3709"/>
      <c r="G3709"/>
      <c r="H3709"/>
    </row>
    <row r="3710" spans="1:8" x14ac:dyDescent="0.2">
      <c r="A3710" t="s">
        <v>5224</v>
      </c>
      <c r="B3710" t="s">
        <v>23020</v>
      </c>
      <c r="C3710" t="s">
        <v>5225</v>
      </c>
      <c r="D3710" t="s">
        <v>21648</v>
      </c>
      <c r="E3710"/>
      <c r="F3710">
        <v>99999</v>
      </c>
      <c r="G3710"/>
      <c r="H3710"/>
    </row>
    <row r="3711" spans="1:8" x14ac:dyDescent="0.2">
      <c r="A3711" t="s">
        <v>5226</v>
      </c>
      <c r="B3711" t="s">
        <v>23021</v>
      </c>
      <c r="C3711" t="s">
        <v>5227</v>
      </c>
      <c r="D3711" t="s">
        <v>21648</v>
      </c>
      <c r="E3711"/>
      <c r="F3711">
        <v>72014</v>
      </c>
      <c r="G3711"/>
      <c r="H3711"/>
    </row>
    <row r="3712" spans="1:8" x14ac:dyDescent="0.2">
      <c r="A3712" t="s">
        <v>17131</v>
      </c>
      <c r="B3712" t="s">
        <v>23022</v>
      </c>
      <c r="C3712" t="s">
        <v>17132</v>
      </c>
      <c r="D3712" t="s">
        <v>21648</v>
      </c>
      <c r="E3712"/>
      <c r="F3712"/>
      <c r="G3712"/>
      <c r="H3712"/>
    </row>
    <row r="3713" spans="1:8" x14ac:dyDescent="0.2">
      <c r="A3713" t="s">
        <v>25527</v>
      </c>
      <c r="B3713" t="s">
        <v>25528</v>
      </c>
      <c r="C3713" t="s">
        <v>25529</v>
      </c>
      <c r="D3713" t="s">
        <v>21648</v>
      </c>
      <c r="E3713"/>
      <c r="F3713">
        <v>72014</v>
      </c>
      <c r="G3713"/>
      <c r="H3713"/>
    </row>
    <row r="3714" spans="1:8" x14ac:dyDescent="0.2">
      <c r="A3714" t="s">
        <v>17133</v>
      </c>
      <c r="B3714" t="s">
        <v>23006</v>
      </c>
      <c r="C3714" t="s">
        <v>17134</v>
      </c>
      <c r="D3714" t="s">
        <v>21648</v>
      </c>
      <c r="E3714"/>
      <c r="F3714">
        <v>72014</v>
      </c>
      <c r="G3714"/>
      <c r="H3714"/>
    </row>
    <row r="3715" spans="1:8" x14ac:dyDescent="0.2">
      <c r="A3715" t="s">
        <v>5228</v>
      </c>
      <c r="B3715" t="s">
        <v>23023</v>
      </c>
      <c r="C3715" t="s">
        <v>5229</v>
      </c>
      <c r="D3715" t="s">
        <v>21648</v>
      </c>
      <c r="E3715"/>
      <c r="F3715">
        <v>72019</v>
      </c>
      <c r="G3715"/>
      <c r="H3715"/>
    </row>
    <row r="3716" spans="1:8" x14ac:dyDescent="0.2">
      <c r="A3716" t="s">
        <v>5230</v>
      </c>
      <c r="B3716" t="s">
        <v>23024</v>
      </c>
      <c r="C3716" t="s">
        <v>8495</v>
      </c>
      <c r="D3716" t="s">
        <v>21648</v>
      </c>
      <c r="E3716"/>
      <c r="F3716">
        <v>72019</v>
      </c>
      <c r="G3716"/>
      <c r="H3716"/>
    </row>
    <row r="3717" spans="1:8" x14ac:dyDescent="0.2">
      <c r="A3717" t="s">
        <v>20671</v>
      </c>
      <c r="B3717" t="s">
        <v>22125</v>
      </c>
      <c r="C3717" t="s">
        <v>20672</v>
      </c>
      <c r="D3717" t="s">
        <v>21648</v>
      </c>
      <c r="E3717"/>
      <c r="F3717">
        <v>72029</v>
      </c>
      <c r="G3717"/>
      <c r="H3717"/>
    </row>
    <row r="3718" spans="1:8" x14ac:dyDescent="0.2">
      <c r="A3718" t="s">
        <v>20673</v>
      </c>
      <c r="B3718" t="s">
        <v>22741</v>
      </c>
      <c r="C3718" t="s">
        <v>20674</v>
      </c>
      <c r="D3718" t="s">
        <v>21648</v>
      </c>
      <c r="E3718"/>
      <c r="F3718">
        <v>71331</v>
      </c>
      <c r="G3718"/>
      <c r="H3718"/>
    </row>
    <row r="3719" spans="1:8" x14ac:dyDescent="0.2">
      <c r="A3719" t="s">
        <v>8496</v>
      </c>
      <c r="B3719" t="s">
        <v>23025</v>
      </c>
      <c r="C3719" t="s">
        <v>8497</v>
      </c>
      <c r="D3719" t="s">
        <v>21648</v>
      </c>
      <c r="E3719"/>
      <c r="F3719">
        <v>72014</v>
      </c>
      <c r="G3719"/>
      <c r="H3719"/>
    </row>
    <row r="3720" spans="1:8" x14ac:dyDescent="0.2">
      <c r="A3720" t="s">
        <v>8498</v>
      </c>
      <c r="B3720" t="s">
        <v>23026</v>
      </c>
      <c r="C3720" t="s">
        <v>8499</v>
      </c>
      <c r="D3720" t="s">
        <v>21648</v>
      </c>
      <c r="E3720"/>
      <c r="F3720">
        <v>72029</v>
      </c>
      <c r="G3720"/>
      <c r="H3720"/>
    </row>
    <row r="3721" spans="1:8" x14ac:dyDescent="0.2">
      <c r="A3721" t="s">
        <v>8500</v>
      </c>
      <c r="B3721" t="s">
        <v>23026</v>
      </c>
      <c r="C3721" t="s">
        <v>8501</v>
      </c>
      <c r="D3721" t="s">
        <v>21648</v>
      </c>
      <c r="E3721"/>
      <c r="F3721">
        <v>72029</v>
      </c>
      <c r="G3721"/>
      <c r="H3721"/>
    </row>
    <row r="3722" spans="1:8" x14ac:dyDescent="0.2">
      <c r="A3722" t="s">
        <v>8502</v>
      </c>
      <c r="B3722" t="s">
        <v>23026</v>
      </c>
      <c r="C3722" t="s">
        <v>8503</v>
      </c>
      <c r="D3722" t="s">
        <v>21648</v>
      </c>
      <c r="E3722"/>
      <c r="F3722">
        <v>72029</v>
      </c>
      <c r="G3722"/>
      <c r="H3722"/>
    </row>
    <row r="3723" spans="1:8" x14ac:dyDescent="0.2">
      <c r="A3723" t="s">
        <v>8504</v>
      </c>
      <c r="B3723" t="s">
        <v>23026</v>
      </c>
      <c r="C3723" t="s">
        <v>8505</v>
      </c>
      <c r="D3723" t="s">
        <v>21648</v>
      </c>
      <c r="E3723"/>
      <c r="F3723">
        <v>72029</v>
      </c>
      <c r="G3723"/>
      <c r="H3723"/>
    </row>
    <row r="3724" spans="1:8" x14ac:dyDescent="0.2">
      <c r="A3724" t="s">
        <v>8506</v>
      </c>
      <c r="B3724" t="s">
        <v>23026</v>
      </c>
      <c r="C3724" t="s">
        <v>8507</v>
      </c>
      <c r="D3724" t="s">
        <v>21648</v>
      </c>
      <c r="E3724"/>
      <c r="F3724">
        <v>72029</v>
      </c>
      <c r="G3724"/>
      <c r="H3724"/>
    </row>
    <row r="3725" spans="1:8" x14ac:dyDescent="0.2">
      <c r="A3725" t="s">
        <v>8508</v>
      </c>
      <c r="B3725" t="s">
        <v>23026</v>
      </c>
      <c r="C3725" t="s">
        <v>8509</v>
      </c>
      <c r="D3725" t="s">
        <v>21648</v>
      </c>
      <c r="E3725"/>
      <c r="F3725">
        <v>72029</v>
      </c>
      <c r="G3725"/>
      <c r="H3725"/>
    </row>
    <row r="3726" spans="1:8" x14ac:dyDescent="0.2">
      <c r="A3726" t="s">
        <v>8510</v>
      </c>
      <c r="B3726" t="s">
        <v>23026</v>
      </c>
      <c r="C3726" t="s">
        <v>8511</v>
      </c>
      <c r="D3726" t="s">
        <v>21648</v>
      </c>
      <c r="E3726"/>
      <c r="F3726">
        <v>72029</v>
      </c>
      <c r="G3726"/>
      <c r="H3726"/>
    </row>
    <row r="3727" spans="1:8" x14ac:dyDescent="0.2">
      <c r="A3727" t="s">
        <v>8512</v>
      </c>
      <c r="B3727" t="s">
        <v>23026</v>
      </c>
      <c r="C3727" t="s">
        <v>8513</v>
      </c>
      <c r="D3727" t="s">
        <v>21648</v>
      </c>
      <c r="E3727"/>
      <c r="F3727">
        <v>72029</v>
      </c>
      <c r="G3727"/>
      <c r="H3727"/>
    </row>
    <row r="3728" spans="1:8" x14ac:dyDescent="0.2">
      <c r="A3728" t="s">
        <v>8514</v>
      </c>
      <c r="B3728" t="s">
        <v>23026</v>
      </c>
      <c r="C3728" t="s">
        <v>8515</v>
      </c>
      <c r="D3728" t="s">
        <v>21648</v>
      </c>
      <c r="E3728"/>
      <c r="F3728">
        <v>72029</v>
      </c>
      <c r="G3728"/>
      <c r="H3728"/>
    </row>
    <row r="3729" spans="1:8" x14ac:dyDescent="0.2">
      <c r="A3729" t="s">
        <v>8516</v>
      </c>
      <c r="B3729" t="s">
        <v>23026</v>
      </c>
      <c r="C3729" t="s">
        <v>8517</v>
      </c>
      <c r="D3729" t="s">
        <v>21648</v>
      </c>
      <c r="E3729"/>
      <c r="F3729">
        <v>72029</v>
      </c>
      <c r="G3729"/>
      <c r="H3729"/>
    </row>
    <row r="3730" spans="1:8" x14ac:dyDescent="0.2">
      <c r="A3730" t="s">
        <v>8518</v>
      </c>
      <c r="B3730" t="s">
        <v>23026</v>
      </c>
      <c r="C3730" t="s">
        <v>8519</v>
      </c>
      <c r="D3730" t="s">
        <v>21648</v>
      </c>
      <c r="E3730"/>
      <c r="F3730">
        <v>72029</v>
      </c>
      <c r="G3730"/>
      <c r="H3730"/>
    </row>
    <row r="3731" spans="1:8" x14ac:dyDescent="0.2">
      <c r="A3731" t="s">
        <v>8520</v>
      </c>
      <c r="B3731" t="s">
        <v>23026</v>
      </c>
      <c r="C3731" t="s">
        <v>8521</v>
      </c>
      <c r="D3731" t="s">
        <v>21648</v>
      </c>
      <c r="E3731"/>
      <c r="F3731">
        <v>72029</v>
      </c>
      <c r="G3731"/>
      <c r="H3731"/>
    </row>
    <row r="3732" spans="1:8" x14ac:dyDescent="0.2">
      <c r="A3732" t="s">
        <v>8522</v>
      </c>
      <c r="B3732" t="s">
        <v>23026</v>
      </c>
      <c r="C3732" t="s">
        <v>8523</v>
      </c>
      <c r="D3732" t="s">
        <v>21648</v>
      </c>
      <c r="E3732"/>
      <c r="F3732">
        <v>72029</v>
      </c>
      <c r="G3732"/>
      <c r="H3732"/>
    </row>
    <row r="3733" spans="1:8" x14ac:dyDescent="0.2">
      <c r="A3733" t="s">
        <v>8524</v>
      </c>
      <c r="B3733" t="s">
        <v>23026</v>
      </c>
      <c r="C3733" t="s">
        <v>8525</v>
      </c>
      <c r="D3733" t="s">
        <v>21648</v>
      </c>
      <c r="E3733"/>
      <c r="F3733"/>
      <c r="G3733"/>
      <c r="H3733"/>
    </row>
    <row r="3734" spans="1:8" x14ac:dyDescent="0.2">
      <c r="A3734" t="s">
        <v>8526</v>
      </c>
      <c r="B3734" t="s">
        <v>23026</v>
      </c>
      <c r="C3734" t="s">
        <v>8527</v>
      </c>
      <c r="D3734" t="s">
        <v>21648</v>
      </c>
      <c r="E3734"/>
      <c r="F3734">
        <v>71907</v>
      </c>
      <c r="G3734"/>
      <c r="H3734"/>
    </row>
    <row r="3735" spans="1:8" x14ac:dyDescent="0.2">
      <c r="A3735" t="s">
        <v>8528</v>
      </c>
      <c r="B3735" t="s">
        <v>23026</v>
      </c>
      <c r="C3735" t="s">
        <v>8529</v>
      </c>
      <c r="D3735" t="s">
        <v>21648</v>
      </c>
      <c r="E3735"/>
      <c r="F3735"/>
      <c r="G3735"/>
      <c r="H3735"/>
    </row>
    <row r="3736" spans="1:8" x14ac:dyDescent="0.2">
      <c r="A3736" t="s">
        <v>8530</v>
      </c>
      <c r="B3736" t="s">
        <v>23026</v>
      </c>
      <c r="C3736" t="s">
        <v>8531</v>
      </c>
      <c r="D3736" t="s">
        <v>21648</v>
      </c>
      <c r="E3736"/>
      <c r="F3736"/>
      <c r="G3736"/>
      <c r="H3736"/>
    </row>
    <row r="3737" spans="1:8" x14ac:dyDescent="0.2">
      <c r="A3737" t="s">
        <v>8532</v>
      </c>
      <c r="B3737" t="s">
        <v>23026</v>
      </c>
      <c r="C3737" t="s">
        <v>8533</v>
      </c>
      <c r="D3737" t="s">
        <v>21648</v>
      </c>
      <c r="E3737"/>
      <c r="F3737"/>
      <c r="G3737"/>
      <c r="H3737"/>
    </row>
    <row r="3738" spans="1:8" x14ac:dyDescent="0.2">
      <c r="A3738" t="s">
        <v>8534</v>
      </c>
      <c r="B3738" t="s">
        <v>23026</v>
      </c>
      <c r="C3738" t="s">
        <v>8535</v>
      </c>
      <c r="D3738" t="s">
        <v>21648</v>
      </c>
      <c r="E3738"/>
      <c r="F3738"/>
      <c r="G3738"/>
      <c r="H3738"/>
    </row>
    <row r="3739" spans="1:8" x14ac:dyDescent="0.2">
      <c r="A3739" t="s">
        <v>17135</v>
      </c>
      <c r="B3739" t="s">
        <v>23027</v>
      </c>
      <c r="C3739" t="s">
        <v>17136</v>
      </c>
      <c r="D3739" t="s">
        <v>21648</v>
      </c>
      <c r="E3739"/>
      <c r="F3739"/>
      <c r="G3739"/>
      <c r="H3739"/>
    </row>
    <row r="3740" spans="1:8" x14ac:dyDescent="0.2">
      <c r="A3740" t="s">
        <v>17137</v>
      </c>
      <c r="B3740" t="s">
        <v>23027</v>
      </c>
      <c r="C3740" t="s">
        <v>17138</v>
      </c>
      <c r="D3740" t="s">
        <v>21648</v>
      </c>
      <c r="E3740"/>
      <c r="F3740"/>
      <c r="G3740"/>
      <c r="H3740"/>
    </row>
    <row r="3741" spans="1:8" x14ac:dyDescent="0.2">
      <c r="A3741" t="s">
        <v>20675</v>
      </c>
      <c r="B3741" t="s">
        <v>23028</v>
      </c>
      <c r="C3741" t="s">
        <v>20676</v>
      </c>
      <c r="D3741" t="s">
        <v>21648</v>
      </c>
      <c r="E3741"/>
      <c r="F3741">
        <v>71354</v>
      </c>
      <c r="G3741"/>
      <c r="H3741"/>
    </row>
    <row r="3742" spans="1:8" x14ac:dyDescent="0.2">
      <c r="A3742" t="s">
        <v>20677</v>
      </c>
      <c r="B3742" t="s">
        <v>23028</v>
      </c>
      <c r="C3742" t="s">
        <v>20678</v>
      </c>
      <c r="D3742" t="s">
        <v>21648</v>
      </c>
      <c r="E3742"/>
      <c r="F3742">
        <v>72019</v>
      </c>
      <c r="G3742"/>
      <c r="H3742"/>
    </row>
    <row r="3743" spans="1:8" x14ac:dyDescent="0.2">
      <c r="A3743" t="s">
        <v>25530</v>
      </c>
      <c r="B3743" t="s">
        <v>23114</v>
      </c>
      <c r="C3743" t="s">
        <v>25531</v>
      </c>
      <c r="D3743" t="s">
        <v>21648</v>
      </c>
      <c r="E3743"/>
      <c r="F3743">
        <v>72019</v>
      </c>
      <c r="G3743"/>
      <c r="H3743"/>
    </row>
    <row r="3744" spans="1:8" x14ac:dyDescent="0.2">
      <c r="A3744" t="s">
        <v>20679</v>
      </c>
      <c r="B3744" t="s">
        <v>23028</v>
      </c>
      <c r="C3744" t="s">
        <v>20680</v>
      </c>
      <c r="D3744" t="s">
        <v>21648</v>
      </c>
      <c r="E3744"/>
      <c r="F3744"/>
      <c r="G3744"/>
      <c r="H3744"/>
    </row>
    <row r="3745" spans="1:8" x14ac:dyDescent="0.2">
      <c r="A3745" t="s">
        <v>20681</v>
      </c>
      <c r="B3745" t="s">
        <v>23030</v>
      </c>
      <c r="C3745" t="s">
        <v>20682</v>
      </c>
      <c r="D3745" t="s">
        <v>21648</v>
      </c>
      <c r="E3745"/>
      <c r="F3745">
        <v>72029</v>
      </c>
      <c r="G3745"/>
      <c r="H3745"/>
    </row>
    <row r="3746" spans="1:8" x14ac:dyDescent="0.2">
      <c r="A3746" t="s">
        <v>17139</v>
      </c>
      <c r="B3746" t="s">
        <v>23030</v>
      </c>
      <c r="C3746" t="s">
        <v>17140</v>
      </c>
      <c r="D3746" t="s">
        <v>21648</v>
      </c>
      <c r="E3746"/>
      <c r="F3746">
        <v>72336</v>
      </c>
      <c r="G3746"/>
      <c r="H3746"/>
    </row>
    <row r="3747" spans="1:8" x14ac:dyDescent="0.2">
      <c r="A3747" t="s">
        <v>8536</v>
      </c>
      <c r="B3747" t="s">
        <v>23031</v>
      </c>
      <c r="C3747" t="s">
        <v>8537</v>
      </c>
      <c r="D3747" t="s">
        <v>21648</v>
      </c>
      <c r="E3747"/>
      <c r="F3747">
        <v>70848</v>
      </c>
      <c r="G3747"/>
      <c r="H3747"/>
    </row>
    <row r="3748" spans="1:8" x14ac:dyDescent="0.2">
      <c r="A3748" t="s">
        <v>20683</v>
      </c>
      <c r="B3748" t="s">
        <v>23032</v>
      </c>
      <c r="C3748" t="s">
        <v>20684</v>
      </c>
      <c r="D3748" t="s">
        <v>21648</v>
      </c>
      <c r="E3748"/>
      <c r="F3748">
        <v>72029</v>
      </c>
      <c r="G3748"/>
      <c r="H3748"/>
    </row>
    <row r="3749" spans="1:8" x14ac:dyDescent="0.2">
      <c r="A3749" t="s">
        <v>8538</v>
      </c>
      <c r="B3749" t="s">
        <v>23033</v>
      </c>
      <c r="C3749" t="s">
        <v>11963</v>
      </c>
      <c r="D3749" t="s">
        <v>21648</v>
      </c>
      <c r="E3749"/>
      <c r="F3749"/>
      <c r="G3749"/>
      <c r="H3749"/>
    </row>
    <row r="3750" spans="1:8" x14ac:dyDescent="0.2">
      <c r="A3750" t="s">
        <v>11964</v>
      </c>
      <c r="B3750" t="s">
        <v>23034</v>
      </c>
      <c r="C3750" t="s">
        <v>11965</v>
      </c>
      <c r="D3750" t="s">
        <v>21648</v>
      </c>
      <c r="E3750"/>
      <c r="F3750"/>
      <c r="G3750"/>
      <c r="H3750"/>
    </row>
    <row r="3751" spans="1:8" x14ac:dyDescent="0.2">
      <c r="A3751" t="s">
        <v>11966</v>
      </c>
      <c r="B3751" t="s">
        <v>23035</v>
      </c>
      <c r="C3751" t="s">
        <v>11967</v>
      </c>
      <c r="D3751" t="s">
        <v>21648</v>
      </c>
      <c r="E3751"/>
      <c r="F3751"/>
      <c r="G3751"/>
      <c r="H3751"/>
    </row>
    <row r="3752" spans="1:8" x14ac:dyDescent="0.2">
      <c r="A3752" t="s">
        <v>11968</v>
      </c>
      <c r="B3752" t="s">
        <v>23036</v>
      </c>
      <c r="C3752" t="s">
        <v>11969</v>
      </c>
      <c r="D3752" t="s">
        <v>21648</v>
      </c>
      <c r="E3752"/>
      <c r="F3752">
        <v>72019</v>
      </c>
      <c r="G3752"/>
      <c r="H3752"/>
    </row>
    <row r="3753" spans="1:8" x14ac:dyDescent="0.2">
      <c r="A3753" t="s">
        <v>11970</v>
      </c>
      <c r="B3753" t="s">
        <v>23037</v>
      </c>
      <c r="C3753" t="s">
        <v>11971</v>
      </c>
      <c r="D3753" t="s">
        <v>21648</v>
      </c>
      <c r="E3753"/>
      <c r="F3753">
        <v>72019</v>
      </c>
      <c r="G3753"/>
      <c r="H3753"/>
    </row>
    <row r="3754" spans="1:8" x14ac:dyDescent="0.2">
      <c r="A3754" t="s">
        <v>11972</v>
      </c>
      <c r="B3754" t="s">
        <v>23038</v>
      </c>
      <c r="C3754" t="s">
        <v>11973</v>
      </c>
      <c r="D3754" t="s">
        <v>21648</v>
      </c>
      <c r="E3754"/>
      <c r="F3754"/>
      <c r="G3754"/>
      <c r="H3754"/>
    </row>
    <row r="3755" spans="1:8" x14ac:dyDescent="0.2">
      <c r="A3755" t="s">
        <v>11974</v>
      </c>
      <c r="B3755" t="s">
        <v>22927</v>
      </c>
      <c r="C3755" t="s">
        <v>11975</v>
      </c>
      <c r="D3755" t="s">
        <v>21648</v>
      </c>
      <c r="E3755"/>
      <c r="F3755">
        <v>72014</v>
      </c>
      <c r="G3755"/>
      <c r="H3755"/>
    </row>
    <row r="3756" spans="1:8" x14ac:dyDescent="0.2">
      <c r="A3756" t="s">
        <v>11976</v>
      </c>
      <c r="B3756" t="s">
        <v>23024</v>
      </c>
      <c r="C3756" t="s">
        <v>11977</v>
      </c>
      <c r="D3756" t="s">
        <v>21648</v>
      </c>
      <c r="E3756"/>
      <c r="F3756">
        <v>72019</v>
      </c>
      <c r="G3756"/>
      <c r="H3756"/>
    </row>
    <row r="3757" spans="1:8" x14ac:dyDescent="0.2">
      <c r="A3757" t="s">
        <v>17141</v>
      </c>
      <c r="B3757" t="s">
        <v>23039</v>
      </c>
      <c r="C3757" t="s">
        <v>17142</v>
      </c>
      <c r="D3757" t="s">
        <v>21648</v>
      </c>
      <c r="E3757"/>
      <c r="F3757">
        <v>72014</v>
      </c>
      <c r="G3757"/>
      <c r="H3757"/>
    </row>
    <row r="3758" spans="1:8" x14ac:dyDescent="0.2">
      <c r="A3758" t="s">
        <v>11978</v>
      </c>
      <c r="B3758" t="s">
        <v>22927</v>
      </c>
      <c r="C3758" t="s">
        <v>11979</v>
      </c>
      <c r="D3758" t="s">
        <v>21648</v>
      </c>
      <c r="E3758"/>
      <c r="F3758"/>
      <c r="G3758"/>
      <c r="H3758"/>
    </row>
    <row r="3759" spans="1:8" x14ac:dyDescent="0.2">
      <c r="A3759" t="s">
        <v>11980</v>
      </c>
      <c r="B3759" t="s">
        <v>22588</v>
      </c>
      <c r="C3759" t="s">
        <v>11973</v>
      </c>
      <c r="D3759" t="s">
        <v>21648</v>
      </c>
      <c r="E3759"/>
      <c r="F3759">
        <v>72029</v>
      </c>
      <c r="G3759"/>
      <c r="H3759"/>
    </row>
    <row r="3760" spans="1:8" x14ac:dyDescent="0.2">
      <c r="A3760" t="s">
        <v>17143</v>
      </c>
      <c r="B3760" t="s">
        <v>23040</v>
      </c>
      <c r="C3760" t="s">
        <v>17144</v>
      </c>
      <c r="D3760" t="s">
        <v>21648</v>
      </c>
      <c r="E3760"/>
      <c r="F3760">
        <v>72014</v>
      </c>
      <c r="G3760"/>
      <c r="H3760"/>
    </row>
    <row r="3761" spans="1:8" x14ac:dyDescent="0.2">
      <c r="A3761" t="s">
        <v>11981</v>
      </c>
      <c r="B3761" t="s">
        <v>23040</v>
      </c>
      <c r="C3761" t="s">
        <v>11982</v>
      </c>
      <c r="D3761" t="s">
        <v>21648</v>
      </c>
      <c r="E3761"/>
      <c r="F3761"/>
      <c r="G3761"/>
      <c r="H3761"/>
    </row>
    <row r="3762" spans="1:8" x14ac:dyDescent="0.2">
      <c r="A3762" t="s">
        <v>20685</v>
      </c>
      <c r="B3762" t="s">
        <v>23041</v>
      </c>
      <c r="C3762" t="s">
        <v>20686</v>
      </c>
      <c r="D3762" t="s">
        <v>21648</v>
      </c>
      <c r="E3762"/>
      <c r="F3762">
        <v>72014</v>
      </c>
      <c r="G3762"/>
      <c r="H3762"/>
    </row>
    <row r="3763" spans="1:8" x14ac:dyDescent="0.2">
      <c r="A3763" t="s">
        <v>20687</v>
      </c>
      <c r="B3763" t="s">
        <v>23041</v>
      </c>
      <c r="C3763" t="s">
        <v>20688</v>
      </c>
      <c r="D3763" t="s">
        <v>21648</v>
      </c>
      <c r="E3763"/>
      <c r="F3763">
        <v>72014</v>
      </c>
      <c r="G3763"/>
      <c r="H3763"/>
    </row>
    <row r="3764" spans="1:8" x14ac:dyDescent="0.2">
      <c r="A3764" t="s">
        <v>11983</v>
      </c>
      <c r="B3764" t="s">
        <v>22831</v>
      </c>
      <c r="C3764" t="s">
        <v>11984</v>
      </c>
      <c r="D3764" t="s">
        <v>21648</v>
      </c>
      <c r="E3764"/>
      <c r="F3764">
        <v>72014</v>
      </c>
      <c r="G3764"/>
      <c r="H3764"/>
    </row>
    <row r="3765" spans="1:8" x14ac:dyDescent="0.2">
      <c r="A3765" t="s">
        <v>11985</v>
      </c>
      <c r="B3765" t="s">
        <v>22879</v>
      </c>
      <c r="C3765" t="s">
        <v>11986</v>
      </c>
      <c r="D3765" t="s">
        <v>21648</v>
      </c>
      <c r="E3765"/>
      <c r="F3765">
        <v>72014</v>
      </c>
      <c r="G3765"/>
      <c r="H3765"/>
    </row>
    <row r="3766" spans="1:8" x14ac:dyDescent="0.2">
      <c r="A3766" t="s">
        <v>11987</v>
      </c>
      <c r="B3766" t="s">
        <v>22240</v>
      </c>
      <c r="C3766" t="s">
        <v>11988</v>
      </c>
      <c r="D3766" t="s">
        <v>21648</v>
      </c>
      <c r="E3766"/>
      <c r="F3766">
        <v>71305</v>
      </c>
      <c r="G3766"/>
      <c r="H3766"/>
    </row>
    <row r="3767" spans="1:8" x14ac:dyDescent="0.2">
      <c r="A3767" t="s">
        <v>11989</v>
      </c>
      <c r="B3767" t="s">
        <v>22240</v>
      </c>
      <c r="C3767" t="s">
        <v>11990</v>
      </c>
      <c r="D3767" t="s">
        <v>21648</v>
      </c>
      <c r="E3767"/>
      <c r="F3767">
        <v>72029</v>
      </c>
      <c r="G3767"/>
      <c r="H3767"/>
    </row>
    <row r="3768" spans="1:8" x14ac:dyDescent="0.2">
      <c r="A3768" t="s">
        <v>11991</v>
      </c>
      <c r="B3768" t="s">
        <v>23042</v>
      </c>
      <c r="C3768" t="s">
        <v>11992</v>
      </c>
      <c r="D3768" t="s">
        <v>21648</v>
      </c>
      <c r="E3768"/>
      <c r="F3768">
        <v>71109</v>
      </c>
      <c r="G3768"/>
      <c r="H3768"/>
    </row>
    <row r="3769" spans="1:8" x14ac:dyDescent="0.2">
      <c r="A3769" t="s">
        <v>11993</v>
      </c>
      <c r="B3769" t="s">
        <v>22386</v>
      </c>
      <c r="C3769" t="s">
        <v>11994</v>
      </c>
      <c r="D3769" t="s">
        <v>21648</v>
      </c>
      <c r="E3769"/>
      <c r="F3769">
        <v>71109</v>
      </c>
      <c r="G3769"/>
      <c r="H3769"/>
    </row>
    <row r="3770" spans="1:8" x14ac:dyDescent="0.2">
      <c r="A3770" t="s">
        <v>11995</v>
      </c>
      <c r="B3770" t="s">
        <v>23043</v>
      </c>
      <c r="C3770" t="s">
        <v>11996</v>
      </c>
      <c r="D3770" t="s">
        <v>21648</v>
      </c>
      <c r="E3770"/>
      <c r="F3770">
        <v>71109</v>
      </c>
      <c r="G3770"/>
      <c r="H3770"/>
    </row>
    <row r="3771" spans="1:8" x14ac:dyDescent="0.2">
      <c r="A3771" t="s">
        <v>11997</v>
      </c>
      <c r="B3771" t="s">
        <v>23044</v>
      </c>
      <c r="C3771" t="s">
        <v>11998</v>
      </c>
      <c r="D3771" t="s">
        <v>21648</v>
      </c>
      <c r="E3771"/>
      <c r="F3771">
        <v>71109</v>
      </c>
      <c r="G3771"/>
      <c r="H3771"/>
    </row>
    <row r="3772" spans="1:8" x14ac:dyDescent="0.2">
      <c r="A3772" t="s">
        <v>11999</v>
      </c>
      <c r="B3772" t="s">
        <v>23044</v>
      </c>
      <c r="C3772" t="s">
        <v>12000</v>
      </c>
      <c r="D3772" t="s">
        <v>21648</v>
      </c>
      <c r="E3772"/>
      <c r="F3772">
        <v>71109</v>
      </c>
      <c r="G3772"/>
      <c r="H3772"/>
    </row>
    <row r="3773" spans="1:8" x14ac:dyDescent="0.2">
      <c r="A3773" t="s">
        <v>12001</v>
      </c>
      <c r="B3773" t="s">
        <v>23044</v>
      </c>
      <c r="C3773" t="s">
        <v>12002</v>
      </c>
      <c r="D3773" t="s">
        <v>21648</v>
      </c>
      <c r="E3773"/>
      <c r="F3773">
        <v>71109</v>
      </c>
      <c r="G3773"/>
      <c r="H3773"/>
    </row>
    <row r="3774" spans="1:8" x14ac:dyDescent="0.2">
      <c r="A3774" t="s">
        <v>12003</v>
      </c>
      <c r="B3774" t="s">
        <v>23042</v>
      </c>
      <c r="C3774" t="s">
        <v>12004</v>
      </c>
      <c r="D3774" t="s">
        <v>21648</v>
      </c>
      <c r="E3774"/>
      <c r="F3774">
        <v>71109</v>
      </c>
      <c r="G3774"/>
      <c r="H3774"/>
    </row>
    <row r="3775" spans="1:8" x14ac:dyDescent="0.2">
      <c r="A3775" t="s">
        <v>12005</v>
      </c>
      <c r="B3775" t="s">
        <v>23042</v>
      </c>
      <c r="C3775" t="s">
        <v>12006</v>
      </c>
      <c r="D3775" t="s">
        <v>21648</v>
      </c>
      <c r="E3775"/>
      <c r="F3775">
        <v>71109</v>
      </c>
      <c r="G3775"/>
      <c r="H3775"/>
    </row>
    <row r="3776" spans="1:8" x14ac:dyDescent="0.2">
      <c r="A3776" t="s">
        <v>12007</v>
      </c>
      <c r="B3776" t="s">
        <v>22252</v>
      </c>
      <c r="C3776" t="s">
        <v>12008</v>
      </c>
      <c r="D3776" t="s">
        <v>21648</v>
      </c>
      <c r="E3776"/>
      <c r="F3776">
        <v>71109</v>
      </c>
      <c r="G3776"/>
      <c r="H3776"/>
    </row>
    <row r="3777" spans="1:8" x14ac:dyDescent="0.2">
      <c r="A3777" t="s">
        <v>12009</v>
      </c>
      <c r="B3777" t="s">
        <v>22252</v>
      </c>
      <c r="C3777" t="s">
        <v>8572</v>
      </c>
      <c r="D3777" t="s">
        <v>21648</v>
      </c>
      <c r="E3777"/>
      <c r="F3777">
        <v>71109</v>
      </c>
      <c r="G3777"/>
      <c r="H3777"/>
    </row>
    <row r="3778" spans="1:8" x14ac:dyDescent="0.2">
      <c r="A3778" t="s">
        <v>8573</v>
      </c>
      <c r="B3778" t="s">
        <v>23045</v>
      </c>
      <c r="C3778" t="s">
        <v>8574</v>
      </c>
      <c r="D3778" t="s">
        <v>21648</v>
      </c>
      <c r="E3778">
        <v>0</v>
      </c>
      <c r="F3778">
        <v>99999</v>
      </c>
      <c r="G3778"/>
      <c r="H3778"/>
    </row>
    <row r="3779" spans="1:8" x14ac:dyDescent="0.2">
      <c r="A3779" t="s">
        <v>12035</v>
      </c>
      <c r="B3779" t="s">
        <v>23045</v>
      </c>
      <c r="C3779" t="s">
        <v>12036</v>
      </c>
      <c r="D3779" t="s">
        <v>21648</v>
      </c>
      <c r="E3779">
        <v>0</v>
      </c>
      <c r="F3779">
        <v>99999</v>
      </c>
      <c r="G3779"/>
      <c r="H3779"/>
    </row>
    <row r="3780" spans="1:8" x14ac:dyDescent="0.2">
      <c r="A3780" t="s">
        <v>12037</v>
      </c>
      <c r="B3780" t="s">
        <v>23045</v>
      </c>
      <c r="C3780" t="s">
        <v>12038</v>
      </c>
      <c r="D3780" t="s">
        <v>21648</v>
      </c>
      <c r="E3780">
        <v>0</v>
      </c>
      <c r="F3780">
        <v>99999</v>
      </c>
      <c r="G3780"/>
      <c r="H3780"/>
    </row>
    <row r="3781" spans="1:8" x14ac:dyDescent="0.2">
      <c r="A3781" t="s">
        <v>12039</v>
      </c>
      <c r="B3781" t="s">
        <v>23045</v>
      </c>
      <c r="C3781" t="s">
        <v>12040</v>
      </c>
      <c r="D3781" t="s">
        <v>21648</v>
      </c>
      <c r="E3781">
        <v>0</v>
      </c>
      <c r="F3781">
        <v>99999</v>
      </c>
      <c r="G3781"/>
      <c r="H3781"/>
    </row>
    <row r="3782" spans="1:8" x14ac:dyDescent="0.2">
      <c r="A3782" t="s">
        <v>12041</v>
      </c>
      <c r="B3782" t="s">
        <v>23045</v>
      </c>
      <c r="C3782" t="s">
        <v>12042</v>
      </c>
      <c r="D3782" t="s">
        <v>21648</v>
      </c>
      <c r="E3782">
        <v>0</v>
      </c>
      <c r="F3782">
        <v>99999</v>
      </c>
      <c r="G3782"/>
      <c r="H3782"/>
    </row>
    <row r="3783" spans="1:8" x14ac:dyDescent="0.2">
      <c r="A3783" t="s">
        <v>12043</v>
      </c>
      <c r="B3783" t="s">
        <v>23046</v>
      </c>
      <c r="C3783" t="s">
        <v>12044</v>
      </c>
      <c r="D3783" t="s">
        <v>21648</v>
      </c>
      <c r="E3783">
        <v>0</v>
      </c>
      <c r="F3783">
        <v>99999</v>
      </c>
      <c r="G3783"/>
      <c r="H3783"/>
    </row>
    <row r="3784" spans="1:8" x14ac:dyDescent="0.2">
      <c r="A3784" t="s">
        <v>17145</v>
      </c>
      <c r="B3784" t="s">
        <v>22794</v>
      </c>
      <c r="C3784" t="s">
        <v>17146</v>
      </c>
      <c r="D3784" t="s">
        <v>21648</v>
      </c>
      <c r="E3784"/>
      <c r="F3784">
        <v>70101</v>
      </c>
      <c r="G3784"/>
      <c r="H3784"/>
    </row>
    <row r="3785" spans="1:8" x14ac:dyDescent="0.2">
      <c r="A3785" t="s">
        <v>12045</v>
      </c>
      <c r="B3785" t="s">
        <v>22794</v>
      </c>
      <c r="C3785" t="s">
        <v>12046</v>
      </c>
      <c r="D3785" t="s">
        <v>21648</v>
      </c>
      <c r="E3785"/>
      <c r="F3785">
        <v>70101</v>
      </c>
      <c r="G3785"/>
      <c r="H3785"/>
    </row>
    <row r="3786" spans="1:8" x14ac:dyDescent="0.2">
      <c r="A3786" t="s">
        <v>20689</v>
      </c>
      <c r="B3786" t="s">
        <v>23047</v>
      </c>
      <c r="C3786" t="s">
        <v>20690</v>
      </c>
      <c r="D3786" t="s">
        <v>21648</v>
      </c>
      <c r="E3786"/>
      <c r="F3786">
        <v>72004</v>
      </c>
      <c r="G3786"/>
      <c r="H3786"/>
    </row>
    <row r="3787" spans="1:8" x14ac:dyDescent="0.2">
      <c r="A3787" t="s">
        <v>12047</v>
      </c>
      <c r="B3787" t="s">
        <v>23049</v>
      </c>
      <c r="C3787" t="s">
        <v>12048</v>
      </c>
      <c r="D3787" t="s">
        <v>21648</v>
      </c>
      <c r="E3787"/>
      <c r="F3787">
        <v>70228</v>
      </c>
      <c r="G3787"/>
      <c r="H3787"/>
    </row>
    <row r="3788" spans="1:8" x14ac:dyDescent="0.2">
      <c r="A3788" t="s">
        <v>20691</v>
      </c>
      <c r="B3788" t="s">
        <v>23051</v>
      </c>
      <c r="C3788" t="s">
        <v>20692</v>
      </c>
      <c r="D3788" t="s">
        <v>21648</v>
      </c>
      <c r="E3788"/>
      <c r="F3788">
        <v>71922</v>
      </c>
      <c r="G3788"/>
      <c r="H3788"/>
    </row>
    <row r="3789" spans="1:8" x14ac:dyDescent="0.2">
      <c r="A3789" t="s">
        <v>20693</v>
      </c>
      <c r="B3789" t="s">
        <v>23052</v>
      </c>
      <c r="C3789" t="s">
        <v>20694</v>
      </c>
      <c r="D3789" t="s">
        <v>21648</v>
      </c>
      <c r="E3789"/>
      <c r="F3789">
        <v>70617</v>
      </c>
      <c r="G3789"/>
      <c r="H3789"/>
    </row>
    <row r="3790" spans="1:8" x14ac:dyDescent="0.2">
      <c r="A3790" t="s">
        <v>12049</v>
      </c>
      <c r="B3790" t="s">
        <v>23054</v>
      </c>
      <c r="C3790" t="s">
        <v>12050</v>
      </c>
      <c r="D3790" t="s">
        <v>21648</v>
      </c>
      <c r="E3790"/>
      <c r="F3790">
        <v>71428</v>
      </c>
      <c r="G3790"/>
      <c r="H3790"/>
    </row>
    <row r="3791" spans="1:8" x14ac:dyDescent="0.2">
      <c r="A3791" t="s">
        <v>20695</v>
      </c>
      <c r="B3791" t="s">
        <v>23056</v>
      </c>
      <c r="C3791" t="s">
        <v>20696</v>
      </c>
      <c r="D3791" t="s">
        <v>21648</v>
      </c>
      <c r="E3791"/>
      <c r="F3791">
        <v>70405</v>
      </c>
      <c r="G3791"/>
      <c r="H3791"/>
    </row>
    <row r="3792" spans="1:8" x14ac:dyDescent="0.2">
      <c r="A3792" t="s">
        <v>25532</v>
      </c>
      <c r="B3792" t="s">
        <v>23038</v>
      </c>
      <c r="C3792" t="s">
        <v>25533</v>
      </c>
      <c r="D3792" t="s">
        <v>21648</v>
      </c>
      <c r="E3792"/>
      <c r="F3792">
        <v>71892</v>
      </c>
      <c r="G3792"/>
      <c r="H3792"/>
    </row>
    <row r="3793" spans="1:8" x14ac:dyDescent="0.2">
      <c r="A3793" t="s">
        <v>25534</v>
      </c>
      <c r="B3793" t="s">
        <v>23058</v>
      </c>
      <c r="C3793" t="s">
        <v>25535</v>
      </c>
      <c r="D3793" t="s">
        <v>21648</v>
      </c>
      <c r="E3793"/>
      <c r="F3793">
        <v>71600</v>
      </c>
      <c r="G3793"/>
      <c r="H3793"/>
    </row>
    <row r="3794" spans="1:8" x14ac:dyDescent="0.2">
      <c r="A3794" t="s">
        <v>20697</v>
      </c>
      <c r="B3794" t="s">
        <v>23049</v>
      </c>
      <c r="C3794" t="s">
        <v>20698</v>
      </c>
      <c r="D3794" t="s">
        <v>21648</v>
      </c>
      <c r="E3794"/>
      <c r="F3794">
        <v>71331</v>
      </c>
      <c r="G3794"/>
      <c r="H3794"/>
    </row>
    <row r="3795" spans="1:8" x14ac:dyDescent="0.2">
      <c r="A3795" t="s">
        <v>17147</v>
      </c>
      <c r="B3795" t="s">
        <v>23049</v>
      </c>
      <c r="C3795" t="s">
        <v>17148</v>
      </c>
      <c r="D3795" t="s">
        <v>21648</v>
      </c>
      <c r="E3795"/>
      <c r="F3795">
        <v>71331</v>
      </c>
      <c r="G3795"/>
      <c r="H3795"/>
    </row>
    <row r="3796" spans="1:8" x14ac:dyDescent="0.2">
      <c r="A3796" t="s">
        <v>20699</v>
      </c>
      <c r="B3796" t="s">
        <v>23058</v>
      </c>
      <c r="C3796" t="s">
        <v>20700</v>
      </c>
      <c r="D3796" t="s">
        <v>21648</v>
      </c>
      <c r="E3796"/>
      <c r="F3796">
        <v>71600</v>
      </c>
      <c r="G3796"/>
      <c r="H3796"/>
    </row>
    <row r="3797" spans="1:8" x14ac:dyDescent="0.2">
      <c r="A3797" t="s">
        <v>17149</v>
      </c>
      <c r="B3797" t="s">
        <v>23038</v>
      </c>
      <c r="C3797" t="s">
        <v>17150</v>
      </c>
      <c r="D3797" t="s">
        <v>21648</v>
      </c>
      <c r="E3797"/>
      <c r="F3797">
        <v>71892</v>
      </c>
      <c r="G3797"/>
      <c r="H3797"/>
    </row>
    <row r="3798" spans="1:8" x14ac:dyDescent="0.2">
      <c r="A3798" t="s">
        <v>12051</v>
      </c>
      <c r="B3798" t="s">
        <v>23060</v>
      </c>
      <c r="C3798" t="s">
        <v>12052</v>
      </c>
      <c r="D3798" t="s">
        <v>21648</v>
      </c>
      <c r="E3798"/>
      <c r="F3798">
        <v>71970</v>
      </c>
      <c r="G3798"/>
      <c r="H3798"/>
    </row>
    <row r="3799" spans="1:8" x14ac:dyDescent="0.2">
      <c r="A3799" t="s">
        <v>12053</v>
      </c>
      <c r="B3799" t="s">
        <v>23060</v>
      </c>
      <c r="C3799" t="s">
        <v>12054</v>
      </c>
      <c r="D3799" t="s">
        <v>21648</v>
      </c>
      <c r="E3799"/>
      <c r="F3799">
        <v>71970</v>
      </c>
      <c r="G3799"/>
      <c r="H3799"/>
    </row>
    <row r="3800" spans="1:8" x14ac:dyDescent="0.2">
      <c r="A3800" t="s">
        <v>12055</v>
      </c>
      <c r="B3800" t="s">
        <v>23060</v>
      </c>
      <c r="C3800" t="s">
        <v>12056</v>
      </c>
      <c r="D3800" t="s">
        <v>21648</v>
      </c>
      <c r="E3800"/>
      <c r="F3800">
        <v>71970</v>
      </c>
      <c r="G3800"/>
      <c r="H3800"/>
    </row>
    <row r="3801" spans="1:8" x14ac:dyDescent="0.2">
      <c r="A3801" t="s">
        <v>20701</v>
      </c>
      <c r="B3801" t="s">
        <v>23038</v>
      </c>
      <c r="C3801" t="s">
        <v>20702</v>
      </c>
      <c r="D3801" t="s">
        <v>21648</v>
      </c>
      <c r="E3801"/>
      <c r="F3801">
        <v>72086</v>
      </c>
      <c r="G3801"/>
      <c r="H3801"/>
    </row>
    <row r="3802" spans="1:8" x14ac:dyDescent="0.2">
      <c r="A3802" t="s">
        <v>20703</v>
      </c>
      <c r="B3802" t="s">
        <v>23038</v>
      </c>
      <c r="C3802" t="s">
        <v>20702</v>
      </c>
      <c r="D3802" t="s">
        <v>21648</v>
      </c>
      <c r="E3802"/>
      <c r="F3802">
        <v>72086</v>
      </c>
      <c r="G3802"/>
      <c r="H3802"/>
    </row>
    <row r="3803" spans="1:8" x14ac:dyDescent="0.2">
      <c r="A3803" t="s">
        <v>12057</v>
      </c>
      <c r="B3803" t="s">
        <v>23063</v>
      </c>
      <c r="C3803" t="s">
        <v>12058</v>
      </c>
      <c r="D3803" t="s">
        <v>21648</v>
      </c>
      <c r="E3803"/>
      <c r="F3803">
        <v>71005</v>
      </c>
      <c r="G3803"/>
      <c r="H3803"/>
    </row>
    <row r="3804" spans="1:8" x14ac:dyDescent="0.2">
      <c r="A3804" t="s">
        <v>20704</v>
      </c>
      <c r="B3804" t="s">
        <v>23038</v>
      </c>
      <c r="C3804" t="s">
        <v>20705</v>
      </c>
      <c r="D3804" t="s">
        <v>21648</v>
      </c>
      <c r="E3804"/>
      <c r="F3804">
        <v>72086</v>
      </c>
      <c r="G3804"/>
      <c r="H3804"/>
    </row>
    <row r="3805" spans="1:8" x14ac:dyDescent="0.2">
      <c r="A3805" t="s">
        <v>20706</v>
      </c>
      <c r="B3805" t="s">
        <v>23038</v>
      </c>
      <c r="C3805" t="s">
        <v>20707</v>
      </c>
      <c r="D3805" t="s">
        <v>21648</v>
      </c>
      <c r="E3805"/>
      <c r="F3805">
        <v>72086</v>
      </c>
      <c r="G3805"/>
      <c r="H3805"/>
    </row>
    <row r="3806" spans="1:8" x14ac:dyDescent="0.2">
      <c r="A3806" t="s">
        <v>17151</v>
      </c>
      <c r="B3806" t="s">
        <v>23064</v>
      </c>
      <c r="C3806" t="s">
        <v>17152</v>
      </c>
      <c r="D3806" t="s">
        <v>21648</v>
      </c>
      <c r="E3806"/>
      <c r="F3806">
        <v>71331</v>
      </c>
      <c r="G3806"/>
      <c r="H3806"/>
    </row>
    <row r="3807" spans="1:8" x14ac:dyDescent="0.2">
      <c r="A3807" t="s">
        <v>17153</v>
      </c>
      <c r="B3807" t="s">
        <v>23064</v>
      </c>
      <c r="C3807" t="s">
        <v>17154</v>
      </c>
      <c r="D3807" t="s">
        <v>21648</v>
      </c>
      <c r="E3807"/>
      <c r="F3807">
        <v>70228</v>
      </c>
      <c r="G3807"/>
      <c r="H3807"/>
    </row>
    <row r="3808" spans="1:8" x14ac:dyDescent="0.2">
      <c r="A3808" t="s">
        <v>12059</v>
      </c>
      <c r="B3808" t="s">
        <v>23065</v>
      </c>
      <c r="C3808" t="s">
        <v>12060</v>
      </c>
      <c r="D3808" t="s">
        <v>21648</v>
      </c>
      <c r="E3808"/>
      <c r="F3808">
        <v>71922</v>
      </c>
      <c r="G3808"/>
      <c r="H3808"/>
    </row>
    <row r="3809" spans="1:8" x14ac:dyDescent="0.2">
      <c r="A3809" t="s">
        <v>17155</v>
      </c>
      <c r="B3809" t="s">
        <v>23038</v>
      </c>
      <c r="C3809" t="s">
        <v>17156</v>
      </c>
      <c r="D3809" t="s">
        <v>21648</v>
      </c>
      <c r="E3809"/>
      <c r="F3809">
        <v>71892</v>
      </c>
      <c r="G3809"/>
      <c r="H3809"/>
    </row>
    <row r="3810" spans="1:8" x14ac:dyDescent="0.2">
      <c r="A3810" t="s">
        <v>20708</v>
      </c>
      <c r="B3810" t="s">
        <v>23066</v>
      </c>
      <c r="C3810" t="s">
        <v>20709</v>
      </c>
      <c r="D3810" t="s">
        <v>21648</v>
      </c>
      <c r="E3810"/>
      <c r="F3810">
        <v>70614</v>
      </c>
      <c r="G3810"/>
      <c r="H3810"/>
    </row>
    <row r="3811" spans="1:8" x14ac:dyDescent="0.2">
      <c r="A3811" t="s">
        <v>20710</v>
      </c>
      <c r="B3811" t="s">
        <v>23038</v>
      </c>
      <c r="C3811" t="s">
        <v>20711</v>
      </c>
      <c r="D3811" t="s">
        <v>21648</v>
      </c>
      <c r="E3811"/>
      <c r="F3811">
        <v>70523</v>
      </c>
      <c r="G3811"/>
      <c r="H3811"/>
    </row>
    <row r="3812" spans="1:8" x14ac:dyDescent="0.2">
      <c r="A3812" t="s">
        <v>20712</v>
      </c>
      <c r="B3812" t="s">
        <v>23038</v>
      </c>
      <c r="C3812" t="s">
        <v>20713</v>
      </c>
      <c r="D3812" t="s">
        <v>21648</v>
      </c>
      <c r="E3812"/>
      <c r="F3812">
        <v>70523</v>
      </c>
      <c r="G3812"/>
      <c r="H3812"/>
    </row>
    <row r="3813" spans="1:8" x14ac:dyDescent="0.2">
      <c r="A3813" t="s">
        <v>20714</v>
      </c>
      <c r="B3813" t="s">
        <v>23065</v>
      </c>
      <c r="C3813" t="s">
        <v>20715</v>
      </c>
      <c r="D3813" t="s">
        <v>21648</v>
      </c>
      <c r="E3813"/>
      <c r="F3813">
        <v>70523</v>
      </c>
      <c r="G3813"/>
      <c r="H3813"/>
    </row>
    <row r="3814" spans="1:8" x14ac:dyDescent="0.2">
      <c r="A3814" t="s">
        <v>20716</v>
      </c>
      <c r="B3814" t="s">
        <v>23065</v>
      </c>
      <c r="C3814" t="s">
        <v>20717</v>
      </c>
      <c r="D3814" t="s">
        <v>21648</v>
      </c>
      <c r="E3814"/>
      <c r="F3814">
        <v>70523</v>
      </c>
      <c r="G3814"/>
      <c r="H3814"/>
    </row>
    <row r="3815" spans="1:8" x14ac:dyDescent="0.2">
      <c r="A3815" t="s">
        <v>12061</v>
      </c>
      <c r="B3815" t="s">
        <v>23063</v>
      </c>
      <c r="C3815" t="s">
        <v>12062</v>
      </c>
      <c r="D3815" t="s">
        <v>21648</v>
      </c>
      <c r="E3815"/>
      <c r="F3815">
        <v>71005</v>
      </c>
      <c r="G3815"/>
      <c r="H3815"/>
    </row>
    <row r="3816" spans="1:8" x14ac:dyDescent="0.2">
      <c r="A3816" t="s">
        <v>17157</v>
      </c>
      <c r="B3816" t="s">
        <v>23068</v>
      </c>
      <c r="C3816" t="s">
        <v>12054</v>
      </c>
      <c r="D3816" t="s">
        <v>21648</v>
      </c>
      <c r="E3816"/>
      <c r="F3816">
        <v>71970</v>
      </c>
      <c r="G3816"/>
      <c r="H3816"/>
    </row>
    <row r="3817" spans="1:8" x14ac:dyDescent="0.2">
      <c r="A3817" t="s">
        <v>20718</v>
      </c>
      <c r="B3817" t="s">
        <v>23038</v>
      </c>
      <c r="C3817" t="s">
        <v>20719</v>
      </c>
      <c r="D3817" t="s">
        <v>21648</v>
      </c>
      <c r="E3817"/>
      <c r="F3817">
        <v>71892</v>
      </c>
      <c r="G3817"/>
      <c r="H3817"/>
    </row>
    <row r="3818" spans="1:8" x14ac:dyDescent="0.2">
      <c r="A3818" t="s">
        <v>20720</v>
      </c>
      <c r="B3818" t="s">
        <v>23069</v>
      </c>
      <c r="C3818" t="s">
        <v>20721</v>
      </c>
      <c r="D3818" t="s">
        <v>21648</v>
      </c>
      <c r="E3818"/>
      <c r="F3818">
        <v>70617</v>
      </c>
      <c r="G3818"/>
      <c r="H3818"/>
    </row>
    <row r="3819" spans="1:8" x14ac:dyDescent="0.2">
      <c r="A3819" t="s">
        <v>20722</v>
      </c>
      <c r="B3819" t="s">
        <v>23070</v>
      </c>
      <c r="C3819" t="s">
        <v>20723</v>
      </c>
      <c r="D3819" t="s">
        <v>21648</v>
      </c>
      <c r="E3819"/>
      <c r="F3819">
        <v>71428</v>
      </c>
      <c r="G3819"/>
      <c r="H3819"/>
    </row>
    <row r="3820" spans="1:8" x14ac:dyDescent="0.2">
      <c r="A3820" t="s">
        <v>20724</v>
      </c>
      <c r="B3820" t="s">
        <v>23070</v>
      </c>
      <c r="C3820" t="s">
        <v>20725</v>
      </c>
      <c r="D3820" t="s">
        <v>21648</v>
      </c>
      <c r="E3820"/>
      <c r="F3820">
        <v>71428</v>
      </c>
      <c r="G3820"/>
      <c r="H3820"/>
    </row>
    <row r="3821" spans="1:8" x14ac:dyDescent="0.2">
      <c r="A3821" t="s">
        <v>12063</v>
      </c>
      <c r="B3821" t="s">
        <v>23063</v>
      </c>
      <c r="C3821" t="s">
        <v>12064</v>
      </c>
      <c r="D3821" t="s">
        <v>21648</v>
      </c>
      <c r="E3821"/>
      <c r="F3821">
        <v>71005</v>
      </c>
      <c r="G3821"/>
      <c r="H3821"/>
    </row>
    <row r="3822" spans="1:8" x14ac:dyDescent="0.2">
      <c r="A3822" t="s">
        <v>17158</v>
      </c>
      <c r="B3822" t="s">
        <v>23065</v>
      </c>
      <c r="C3822" t="s">
        <v>17159</v>
      </c>
      <c r="D3822" t="s">
        <v>21648</v>
      </c>
      <c r="E3822"/>
      <c r="F3822">
        <v>70617</v>
      </c>
      <c r="G3822"/>
      <c r="H3822"/>
    </row>
    <row r="3823" spans="1:8" x14ac:dyDescent="0.2">
      <c r="A3823" t="s">
        <v>20726</v>
      </c>
      <c r="B3823" t="s">
        <v>23070</v>
      </c>
      <c r="C3823" t="s">
        <v>20727</v>
      </c>
      <c r="D3823" t="s">
        <v>21648</v>
      </c>
      <c r="E3823"/>
      <c r="F3823">
        <v>71428</v>
      </c>
      <c r="G3823"/>
      <c r="H3823"/>
    </row>
    <row r="3824" spans="1:8" x14ac:dyDescent="0.2">
      <c r="A3824" t="s">
        <v>20728</v>
      </c>
      <c r="B3824" t="s">
        <v>23070</v>
      </c>
      <c r="C3824" t="s">
        <v>20729</v>
      </c>
      <c r="D3824" t="s">
        <v>21648</v>
      </c>
      <c r="E3824"/>
      <c r="F3824">
        <v>71428</v>
      </c>
      <c r="G3824"/>
      <c r="H3824"/>
    </row>
    <row r="3825" spans="1:8" x14ac:dyDescent="0.2">
      <c r="A3825" t="s">
        <v>25536</v>
      </c>
      <c r="B3825" t="s">
        <v>23065</v>
      </c>
      <c r="C3825" t="s">
        <v>25537</v>
      </c>
      <c r="D3825" t="s">
        <v>21648</v>
      </c>
      <c r="E3825"/>
      <c r="F3825">
        <v>70617</v>
      </c>
      <c r="G3825"/>
      <c r="H3825"/>
    </row>
    <row r="3826" spans="1:8" x14ac:dyDescent="0.2">
      <c r="A3826" t="s">
        <v>20730</v>
      </c>
      <c r="B3826" t="s">
        <v>23071</v>
      </c>
      <c r="C3826" t="s">
        <v>20731</v>
      </c>
      <c r="D3826" t="s">
        <v>21648</v>
      </c>
      <c r="E3826"/>
      <c r="F3826">
        <v>72014</v>
      </c>
      <c r="G3826"/>
      <c r="H3826"/>
    </row>
    <row r="3827" spans="1:8" x14ac:dyDescent="0.2">
      <c r="A3827" t="s">
        <v>20732</v>
      </c>
      <c r="B3827" t="s">
        <v>23071</v>
      </c>
      <c r="C3827" t="s">
        <v>20733</v>
      </c>
      <c r="D3827" t="s">
        <v>21648</v>
      </c>
      <c r="E3827"/>
      <c r="F3827">
        <v>72014</v>
      </c>
      <c r="G3827"/>
      <c r="H3827"/>
    </row>
    <row r="3828" spans="1:8" x14ac:dyDescent="0.2">
      <c r="A3828" t="s">
        <v>12065</v>
      </c>
      <c r="B3828" t="s">
        <v>23071</v>
      </c>
      <c r="C3828" t="s">
        <v>12066</v>
      </c>
      <c r="D3828" t="s">
        <v>21648</v>
      </c>
      <c r="E3828"/>
      <c r="F3828">
        <v>72029</v>
      </c>
      <c r="G3828"/>
      <c r="H3828"/>
    </row>
    <row r="3829" spans="1:8" x14ac:dyDescent="0.2">
      <c r="A3829" t="s">
        <v>20734</v>
      </c>
      <c r="B3829" t="s">
        <v>23071</v>
      </c>
      <c r="C3829" t="s">
        <v>20735</v>
      </c>
      <c r="D3829" t="s">
        <v>23072</v>
      </c>
      <c r="E3829"/>
      <c r="F3829"/>
      <c r="G3829"/>
      <c r="H3829"/>
    </row>
    <row r="3830" spans="1:8" x14ac:dyDescent="0.2">
      <c r="A3830" t="s">
        <v>17160</v>
      </c>
      <c r="B3830" t="s">
        <v>23073</v>
      </c>
      <c r="C3830" t="s">
        <v>17161</v>
      </c>
      <c r="D3830" t="s">
        <v>23072</v>
      </c>
      <c r="E3830"/>
      <c r="F3830">
        <v>72051</v>
      </c>
      <c r="G3830"/>
      <c r="H3830"/>
    </row>
    <row r="3831" spans="1:8" x14ac:dyDescent="0.2">
      <c r="A3831" t="s">
        <v>17162</v>
      </c>
      <c r="B3831" t="s">
        <v>23073</v>
      </c>
      <c r="C3831" t="s">
        <v>17163</v>
      </c>
      <c r="D3831" t="s">
        <v>23072</v>
      </c>
      <c r="E3831"/>
      <c r="F3831">
        <v>72051</v>
      </c>
      <c r="G3831"/>
      <c r="H3831"/>
    </row>
    <row r="3832" spans="1:8" x14ac:dyDescent="0.2">
      <c r="A3832" t="s">
        <v>17164</v>
      </c>
      <c r="B3832" t="s">
        <v>23073</v>
      </c>
      <c r="C3832" t="s">
        <v>17165</v>
      </c>
      <c r="D3832" t="s">
        <v>23072</v>
      </c>
      <c r="E3832"/>
      <c r="F3832">
        <v>72051</v>
      </c>
      <c r="G3832"/>
      <c r="H3832"/>
    </row>
    <row r="3833" spans="1:8" x14ac:dyDescent="0.2">
      <c r="A3833" t="s">
        <v>17166</v>
      </c>
      <c r="B3833" t="s">
        <v>23073</v>
      </c>
      <c r="C3833" t="s">
        <v>17167</v>
      </c>
      <c r="D3833" t="s">
        <v>23072</v>
      </c>
      <c r="E3833"/>
      <c r="F3833">
        <v>72051</v>
      </c>
      <c r="G3833"/>
      <c r="H3833"/>
    </row>
    <row r="3834" spans="1:8" x14ac:dyDescent="0.2">
      <c r="A3834" t="s">
        <v>17168</v>
      </c>
      <c r="B3834" t="s">
        <v>23073</v>
      </c>
      <c r="C3834" t="s">
        <v>17169</v>
      </c>
      <c r="D3834" t="s">
        <v>23072</v>
      </c>
      <c r="E3834"/>
      <c r="F3834">
        <v>72051</v>
      </c>
      <c r="G3834"/>
      <c r="H3834"/>
    </row>
    <row r="3835" spans="1:8" x14ac:dyDescent="0.2">
      <c r="A3835" t="s">
        <v>17170</v>
      </c>
      <c r="B3835" t="s">
        <v>23073</v>
      </c>
      <c r="C3835" t="s">
        <v>17171</v>
      </c>
      <c r="D3835" t="s">
        <v>23072</v>
      </c>
      <c r="E3835"/>
      <c r="F3835">
        <v>72051</v>
      </c>
      <c r="G3835"/>
      <c r="H3835"/>
    </row>
    <row r="3836" spans="1:8" x14ac:dyDescent="0.2">
      <c r="A3836" t="s">
        <v>17172</v>
      </c>
      <c r="B3836" t="s">
        <v>23073</v>
      </c>
      <c r="C3836" t="s">
        <v>17173</v>
      </c>
      <c r="D3836" t="s">
        <v>23072</v>
      </c>
      <c r="E3836"/>
      <c r="F3836">
        <v>72051</v>
      </c>
      <c r="G3836"/>
      <c r="H3836"/>
    </row>
    <row r="3837" spans="1:8" x14ac:dyDescent="0.2">
      <c r="A3837" t="s">
        <v>17174</v>
      </c>
      <c r="B3837" t="s">
        <v>23073</v>
      </c>
      <c r="C3837" t="s">
        <v>17175</v>
      </c>
      <c r="D3837" t="s">
        <v>23072</v>
      </c>
      <c r="E3837"/>
      <c r="F3837">
        <v>72051</v>
      </c>
      <c r="G3837"/>
      <c r="H3837"/>
    </row>
    <row r="3838" spans="1:8" x14ac:dyDescent="0.2">
      <c r="A3838" t="s">
        <v>17176</v>
      </c>
      <c r="B3838" t="s">
        <v>23073</v>
      </c>
      <c r="C3838" t="s">
        <v>17177</v>
      </c>
      <c r="D3838" t="s">
        <v>23072</v>
      </c>
      <c r="E3838"/>
      <c r="F3838">
        <v>70523</v>
      </c>
      <c r="G3838"/>
      <c r="H3838"/>
    </row>
    <row r="3839" spans="1:8" x14ac:dyDescent="0.2">
      <c r="A3839" t="s">
        <v>17178</v>
      </c>
      <c r="B3839" t="s">
        <v>23073</v>
      </c>
      <c r="C3839" t="s">
        <v>17179</v>
      </c>
      <c r="D3839" t="s">
        <v>23072</v>
      </c>
      <c r="E3839"/>
      <c r="F3839">
        <v>70523</v>
      </c>
      <c r="G3839"/>
      <c r="H3839"/>
    </row>
    <row r="3840" spans="1:8" x14ac:dyDescent="0.2">
      <c r="A3840" t="s">
        <v>17180</v>
      </c>
      <c r="B3840" t="s">
        <v>23073</v>
      </c>
      <c r="C3840" t="s">
        <v>17181</v>
      </c>
      <c r="D3840" t="s">
        <v>23072</v>
      </c>
      <c r="E3840"/>
      <c r="F3840">
        <v>70523</v>
      </c>
      <c r="G3840"/>
      <c r="H3840"/>
    </row>
    <row r="3841" spans="1:8" x14ac:dyDescent="0.2">
      <c r="A3841" t="s">
        <v>17182</v>
      </c>
      <c r="B3841" t="s">
        <v>23073</v>
      </c>
      <c r="C3841" t="s">
        <v>17183</v>
      </c>
      <c r="D3841" t="s">
        <v>23072</v>
      </c>
      <c r="E3841"/>
      <c r="F3841">
        <v>71981</v>
      </c>
      <c r="G3841"/>
      <c r="H3841"/>
    </row>
    <row r="3842" spans="1:8" x14ac:dyDescent="0.2">
      <c r="A3842" t="s">
        <v>17184</v>
      </c>
      <c r="B3842" t="s">
        <v>23073</v>
      </c>
      <c r="C3842" t="s">
        <v>17185</v>
      </c>
      <c r="D3842" t="s">
        <v>23072</v>
      </c>
      <c r="E3842"/>
      <c r="F3842">
        <v>71981</v>
      </c>
      <c r="G3842"/>
      <c r="H3842"/>
    </row>
    <row r="3843" spans="1:8" x14ac:dyDescent="0.2">
      <c r="A3843" t="s">
        <v>17186</v>
      </c>
      <c r="B3843" t="s">
        <v>23073</v>
      </c>
      <c r="C3843" t="s">
        <v>17187</v>
      </c>
      <c r="D3843" t="s">
        <v>23072</v>
      </c>
      <c r="E3843"/>
      <c r="F3843">
        <v>70523</v>
      </c>
      <c r="G3843"/>
      <c r="H3843"/>
    </row>
    <row r="3844" spans="1:8" x14ac:dyDescent="0.2">
      <c r="A3844" t="s">
        <v>17188</v>
      </c>
      <c r="B3844" t="s">
        <v>23073</v>
      </c>
      <c r="C3844" t="s">
        <v>17189</v>
      </c>
      <c r="D3844" t="s">
        <v>23072</v>
      </c>
      <c r="E3844"/>
      <c r="F3844">
        <v>70523</v>
      </c>
      <c r="G3844"/>
      <c r="H3844"/>
    </row>
    <row r="3845" spans="1:8" x14ac:dyDescent="0.2">
      <c r="A3845" t="s">
        <v>17190</v>
      </c>
      <c r="B3845" t="s">
        <v>23073</v>
      </c>
      <c r="C3845" t="s">
        <v>17191</v>
      </c>
      <c r="D3845" t="s">
        <v>23072</v>
      </c>
      <c r="E3845"/>
      <c r="F3845">
        <v>70523</v>
      </c>
      <c r="G3845"/>
      <c r="H3845"/>
    </row>
    <row r="3846" spans="1:8" x14ac:dyDescent="0.2">
      <c r="A3846" t="s">
        <v>17192</v>
      </c>
      <c r="B3846" t="s">
        <v>23073</v>
      </c>
      <c r="C3846" t="s">
        <v>17193</v>
      </c>
      <c r="D3846" t="s">
        <v>23072</v>
      </c>
      <c r="E3846"/>
      <c r="F3846">
        <v>71981</v>
      </c>
      <c r="G3846"/>
      <c r="H3846"/>
    </row>
    <row r="3847" spans="1:8" x14ac:dyDescent="0.2">
      <c r="A3847" t="s">
        <v>17194</v>
      </c>
      <c r="B3847" t="s">
        <v>23073</v>
      </c>
      <c r="C3847" t="s">
        <v>17195</v>
      </c>
      <c r="D3847" t="s">
        <v>23072</v>
      </c>
      <c r="E3847"/>
      <c r="F3847">
        <v>71981</v>
      </c>
      <c r="G3847"/>
      <c r="H3847"/>
    </row>
    <row r="3848" spans="1:8" x14ac:dyDescent="0.2">
      <c r="A3848" t="s">
        <v>17196</v>
      </c>
      <c r="B3848" t="s">
        <v>23073</v>
      </c>
      <c r="C3848" t="s">
        <v>17197</v>
      </c>
      <c r="D3848" t="s">
        <v>23072</v>
      </c>
      <c r="E3848"/>
      <c r="F3848">
        <v>72051</v>
      </c>
      <c r="G3848"/>
      <c r="H3848"/>
    </row>
    <row r="3849" spans="1:8" x14ac:dyDescent="0.2">
      <c r="A3849" t="s">
        <v>17198</v>
      </c>
      <c r="B3849" t="s">
        <v>23073</v>
      </c>
      <c r="C3849" t="s">
        <v>17199</v>
      </c>
      <c r="D3849" t="s">
        <v>23072</v>
      </c>
      <c r="E3849"/>
      <c r="F3849">
        <v>72051</v>
      </c>
      <c r="G3849"/>
      <c r="H3849"/>
    </row>
    <row r="3850" spans="1:8" x14ac:dyDescent="0.2">
      <c r="A3850" t="s">
        <v>17200</v>
      </c>
      <c r="B3850" t="s">
        <v>23073</v>
      </c>
      <c r="C3850" t="s">
        <v>17201</v>
      </c>
      <c r="D3850" t="s">
        <v>23072</v>
      </c>
      <c r="E3850"/>
      <c r="F3850">
        <v>72051</v>
      </c>
      <c r="G3850"/>
      <c r="H3850"/>
    </row>
    <row r="3851" spans="1:8" x14ac:dyDescent="0.2">
      <c r="A3851" t="s">
        <v>17202</v>
      </c>
      <c r="B3851" t="s">
        <v>23073</v>
      </c>
      <c r="C3851" t="s">
        <v>17203</v>
      </c>
      <c r="D3851" t="s">
        <v>23072</v>
      </c>
      <c r="E3851"/>
      <c r="F3851">
        <v>72051</v>
      </c>
      <c r="G3851"/>
      <c r="H3851"/>
    </row>
    <row r="3852" spans="1:8" x14ac:dyDescent="0.2">
      <c r="A3852" t="s">
        <v>17204</v>
      </c>
      <c r="B3852" t="s">
        <v>23073</v>
      </c>
      <c r="C3852" t="s">
        <v>17205</v>
      </c>
      <c r="D3852" t="s">
        <v>23072</v>
      </c>
      <c r="E3852"/>
      <c r="F3852">
        <v>72051</v>
      </c>
      <c r="G3852"/>
      <c r="H3852"/>
    </row>
    <row r="3853" spans="1:8" x14ac:dyDescent="0.2">
      <c r="A3853" t="s">
        <v>17206</v>
      </c>
      <c r="B3853" t="s">
        <v>23073</v>
      </c>
      <c r="C3853" t="s">
        <v>17207</v>
      </c>
      <c r="D3853" t="s">
        <v>23072</v>
      </c>
      <c r="E3853"/>
      <c r="F3853">
        <v>72051</v>
      </c>
      <c r="G3853"/>
      <c r="H3853"/>
    </row>
    <row r="3854" spans="1:8" x14ac:dyDescent="0.2">
      <c r="A3854" t="s">
        <v>17208</v>
      </c>
      <c r="B3854" t="s">
        <v>23073</v>
      </c>
      <c r="C3854" t="s">
        <v>17209</v>
      </c>
      <c r="D3854" t="s">
        <v>23072</v>
      </c>
      <c r="E3854"/>
      <c r="F3854">
        <v>72051</v>
      </c>
      <c r="G3854"/>
      <c r="H3854"/>
    </row>
    <row r="3855" spans="1:8" x14ac:dyDescent="0.2">
      <c r="A3855" t="s">
        <v>17210</v>
      </c>
      <c r="B3855" t="s">
        <v>23073</v>
      </c>
      <c r="C3855" t="s">
        <v>17211</v>
      </c>
      <c r="D3855" t="s">
        <v>23072</v>
      </c>
      <c r="E3855"/>
      <c r="F3855">
        <v>72051</v>
      </c>
      <c r="G3855"/>
      <c r="H3855"/>
    </row>
    <row r="3856" spans="1:8" x14ac:dyDescent="0.2">
      <c r="A3856" t="s">
        <v>17212</v>
      </c>
      <c r="B3856" t="s">
        <v>23073</v>
      </c>
      <c r="C3856" t="s">
        <v>17213</v>
      </c>
      <c r="D3856" t="s">
        <v>23072</v>
      </c>
      <c r="E3856"/>
      <c r="F3856">
        <v>72051</v>
      </c>
      <c r="G3856"/>
      <c r="H3856"/>
    </row>
    <row r="3857" spans="1:8" x14ac:dyDescent="0.2">
      <c r="A3857" t="s">
        <v>17214</v>
      </c>
      <c r="B3857" t="s">
        <v>23073</v>
      </c>
      <c r="C3857" t="s">
        <v>17215</v>
      </c>
      <c r="D3857" t="s">
        <v>23072</v>
      </c>
      <c r="E3857"/>
      <c r="F3857">
        <v>72051</v>
      </c>
      <c r="G3857"/>
      <c r="H3857"/>
    </row>
    <row r="3858" spans="1:8" x14ac:dyDescent="0.2">
      <c r="A3858" t="s">
        <v>17216</v>
      </c>
      <c r="B3858" t="s">
        <v>23073</v>
      </c>
      <c r="C3858" t="s">
        <v>17217</v>
      </c>
      <c r="D3858" t="s">
        <v>23072</v>
      </c>
      <c r="E3858"/>
      <c r="F3858">
        <v>72051</v>
      </c>
      <c r="G3858"/>
      <c r="H3858"/>
    </row>
    <row r="3859" spans="1:8" x14ac:dyDescent="0.2">
      <c r="A3859" t="s">
        <v>17218</v>
      </c>
      <c r="B3859" t="s">
        <v>23073</v>
      </c>
      <c r="C3859" t="s">
        <v>17219</v>
      </c>
      <c r="D3859" t="s">
        <v>23072</v>
      </c>
      <c r="E3859"/>
      <c r="F3859">
        <v>72051</v>
      </c>
      <c r="G3859"/>
      <c r="H3859"/>
    </row>
    <row r="3860" spans="1:8" x14ac:dyDescent="0.2">
      <c r="A3860" t="s">
        <v>17220</v>
      </c>
      <c r="B3860" t="s">
        <v>23073</v>
      </c>
      <c r="C3860" t="s">
        <v>17221</v>
      </c>
      <c r="D3860" t="s">
        <v>23072</v>
      </c>
      <c r="E3860"/>
      <c r="F3860">
        <v>72051</v>
      </c>
      <c r="G3860"/>
      <c r="H3860"/>
    </row>
    <row r="3861" spans="1:8" x14ac:dyDescent="0.2">
      <c r="A3861" t="s">
        <v>17222</v>
      </c>
      <c r="B3861" t="s">
        <v>23073</v>
      </c>
      <c r="C3861" t="s">
        <v>17223</v>
      </c>
      <c r="D3861" t="s">
        <v>23072</v>
      </c>
      <c r="E3861"/>
      <c r="F3861">
        <v>72051</v>
      </c>
      <c r="G3861"/>
      <c r="H3861"/>
    </row>
    <row r="3862" spans="1:8" x14ac:dyDescent="0.2">
      <c r="A3862" t="s">
        <v>17224</v>
      </c>
      <c r="B3862" t="s">
        <v>23073</v>
      </c>
      <c r="C3862" t="s">
        <v>17225</v>
      </c>
      <c r="D3862" t="s">
        <v>23072</v>
      </c>
      <c r="E3862"/>
      <c r="F3862"/>
      <c r="G3862"/>
      <c r="H3862"/>
    </row>
    <row r="3863" spans="1:8" x14ac:dyDescent="0.2">
      <c r="A3863" t="s">
        <v>17226</v>
      </c>
      <c r="B3863" t="s">
        <v>23073</v>
      </c>
      <c r="C3863" t="s">
        <v>17227</v>
      </c>
      <c r="D3863" t="s">
        <v>23072</v>
      </c>
      <c r="E3863"/>
      <c r="F3863"/>
      <c r="G3863"/>
      <c r="H3863"/>
    </row>
    <row r="3864" spans="1:8" x14ac:dyDescent="0.2">
      <c r="A3864" t="s">
        <v>17228</v>
      </c>
      <c r="B3864" t="s">
        <v>23073</v>
      </c>
      <c r="C3864" t="s">
        <v>17229</v>
      </c>
      <c r="D3864" t="s">
        <v>23072</v>
      </c>
      <c r="E3864"/>
      <c r="F3864"/>
      <c r="G3864"/>
      <c r="H3864"/>
    </row>
    <row r="3865" spans="1:8" x14ac:dyDescent="0.2">
      <c r="A3865" t="s">
        <v>17230</v>
      </c>
      <c r="B3865" t="s">
        <v>23073</v>
      </c>
      <c r="C3865" t="s">
        <v>17231</v>
      </c>
      <c r="D3865" t="s">
        <v>23072</v>
      </c>
      <c r="E3865"/>
      <c r="F3865"/>
      <c r="G3865"/>
      <c r="H3865"/>
    </row>
    <row r="3866" spans="1:8" x14ac:dyDescent="0.2">
      <c r="A3866" t="s">
        <v>17232</v>
      </c>
      <c r="B3866" t="s">
        <v>23073</v>
      </c>
      <c r="C3866" t="s">
        <v>17233</v>
      </c>
      <c r="D3866" t="s">
        <v>23072</v>
      </c>
      <c r="E3866"/>
      <c r="F3866"/>
      <c r="G3866"/>
      <c r="H3866"/>
    </row>
    <row r="3867" spans="1:8" x14ac:dyDescent="0.2">
      <c r="A3867" t="s">
        <v>17234</v>
      </c>
      <c r="B3867" t="s">
        <v>23073</v>
      </c>
      <c r="C3867" t="s">
        <v>17235</v>
      </c>
      <c r="D3867" t="s">
        <v>23072</v>
      </c>
      <c r="E3867"/>
      <c r="F3867"/>
      <c r="G3867"/>
      <c r="H3867"/>
    </row>
    <row r="3868" spans="1:8" x14ac:dyDescent="0.2">
      <c r="A3868" t="s">
        <v>17236</v>
      </c>
      <c r="B3868" t="s">
        <v>23073</v>
      </c>
      <c r="C3868" t="s">
        <v>17237</v>
      </c>
      <c r="D3868" t="s">
        <v>23072</v>
      </c>
      <c r="E3868"/>
      <c r="F3868">
        <v>72051</v>
      </c>
      <c r="G3868"/>
      <c r="H3868"/>
    </row>
    <row r="3869" spans="1:8" x14ac:dyDescent="0.2">
      <c r="A3869" t="s">
        <v>17238</v>
      </c>
      <c r="B3869" t="s">
        <v>23073</v>
      </c>
      <c r="C3869" t="s">
        <v>17239</v>
      </c>
      <c r="D3869" t="s">
        <v>23072</v>
      </c>
      <c r="E3869"/>
      <c r="F3869">
        <v>72051</v>
      </c>
      <c r="G3869"/>
      <c r="H3869"/>
    </row>
    <row r="3870" spans="1:8" x14ac:dyDescent="0.2">
      <c r="A3870" t="s">
        <v>17240</v>
      </c>
      <c r="B3870" t="s">
        <v>23073</v>
      </c>
      <c r="C3870" t="s">
        <v>17241</v>
      </c>
      <c r="D3870" t="s">
        <v>23072</v>
      </c>
      <c r="E3870"/>
      <c r="F3870">
        <v>72051</v>
      </c>
      <c r="G3870"/>
      <c r="H3870"/>
    </row>
    <row r="3871" spans="1:8" x14ac:dyDescent="0.2">
      <c r="A3871" t="s">
        <v>17242</v>
      </c>
      <c r="B3871" t="s">
        <v>23073</v>
      </c>
      <c r="C3871" t="s">
        <v>17243</v>
      </c>
      <c r="D3871" t="s">
        <v>23072</v>
      </c>
      <c r="E3871"/>
      <c r="F3871">
        <v>72051</v>
      </c>
      <c r="G3871"/>
      <c r="H3871"/>
    </row>
    <row r="3872" spans="1:8" x14ac:dyDescent="0.2">
      <c r="A3872" t="s">
        <v>17244</v>
      </c>
      <c r="B3872" t="s">
        <v>23073</v>
      </c>
      <c r="C3872" t="s">
        <v>17245</v>
      </c>
      <c r="D3872" t="s">
        <v>23072</v>
      </c>
      <c r="E3872"/>
      <c r="F3872">
        <v>72051</v>
      </c>
      <c r="G3872"/>
      <c r="H3872"/>
    </row>
    <row r="3873" spans="1:8" x14ac:dyDescent="0.2">
      <c r="A3873" t="s">
        <v>12067</v>
      </c>
      <c r="B3873" t="s">
        <v>23076</v>
      </c>
      <c r="C3873" t="s">
        <v>12068</v>
      </c>
      <c r="D3873" t="s">
        <v>21648</v>
      </c>
      <c r="E3873"/>
      <c r="F3873">
        <v>72029</v>
      </c>
      <c r="G3873"/>
      <c r="H3873"/>
    </row>
    <row r="3874" spans="1:8" x14ac:dyDescent="0.2">
      <c r="A3874" t="s">
        <v>17246</v>
      </c>
      <c r="B3874" t="s">
        <v>23073</v>
      </c>
      <c r="C3874" t="s">
        <v>17247</v>
      </c>
      <c r="D3874" t="s">
        <v>23072</v>
      </c>
      <c r="E3874"/>
      <c r="F3874">
        <v>72051</v>
      </c>
      <c r="G3874"/>
      <c r="H3874"/>
    </row>
    <row r="3875" spans="1:8" x14ac:dyDescent="0.2">
      <c r="A3875" t="s">
        <v>17248</v>
      </c>
      <c r="B3875" t="s">
        <v>23073</v>
      </c>
      <c r="C3875" t="s">
        <v>17249</v>
      </c>
      <c r="D3875" t="s">
        <v>23072</v>
      </c>
      <c r="E3875"/>
      <c r="F3875"/>
      <c r="G3875"/>
      <c r="H3875"/>
    </row>
    <row r="3876" spans="1:8" x14ac:dyDescent="0.2">
      <c r="A3876" t="s">
        <v>17250</v>
      </c>
      <c r="B3876" t="s">
        <v>23073</v>
      </c>
      <c r="C3876" t="s">
        <v>17251</v>
      </c>
      <c r="D3876" t="s">
        <v>23072</v>
      </c>
      <c r="E3876"/>
      <c r="F3876"/>
      <c r="G3876"/>
      <c r="H3876"/>
    </row>
    <row r="3877" spans="1:8" x14ac:dyDescent="0.2">
      <c r="A3877" t="s">
        <v>12069</v>
      </c>
      <c r="B3877" t="s">
        <v>23071</v>
      </c>
      <c r="C3877" t="s">
        <v>12070</v>
      </c>
      <c r="D3877" t="s">
        <v>23072</v>
      </c>
      <c r="E3877"/>
      <c r="F3877"/>
      <c r="G3877"/>
      <c r="H3877"/>
    </row>
    <row r="3878" spans="1:8" x14ac:dyDescent="0.2">
      <c r="A3878" t="s">
        <v>12071</v>
      </c>
      <c r="B3878" t="s">
        <v>23071</v>
      </c>
      <c r="C3878" t="s">
        <v>12072</v>
      </c>
      <c r="D3878" t="s">
        <v>21648</v>
      </c>
      <c r="E3878"/>
      <c r="F3878"/>
      <c r="G3878"/>
      <c r="H3878"/>
    </row>
    <row r="3879" spans="1:8" x14ac:dyDescent="0.2">
      <c r="A3879" t="s">
        <v>12073</v>
      </c>
      <c r="B3879" t="s">
        <v>23071</v>
      </c>
      <c r="C3879" t="s">
        <v>12074</v>
      </c>
      <c r="D3879" t="s">
        <v>21648</v>
      </c>
      <c r="E3879"/>
      <c r="F3879"/>
      <c r="G3879"/>
      <c r="H3879"/>
    </row>
    <row r="3880" spans="1:8" x14ac:dyDescent="0.2">
      <c r="A3880" t="s">
        <v>17252</v>
      </c>
      <c r="B3880" t="s">
        <v>23071</v>
      </c>
      <c r="C3880" t="s">
        <v>17253</v>
      </c>
      <c r="D3880" t="s">
        <v>21648</v>
      </c>
      <c r="E3880"/>
      <c r="F3880"/>
      <c r="G3880"/>
      <c r="H3880"/>
    </row>
    <row r="3881" spans="1:8" x14ac:dyDescent="0.2">
      <c r="A3881" t="s">
        <v>17254</v>
      </c>
      <c r="B3881" t="s">
        <v>23071</v>
      </c>
      <c r="C3881" t="s">
        <v>17255</v>
      </c>
      <c r="D3881" t="s">
        <v>21648</v>
      </c>
      <c r="E3881"/>
      <c r="F3881"/>
      <c r="G3881"/>
      <c r="H3881"/>
    </row>
    <row r="3882" spans="1:8" x14ac:dyDescent="0.2">
      <c r="A3882" t="s">
        <v>17256</v>
      </c>
      <c r="B3882" t="s">
        <v>23071</v>
      </c>
      <c r="C3882" t="s">
        <v>17257</v>
      </c>
      <c r="D3882" t="s">
        <v>21648</v>
      </c>
      <c r="E3882"/>
      <c r="F3882"/>
      <c r="G3882"/>
      <c r="H3882"/>
    </row>
    <row r="3883" spans="1:8" x14ac:dyDescent="0.2">
      <c r="A3883" t="s">
        <v>17258</v>
      </c>
      <c r="B3883" t="s">
        <v>23071</v>
      </c>
      <c r="C3883" t="s">
        <v>17259</v>
      </c>
      <c r="D3883" t="s">
        <v>21648</v>
      </c>
      <c r="E3883"/>
      <c r="F3883"/>
      <c r="G3883"/>
      <c r="H3883"/>
    </row>
    <row r="3884" spans="1:8" x14ac:dyDescent="0.2">
      <c r="A3884" t="s">
        <v>12075</v>
      </c>
      <c r="B3884" t="s">
        <v>23071</v>
      </c>
      <c r="C3884" t="s">
        <v>12076</v>
      </c>
      <c r="D3884" t="s">
        <v>21648</v>
      </c>
      <c r="E3884"/>
      <c r="F3884"/>
      <c r="G3884"/>
      <c r="H3884"/>
    </row>
    <row r="3885" spans="1:8" x14ac:dyDescent="0.2">
      <c r="A3885" t="s">
        <v>12077</v>
      </c>
      <c r="B3885" t="s">
        <v>23071</v>
      </c>
      <c r="C3885" t="s">
        <v>12078</v>
      </c>
      <c r="D3885" t="s">
        <v>23072</v>
      </c>
      <c r="E3885"/>
      <c r="F3885"/>
      <c r="G3885"/>
      <c r="H3885"/>
    </row>
    <row r="3886" spans="1:8" x14ac:dyDescent="0.2">
      <c r="A3886" t="s">
        <v>20736</v>
      </c>
      <c r="B3886" t="s">
        <v>23071</v>
      </c>
      <c r="C3886" t="s">
        <v>20737</v>
      </c>
      <c r="D3886" t="s">
        <v>23072</v>
      </c>
      <c r="E3886"/>
      <c r="F3886"/>
      <c r="G3886"/>
      <c r="H3886"/>
    </row>
    <row r="3887" spans="1:8" x14ac:dyDescent="0.2">
      <c r="A3887" t="s">
        <v>20738</v>
      </c>
      <c r="B3887" t="s">
        <v>23071</v>
      </c>
      <c r="C3887" t="s">
        <v>20739</v>
      </c>
      <c r="D3887" t="s">
        <v>23072</v>
      </c>
      <c r="E3887"/>
      <c r="F3887"/>
      <c r="G3887"/>
      <c r="H3887"/>
    </row>
    <row r="3888" spans="1:8" x14ac:dyDescent="0.2">
      <c r="A3888" t="s">
        <v>20740</v>
      </c>
      <c r="B3888" t="s">
        <v>23071</v>
      </c>
      <c r="C3888" t="s">
        <v>20741</v>
      </c>
      <c r="D3888" t="s">
        <v>23072</v>
      </c>
      <c r="E3888"/>
      <c r="F3888"/>
      <c r="G3888"/>
      <c r="H3888"/>
    </row>
    <row r="3889" spans="1:8" x14ac:dyDescent="0.2">
      <c r="A3889" t="s">
        <v>20742</v>
      </c>
      <c r="B3889" t="s">
        <v>23071</v>
      </c>
      <c r="C3889" t="s">
        <v>20743</v>
      </c>
      <c r="D3889" t="s">
        <v>23072</v>
      </c>
      <c r="E3889"/>
      <c r="F3889"/>
      <c r="G3889"/>
      <c r="H3889"/>
    </row>
    <row r="3890" spans="1:8" x14ac:dyDescent="0.2">
      <c r="A3890" t="s">
        <v>20744</v>
      </c>
      <c r="B3890" t="s">
        <v>23071</v>
      </c>
      <c r="C3890" t="s">
        <v>20745</v>
      </c>
      <c r="D3890" t="s">
        <v>23072</v>
      </c>
      <c r="E3890"/>
      <c r="F3890"/>
      <c r="G3890"/>
      <c r="H3890"/>
    </row>
    <row r="3891" spans="1:8" x14ac:dyDescent="0.2">
      <c r="A3891" t="s">
        <v>17260</v>
      </c>
      <c r="B3891" t="s">
        <v>23077</v>
      </c>
      <c r="C3891" t="s">
        <v>17261</v>
      </c>
      <c r="D3891" t="s">
        <v>21648</v>
      </c>
      <c r="E3891"/>
      <c r="F3891">
        <v>70523</v>
      </c>
      <c r="G3891"/>
      <c r="H3891"/>
    </row>
    <row r="3892" spans="1:8" x14ac:dyDescent="0.2">
      <c r="A3892" t="s">
        <v>17262</v>
      </c>
      <c r="B3892" t="s">
        <v>23071</v>
      </c>
      <c r="C3892" t="s">
        <v>17263</v>
      </c>
      <c r="D3892" t="s">
        <v>21648</v>
      </c>
      <c r="E3892"/>
      <c r="F3892">
        <v>70848</v>
      </c>
      <c r="G3892"/>
      <c r="H3892"/>
    </row>
    <row r="3893" spans="1:8" x14ac:dyDescent="0.2">
      <c r="A3893" t="s">
        <v>17264</v>
      </c>
      <c r="B3893" t="s">
        <v>23071</v>
      </c>
      <c r="C3893" t="s">
        <v>17265</v>
      </c>
      <c r="D3893" t="s">
        <v>21648</v>
      </c>
      <c r="E3893"/>
      <c r="F3893">
        <v>70848</v>
      </c>
      <c r="G3893"/>
      <c r="H3893"/>
    </row>
    <row r="3894" spans="1:8" x14ac:dyDescent="0.2">
      <c r="A3894" t="s">
        <v>17266</v>
      </c>
      <c r="B3894" t="s">
        <v>23071</v>
      </c>
      <c r="C3894" t="s">
        <v>17267</v>
      </c>
      <c r="D3894" t="s">
        <v>23072</v>
      </c>
      <c r="E3894"/>
      <c r="F3894"/>
      <c r="G3894"/>
      <c r="H3894"/>
    </row>
    <row r="3895" spans="1:8" x14ac:dyDescent="0.2">
      <c r="A3895" t="s">
        <v>20746</v>
      </c>
      <c r="B3895" t="s">
        <v>23078</v>
      </c>
      <c r="C3895" t="s">
        <v>20747</v>
      </c>
      <c r="D3895" t="s">
        <v>23072</v>
      </c>
      <c r="E3895"/>
      <c r="F3895"/>
      <c r="G3895"/>
      <c r="H3895"/>
    </row>
    <row r="3896" spans="1:8" x14ac:dyDescent="0.2">
      <c r="A3896" t="s">
        <v>20748</v>
      </c>
      <c r="B3896" t="s">
        <v>23078</v>
      </c>
      <c r="C3896" t="s">
        <v>20749</v>
      </c>
      <c r="D3896" t="s">
        <v>23072</v>
      </c>
      <c r="E3896"/>
      <c r="F3896"/>
      <c r="G3896"/>
      <c r="H3896"/>
    </row>
    <row r="3897" spans="1:8" x14ac:dyDescent="0.2">
      <c r="A3897" t="s">
        <v>17268</v>
      </c>
      <c r="B3897" t="s">
        <v>23079</v>
      </c>
      <c r="C3897" t="s">
        <v>17269</v>
      </c>
      <c r="D3897" t="s">
        <v>23072</v>
      </c>
      <c r="E3897"/>
      <c r="F3897"/>
      <c r="G3897"/>
      <c r="H3897"/>
    </row>
    <row r="3898" spans="1:8" x14ac:dyDescent="0.2">
      <c r="A3898" t="s">
        <v>17270</v>
      </c>
      <c r="B3898" t="s">
        <v>23079</v>
      </c>
      <c r="C3898" t="s">
        <v>17271</v>
      </c>
      <c r="D3898" t="s">
        <v>23072</v>
      </c>
      <c r="E3898"/>
      <c r="F3898"/>
      <c r="G3898"/>
      <c r="H3898"/>
    </row>
    <row r="3899" spans="1:8" x14ac:dyDescent="0.2">
      <c r="A3899" t="s">
        <v>12079</v>
      </c>
      <c r="B3899" t="s">
        <v>23080</v>
      </c>
      <c r="C3899" t="s">
        <v>12080</v>
      </c>
      <c r="D3899" t="s">
        <v>21648</v>
      </c>
      <c r="E3899"/>
      <c r="F3899">
        <v>72014</v>
      </c>
      <c r="G3899"/>
      <c r="H3899"/>
    </row>
    <row r="3900" spans="1:8" x14ac:dyDescent="0.2">
      <c r="A3900" t="s">
        <v>12081</v>
      </c>
      <c r="B3900" t="s">
        <v>23081</v>
      </c>
      <c r="C3900" t="s">
        <v>12082</v>
      </c>
      <c r="D3900" t="s">
        <v>21648</v>
      </c>
      <c r="E3900"/>
      <c r="F3900">
        <v>72014</v>
      </c>
      <c r="G3900"/>
      <c r="H3900"/>
    </row>
    <row r="3901" spans="1:8" x14ac:dyDescent="0.2">
      <c r="A3901" t="s">
        <v>17272</v>
      </c>
      <c r="B3901" t="s">
        <v>23082</v>
      </c>
      <c r="C3901" t="s">
        <v>17273</v>
      </c>
      <c r="D3901" t="s">
        <v>21648</v>
      </c>
      <c r="E3901"/>
      <c r="F3901">
        <v>72019</v>
      </c>
      <c r="G3901"/>
      <c r="H3901"/>
    </row>
    <row r="3902" spans="1:8" x14ac:dyDescent="0.2">
      <c r="A3902" t="s">
        <v>17274</v>
      </c>
      <c r="B3902" t="s">
        <v>23083</v>
      </c>
      <c r="C3902" t="s">
        <v>17275</v>
      </c>
      <c r="D3902" t="s">
        <v>21648</v>
      </c>
      <c r="E3902"/>
      <c r="F3902">
        <v>72014</v>
      </c>
      <c r="G3902"/>
      <c r="H3902"/>
    </row>
    <row r="3903" spans="1:8" x14ac:dyDescent="0.2">
      <c r="A3903" t="s">
        <v>17276</v>
      </c>
      <c r="B3903" t="s">
        <v>23084</v>
      </c>
      <c r="C3903" t="s">
        <v>17277</v>
      </c>
      <c r="D3903" t="s">
        <v>21648</v>
      </c>
      <c r="E3903"/>
      <c r="F3903">
        <v>72019</v>
      </c>
      <c r="G3903"/>
      <c r="H3903"/>
    </row>
    <row r="3904" spans="1:8" x14ac:dyDescent="0.2">
      <c r="A3904" t="s">
        <v>12083</v>
      </c>
      <c r="B3904" t="s">
        <v>23085</v>
      </c>
      <c r="C3904" t="s">
        <v>12084</v>
      </c>
      <c r="D3904" t="s">
        <v>21648</v>
      </c>
      <c r="E3904"/>
      <c r="F3904"/>
      <c r="G3904"/>
      <c r="H3904"/>
    </row>
    <row r="3905" spans="1:8" x14ac:dyDescent="0.2">
      <c r="A3905" t="s">
        <v>12085</v>
      </c>
      <c r="B3905" t="s">
        <v>23086</v>
      </c>
      <c r="C3905" t="s">
        <v>12086</v>
      </c>
      <c r="D3905" t="s">
        <v>21648</v>
      </c>
      <c r="E3905"/>
      <c r="F3905"/>
      <c r="G3905"/>
      <c r="H3905"/>
    </row>
    <row r="3906" spans="1:8" x14ac:dyDescent="0.2">
      <c r="A3906" t="s">
        <v>17278</v>
      </c>
      <c r="B3906" t="s">
        <v>22394</v>
      </c>
      <c r="C3906" t="s">
        <v>3253</v>
      </c>
      <c r="D3906" t="s">
        <v>21648</v>
      </c>
      <c r="E3906"/>
      <c r="F3906">
        <v>72014</v>
      </c>
      <c r="G3906"/>
      <c r="H3906"/>
    </row>
    <row r="3907" spans="1:8" x14ac:dyDescent="0.2">
      <c r="A3907" t="s">
        <v>12087</v>
      </c>
      <c r="B3907" t="s">
        <v>22477</v>
      </c>
      <c r="C3907" t="s">
        <v>6874</v>
      </c>
      <c r="D3907" t="s">
        <v>21648</v>
      </c>
      <c r="E3907"/>
      <c r="F3907"/>
      <c r="G3907"/>
      <c r="H3907"/>
    </row>
    <row r="3908" spans="1:8" x14ac:dyDescent="0.2">
      <c r="A3908" t="s">
        <v>17279</v>
      </c>
      <c r="B3908" t="s">
        <v>23087</v>
      </c>
      <c r="C3908" t="s">
        <v>17280</v>
      </c>
      <c r="D3908" t="s">
        <v>21648</v>
      </c>
      <c r="E3908"/>
      <c r="F3908">
        <v>72029</v>
      </c>
      <c r="G3908"/>
      <c r="H3908"/>
    </row>
    <row r="3909" spans="1:8" x14ac:dyDescent="0.2">
      <c r="A3909" t="s">
        <v>17281</v>
      </c>
      <c r="B3909" t="s">
        <v>23088</v>
      </c>
      <c r="C3909" t="s">
        <v>17282</v>
      </c>
      <c r="D3909" t="s">
        <v>21648</v>
      </c>
      <c r="E3909"/>
      <c r="F3909">
        <v>72029</v>
      </c>
      <c r="G3909"/>
      <c r="H3909"/>
    </row>
    <row r="3910" spans="1:8" x14ac:dyDescent="0.2">
      <c r="A3910" t="s">
        <v>17283</v>
      </c>
      <c r="B3910" t="s">
        <v>23089</v>
      </c>
      <c r="C3910" t="s">
        <v>17284</v>
      </c>
      <c r="D3910" t="s">
        <v>21648</v>
      </c>
      <c r="E3910"/>
      <c r="F3910">
        <v>72029</v>
      </c>
      <c r="G3910"/>
      <c r="H3910"/>
    </row>
    <row r="3911" spans="1:8" x14ac:dyDescent="0.2">
      <c r="A3911" t="s">
        <v>17285</v>
      </c>
      <c r="B3911" t="s">
        <v>23090</v>
      </c>
      <c r="C3911" t="s">
        <v>16980</v>
      </c>
      <c r="D3911" t="s">
        <v>21648</v>
      </c>
      <c r="E3911"/>
      <c r="F3911">
        <v>70848</v>
      </c>
      <c r="G3911"/>
      <c r="H3911"/>
    </row>
    <row r="3912" spans="1:8" x14ac:dyDescent="0.2">
      <c r="A3912" t="s">
        <v>17286</v>
      </c>
      <c r="B3912" t="s">
        <v>23091</v>
      </c>
      <c r="C3912" t="s">
        <v>17287</v>
      </c>
      <c r="D3912" t="s">
        <v>21648</v>
      </c>
      <c r="E3912"/>
      <c r="F3912">
        <v>72029</v>
      </c>
      <c r="G3912"/>
      <c r="H3912"/>
    </row>
    <row r="3913" spans="1:8" x14ac:dyDescent="0.2">
      <c r="A3913" t="s">
        <v>20750</v>
      </c>
      <c r="B3913" t="s">
        <v>23006</v>
      </c>
      <c r="C3913" t="s">
        <v>20751</v>
      </c>
      <c r="D3913" t="s">
        <v>21648</v>
      </c>
      <c r="E3913"/>
      <c r="F3913"/>
      <c r="G3913"/>
      <c r="H3913"/>
    </row>
    <row r="3914" spans="1:8" x14ac:dyDescent="0.2">
      <c r="A3914" t="s">
        <v>12088</v>
      </c>
      <c r="B3914" t="s">
        <v>22240</v>
      </c>
      <c r="C3914" t="s">
        <v>12089</v>
      </c>
      <c r="D3914" t="s">
        <v>21648</v>
      </c>
      <c r="E3914"/>
      <c r="F3914">
        <v>71305</v>
      </c>
      <c r="G3914"/>
      <c r="H3914"/>
    </row>
    <row r="3915" spans="1:8" x14ac:dyDescent="0.2">
      <c r="A3915" t="s">
        <v>12090</v>
      </c>
      <c r="B3915" t="s">
        <v>22240</v>
      </c>
      <c r="C3915" t="s">
        <v>12091</v>
      </c>
      <c r="D3915" t="s">
        <v>21648</v>
      </c>
      <c r="E3915"/>
      <c r="F3915">
        <v>72029</v>
      </c>
      <c r="G3915"/>
      <c r="H3915"/>
    </row>
    <row r="3916" spans="1:8" x14ac:dyDescent="0.2">
      <c r="A3916" t="s">
        <v>17288</v>
      </c>
      <c r="B3916" t="s">
        <v>23092</v>
      </c>
      <c r="C3916" t="s">
        <v>17289</v>
      </c>
      <c r="D3916" t="s">
        <v>21648</v>
      </c>
      <c r="E3916"/>
      <c r="F3916">
        <v>72014</v>
      </c>
      <c r="G3916"/>
      <c r="H3916"/>
    </row>
    <row r="3917" spans="1:8" x14ac:dyDescent="0.2">
      <c r="A3917" t="s">
        <v>17290</v>
      </c>
      <c r="B3917" t="s">
        <v>23092</v>
      </c>
      <c r="C3917" t="s">
        <v>17291</v>
      </c>
      <c r="D3917" t="s">
        <v>21648</v>
      </c>
      <c r="E3917"/>
      <c r="F3917">
        <v>72014</v>
      </c>
      <c r="G3917"/>
      <c r="H3917"/>
    </row>
    <row r="3918" spans="1:8" x14ac:dyDescent="0.2">
      <c r="A3918" t="s">
        <v>20752</v>
      </c>
      <c r="B3918" t="s">
        <v>22021</v>
      </c>
      <c r="C3918" t="s">
        <v>20753</v>
      </c>
      <c r="D3918" t="s">
        <v>21648</v>
      </c>
      <c r="E3918"/>
      <c r="F3918">
        <v>72029</v>
      </c>
      <c r="G3918"/>
      <c r="H3918"/>
    </row>
    <row r="3919" spans="1:8" x14ac:dyDescent="0.2">
      <c r="A3919" t="s">
        <v>20754</v>
      </c>
      <c r="B3919" t="s">
        <v>23093</v>
      </c>
      <c r="C3919" t="s">
        <v>20755</v>
      </c>
      <c r="D3919" t="s">
        <v>21648</v>
      </c>
      <c r="E3919"/>
      <c r="F3919">
        <v>72029</v>
      </c>
      <c r="G3919"/>
      <c r="H3919"/>
    </row>
    <row r="3920" spans="1:8" x14ac:dyDescent="0.2">
      <c r="A3920" t="s">
        <v>20756</v>
      </c>
      <c r="B3920" t="s">
        <v>23093</v>
      </c>
      <c r="C3920" t="s">
        <v>20757</v>
      </c>
      <c r="D3920" t="s">
        <v>21648</v>
      </c>
      <c r="E3920"/>
      <c r="F3920">
        <v>72029</v>
      </c>
      <c r="G3920"/>
      <c r="H3920"/>
    </row>
    <row r="3921" spans="1:8" x14ac:dyDescent="0.2">
      <c r="A3921" t="s">
        <v>20758</v>
      </c>
      <c r="B3921" t="s">
        <v>23093</v>
      </c>
      <c r="C3921" t="s">
        <v>20759</v>
      </c>
      <c r="D3921" t="s">
        <v>21648</v>
      </c>
      <c r="E3921"/>
      <c r="F3921">
        <v>72029</v>
      </c>
      <c r="G3921"/>
      <c r="H3921"/>
    </row>
    <row r="3922" spans="1:8" x14ac:dyDescent="0.2">
      <c r="A3922" t="s">
        <v>20760</v>
      </c>
      <c r="B3922" t="s">
        <v>23093</v>
      </c>
      <c r="C3922" t="s">
        <v>20761</v>
      </c>
      <c r="D3922" t="s">
        <v>21648</v>
      </c>
      <c r="E3922"/>
      <c r="F3922">
        <v>72029</v>
      </c>
      <c r="G3922"/>
      <c r="H3922"/>
    </row>
    <row r="3923" spans="1:8" x14ac:dyDescent="0.2">
      <c r="A3923" t="s">
        <v>20762</v>
      </c>
      <c r="B3923" t="s">
        <v>23093</v>
      </c>
      <c r="C3923" t="s">
        <v>20763</v>
      </c>
      <c r="D3923" t="s">
        <v>21648</v>
      </c>
      <c r="E3923"/>
      <c r="F3923">
        <v>72029</v>
      </c>
      <c r="G3923"/>
      <c r="H3923"/>
    </row>
    <row r="3924" spans="1:8" x14ac:dyDescent="0.2">
      <c r="A3924" t="s">
        <v>20764</v>
      </c>
      <c r="B3924" t="s">
        <v>23093</v>
      </c>
      <c r="C3924" t="s">
        <v>20765</v>
      </c>
      <c r="D3924" t="s">
        <v>21648</v>
      </c>
      <c r="E3924"/>
      <c r="F3924">
        <v>72029</v>
      </c>
      <c r="G3924"/>
      <c r="H3924"/>
    </row>
    <row r="3925" spans="1:8" x14ac:dyDescent="0.2">
      <c r="A3925" t="s">
        <v>12092</v>
      </c>
      <c r="B3925" t="s">
        <v>22481</v>
      </c>
      <c r="C3925" t="s">
        <v>12093</v>
      </c>
      <c r="D3925" t="s">
        <v>21648</v>
      </c>
      <c r="E3925"/>
      <c r="F3925">
        <v>71618</v>
      </c>
      <c r="G3925"/>
      <c r="H3925"/>
    </row>
    <row r="3926" spans="1:8" x14ac:dyDescent="0.2">
      <c r="A3926" t="s">
        <v>17292</v>
      </c>
      <c r="B3926" t="s">
        <v>22826</v>
      </c>
      <c r="C3926" t="s">
        <v>17293</v>
      </c>
      <c r="D3926" t="s">
        <v>21648</v>
      </c>
      <c r="E3926"/>
      <c r="F3926">
        <v>72014</v>
      </c>
      <c r="G3926"/>
      <c r="H3926"/>
    </row>
    <row r="3927" spans="1:8" x14ac:dyDescent="0.2">
      <c r="A3927" t="s">
        <v>12094</v>
      </c>
      <c r="B3927" t="s">
        <v>23095</v>
      </c>
      <c r="C3927" t="s">
        <v>12095</v>
      </c>
      <c r="D3927" t="s">
        <v>21648</v>
      </c>
      <c r="E3927"/>
      <c r="F3927">
        <v>72014</v>
      </c>
      <c r="G3927"/>
      <c r="H3927"/>
    </row>
    <row r="3928" spans="1:8" x14ac:dyDescent="0.2">
      <c r="A3928" t="s">
        <v>12096</v>
      </c>
      <c r="B3928" t="s">
        <v>23095</v>
      </c>
      <c r="C3928" t="s">
        <v>8642</v>
      </c>
      <c r="D3928" t="s">
        <v>21648</v>
      </c>
      <c r="E3928"/>
      <c r="F3928">
        <v>72014</v>
      </c>
      <c r="G3928"/>
      <c r="H3928"/>
    </row>
    <row r="3929" spans="1:8" x14ac:dyDescent="0.2">
      <c r="A3929" t="s">
        <v>8643</v>
      </c>
      <c r="B3929" t="s">
        <v>23096</v>
      </c>
      <c r="C3929" t="s">
        <v>8644</v>
      </c>
      <c r="D3929" t="s">
        <v>21648</v>
      </c>
      <c r="E3929"/>
      <c r="F3929">
        <v>72014</v>
      </c>
      <c r="G3929"/>
      <c r="H3929"/>
    </row>
    <row r="3930" spans="1:8" x14ac:dyDescent="0.2">
      <c r="A3930" t="s">
        <v>17294</v>
      </c>
      <c r="B3930" t="s">
        <v>23097</v>
      </c>
      <c r="C3930" t="s">
        <v>17295</v>
      </c>
      <c r="D3930" t="s">
        <v>21648</v>
      </c>
      <c r="E3930"/>
      <c r="F3930">
        <v>72029</v>
      </c>
      <c r="G3930"/>
      <c r="H3930"/>
    </row>
    <row r="3931" spans="1:8" x14ac:dyDescent="0.2">
      <c r="A3931" t="s">
        <v>8645</v>
      </c>
      <c r="B3931" t="s">
        <v>23026</v>
      </c>
      <c r="C3931" t="s">
        <v>8646</v>
      </c>
      <c r="D3931" t="s">
        <v>21648</v>
      </c>
      <c r="E3931"/>
      <c r="F3931">
        <v>72029</v>
      </c>
      <c r="G3931"/>
      <c r="H3931"/>
    </row>
    <row r="3932" spans="1:8" x14ac:dyDescent="0.2">
      <c r="A3932" t="s">
        <v>8647</v>
      </c>
      <c r="B3932" t="s">
        <v>23026</v>
      </c>
      <c r="C3932" t="s">
        <v>8648</v>
      </c>
      <c r="D3932" t="s">
        <v>21648</v>
      </c>
      <c r="E3932"/>
      <c r="F3932">
        <v>71148</v>
      </c>
      <c r="G3932"/>
      <c r="H3932"/>
    </row>
    <row r="3933" spans="1:8" x14ac:dyDescent="0.2">
      <c r="A3933" t="s">
        <v>17296</v>
      </c>
      <c r="B3933" t="s">
        <v>22927</v>
      </c>
      <c r="C3933" t="s">
        <v>17297</v>
      </c>
      <c r="D3933" t="s">
        <v>21648</v>
      </c>
      <c r="E3933"/>
      <c r="F3933">
        <v>72029</v>
      </c>
      <c r="G3933"/>
      <c r="H3933"/>
    </row>
    <row r="3934" spans="1:8" x14ac:dyDescent="0.2">
      <c r="A3934" t="s">
        <v>17298</v>
      </c>
      <c r="B3934" t="s">
        <v>22785</v>
      </c>
      <c r="C3934" t="s">
        <v>17299</v>
      </c>
      <c r="D3934" t="s">
        <v>21648</v>
      </c>
      <c r="E3934"/>
      <c r="F3934">
        <v>72029</v>
      </c>
      <c r="G3934"/>
      <c r="H3934"/>
    </row>
    <row r="3935" spans="1:8" x14ac:dyDescent="0.2">
      <c r="A3935" t="s">
        <v>17300</v>
      </c>
      <c r="B3935" t="s">
        <v>22385</v>
      </c>
      <c r="C3935" t="s">
        <v>17301</v>
      </c>
      <c r="D3935" t="s">
        <v>21648</v>
      </c>
      <c r="E3935"/>
      <c r="F3935">
        <v>72014</v>
      </c>
      <c r="G3935"/>
      <c r="H3935"/>
    </row>
    <row r="3936" spans="1:8" x14ac:dyDescent="0.2">
      <c r="A3936" t="s">
        <v>8649</v>
      </c>
      <c r="B3936" t="s">
        <v>23099</v>
      </c>
      <c r="C3936" t="s">
        <v>8650</v>
      </c>
      <c r="D3936" t="s">
        <v>21648</v>
      </c>
      <c r="E3936"/>
      <c r="F3936">
        <v>72217</v>
      </c>
      <c r="G3936"/>
      <c r="H3936"/>
    </row>
    <row r="3937" spans="1:8" x14ac:dyDescent="0.2">
      <c r="A3937" t="s">
        <v>17302</v>
      </c>
      <c r="B3937" t="s">
        <v>23100</v>
      </c>
      <c r="C3937" t="s">
        <v>17303</v>
      </c>
      <c r="D3937" t="s">
        <v>21648</v>
      </c>
      <c r="E3937"/>
      <c r="F3937">
        <v>72019</v>
      </c>
      <c r="G3937"/>
      <c r="H3937"/>
    </row>
    <row r="3938" spans="1:8" x14ac:dyDescent="0.2">
      <c r="A3938" t="s">
        <v>17304</v>
      </c>
      <c r="B3938" t="s">
        <v>23100</v>
      </c>
      <c r="C3938" t="s">
        <v>17305</v>
      </c>
      <c r="D3938" t="s">
        <v>21648</v>
      </c>
      <c r="E3938"/>
      <c r="F3938">
        <v>72019</v>
      </c>
      <c r="G3938"/>
      <c r="H3938"/>
    </row>
    <row r="3939" spans="1:8" x14ac:dyDescent="0.2">
      <c r="A3939" t="s">
        <v>17306</v>
      </c>
      <c r="B3939" t="s">
        <v>23100</v>
      </c>
      <c r="C3939" t="s">
        <v>17307</v>
      </c>
      <c r="D3939" t="s">
        <v>21648</v>
      </c>
      <c r="E3939"/>
      <c r="F3939">
        <v>72014</v>
      </c>
      <c r="G3939"/>
      <c r="H3939"/>
    </row>
    <row r="3940" spans="1:8" x14ac:dyDescent="0.2">
      <c r="A3940" t="s">
        <v>17308</v>
      </c>
      <c r="B3940" t="s">
        <v>23101</v>
      </c>
      <c r="C3940" t="s">
        <v>17309</v>
      </c>
      <c r="D3940" t="s">
        <v>21648</v>
      </c>
      <c r="E3940"/>
      <c r="F3940"/>
      <c r="G3940"/>
      <c r="H3940"/>
    </row>
    <row r="3941" spans="1:8" x14ac:dyDescent="0.2">
      <c r="A3941" t="s">
        <v>20766</v>
      </c>
      <c r="B3941" t="s">
        <v>22927</v>
      </c>
      <c r="C3941" t="s">
        <v>20767</v>
      </c>
      <c r="D3941" t="s">
        <v>21648</v>
      </c>
      <c r="E3941"/>
      <c r="F3941"/>
      <c r="G3941"/>
      <c r="H3941"/>
    </row>
    <row r="3942" spans="1:8" x14ac:dyDescent="0.2">
      <c r="A3942" t="s">
        <v>20768</v>
      </c>
      <c r="B3942" t="s">
        <v>23102</v>
      </c>
      <c r="C3942" t="s">
        <v>20769</v>
      </c>
      <c r="D3942" t="s">
        <v>21648</v>
      </c>
      <c r="E3942"/>
      <c r="F3942"/>
      <c r="G3942"/>
      <c r="H3942"/>
    </row>
    <row r="3943" spans="1:8" x14ac:dyDescent="0.2">
      <c r="A3943" t="s">
        <v>8651</v>
      </c>
      <c r="B3943" t="s">
        <v>23103</v>
      </c>
      <c r="C3943" t="s">
        <v>8652</v>
      </c>
      <c r="D3943" t="s">
        <v>21648</v>
      </c>
      <c r="E3943"/>
      <c r="F3943">
        <v>72014</v>
      </c>
      <c r="G3943"/>
      <c r="H3943"/>
    </row>
    <row r="3944" spans="1:8" x14ac:dyDescent="0.2">
      <c r="A3944" t="s">
        <v>20770</v>
      </c>
      <c r="B3944" t="s">
        <v>23104</v>
      </c>
      <c r="C3944" t="s">
        <v>20771</v>
      </c>
      <c r="D3944" t="s">
        <v>21648</v>
      </c>
      <c r="E3944"/>
      <c r="F3944"/>
      <c r="G3944"/>
      <c r="H3944"/>
    </row>
    <row r="3945" spans="1:8" x14ac:dyDescent="0.2">
      <c r="A3945" t="s">
        <v>17310</v>
      </c>
      <c r="B3945" t="s">
        <v>22927</v>
      </c>
      <c r="C3945" t="s">
        <v>17311</v>
      </c>
      <c r="D3945" t="s">
        <v>21648</v>
      </c>
      <c r="E3945"/>
      <c r="F3945">
        <v>72029</v>
      </c>
      <c r="G3945"/>
      <c r="H3945"/>
    </row>
    <row r="3946" spans="1:8" x14ac:dyDescent="0.2">
      <c r="A3946" t="s">
        <v>17312</v>
      </c>
      <c r="B3946" t="s">
        <v>22927</v>
      </c>
      <c r="C3946" t="s">
        <v>17313</v>
      </c>
      <c r="D3946" t="s">
        <v>21648</v>
      </c>
      <c r="E3946"/>
      <c r="F3946">
        <v>72014</v>
      </c>
      <c r="G3946"/>
      <c r="H3946"/>
    </row>
    <row r="3947" spans="1:8" x14ac:dyDescent="0.2">
      <c r="A3947" t="s">
        <v>17314</v>
      </c>
      <c r="B3947" t="s">
        <v>23105</v>
      </c>
      <c r="C3947" t="s">
        <v>17315</v>
      </c>
      <c r="D3947" t="s">
        <v>21648</v>
      </c>
      <c r="E3947"/>
      <c r="F3947">
        <v>72029</v>
      </c>
      <c r="G3947"/>
      <c r="H3947"/>
    </row>
    <row r="3948" spans="1:8" x14ac:dyDescent="0.2">
      <c r="A3948" t="s">
        <v>8653</v>
      </c>
      <c r="B3948" t="s">
        <v>23037</v>
      </c>
      <c r="C3948" t="s">
        <v>8654</v>
      </c>
      <c r="D3948" t="s">
        <v>21648</v>
      </c>
      <c r="E3948"/>
      <c r="F3948">
        <v>72014</v>
      </c>
      <c r="G3948"/>
      <c r="H3948"/>
    </row>
    <row r="3949" spans="1:8" x14ac:dyDescent="0.2">
      <c r="A3949" t="s">
        <v>17316</v>
      </c>
      <c r="B3949" t="s">
        <v>23106</v>
      </c>
      <c r="C3949" t="s">
        <v>17317</v>
      </c>
      <c r="D3949" t="s">
        <v>21648</v>
      </c>
      <c r="E3949"/>
      <c r="F3949">
        <v>72029</v>
      </c>
      <c r="G3949"/>
      <c r="H3949"/>
    </row>
    <row r="3950" spans="1:8" x14ac:dyDescent="0.2">
      <c r="A3950" t="s">
        <v>17318</v>
      </c>
      <c r="B3950" t="s">
        <v>23107</v>
      </c>
      <c r="C3950" t="s">
        <v>17319</v>
      </c>
      <c r="D3950" t="s">
        <v>21648</v>
      </c>
      <c r="E3950"/>
      <c r="F3950">
        <v>72029</v>
      </c>
      <c r="G3950"/>
      <c r="H3950"/>
    </row>
    <row r="3951" spans="1:8" x14ac:dyDescent="0.2">
      <c r="A3951" t="s">
        <v>20772</v>
      </c>
      <c r="B3951" t="s">
        <v>22793</v>
      </c>
      <c r="C3951" t="s">
        <v>20773</v>
      </c>
      <c r="D3951" t="s">
        <v>21648</v>
      </c>
      <c r="E3951"/>
      <c r="F3951">
        <v>72336</v>
      </c>
      <c r="G3951"/>
      <c r="H3951"/>
    </row>
    <row r="3952" spans="1:8" x14ac:dyDescent="0.2">
      <c r="A3952" t="s">
        <v>20774</v>
      </c>
      <c r="B3952" t="s">
        <v>23108</v>
      </c>
      <c r="C3952" t="s">
        <v>20775</v>
      </c>
      <c r="D3952" t="s">
        <v>21648</v>
      </c>
      <c r="E3952"/>
      <c r="F3952">
        <v>72019</v>
      </c>
      <c r="G3952"/>
      <c r="H3952"/>
    </row>
    <row r="3953" spans="1:8" x14ac:dyDescent="0.2">
      <c r="A3953" t="s">
        <v>20776</v>
      </c>
      <c r="B3953" t="s">
        <v>23109</v>
      </c>
      <c r="C3953" t="s">
        <v>20777</v>
      </c>
      <c r="D3953" t="s">
        <v>21648</v>
      </c>
      <c r="E3953"/>
      <c r="F3953"/>
      <c r="G3953"/>
      <c r="H3953"/>
    </row>
    <row r="3954" spans="1:8" x14ac:dyDescent="0.2">
      <c r="A3954" t="s">
        <v>20778</v>
      </c>
      <c r="B3954" t="s">
        <v>23097</v>
      </c>
      <c r="C3954" t="s">
        <v>20779</v>
      </c>
      <c r="D3954" t="s">
        <v>21648</v>
      </c>
      <c r="E3954"/>
      <c r="F3954">
        <v>72029</v>
      </c>
      <c r="G3954"/>
      <c r="H3954"/>
    </row>
    <row r="3955" spans="1:8" x14ac:dyDescent="0.2">
      <c r="A3955" t="s">
        <v>20780</v>
      </c>
      <c r="B3955" t="s">
        <v>23097</v>
      </c>
      <c r="C3955" t="s">
        <v>20781</v>
      </c>
      <c r="D3955" t="s">
        <v>21648</v>
      </c>
      <c r="E3955"/>
      <c r="F3955">
        <v>72029</v>
      </c>
      <c r="G3955"/>
      <c r="H3955"/>
    </row>
    <row r="3956" spans="1:8" x14ac:dyDescent="0.2">
      <c r="A3956" t="s">
        <v>20782</v>
      </c>
      <c r="B3956" t="s">
        <v>23097</v>
      </c>
      <c r="C3956" t="s">
        <v>20783</v>
      </c>
      <c r="D3956" t="s">
        <v>21648</v>
      </c>
      <c r="E3956"/>
      <c r="F3956">
        <v>72029</v>
      </c>
      <c r="G3956"/>
      <c r="H3956"/>
    </row>
    <row r="3957" spans="1:8" x14ac:dyDescent="0.2">
      <c r="A3957" t="s">
        <v>17320</v>
      </c>
      <c r="B3957" t="s">
        <v>23037</v>
      </c>
      <c r="C3957" t="s">
        <v>17321</v>
      </c>
      <c r="D3957" t="s">
        <v>21648</v>
      </c>
      <c r="E3957"/>
      <c r="F3957">
        <v>72029</v>
      </c>
      <c r="G3957"/>
      <c r="H3957"/>
    </row>
    <row r="3958" spans="1:8" x14ac:dyDescent="0.2">
      <c r="A3958" t="s">
        <v>17322</v>
      </c>
      <c r="B3958" t="s">
        <v>23110</v>
      </c>
      <c r="C3958" t="s">
        <v>17323</v>
      </c>
      <c r="D3958" t="s">
        <v>21648</v>
      </c>
      <c r="E3958"/>
      <c r="F3958">
        <v>72029</v>
      </c>
      <c r="G3958"/>
      <c r="H3958"/>
    </row>
    <row r="3959" spans="1:8" x14ac:dyDescent="0.2">
      <c r="A3959" t="s">
        <v>23111</v>
      </c>
      <c r="B3959" t="s">
        <v>23004</v>
      </c>
      <c r="C3959" t="s">
        <v>23112</v>
      </c>
      <c r="D3959" t="s">
        <v>21648</v>
      </c>
      <c r="E3959"/>
      <c r="F3959">
        <v>72029</v>
      </c>
      <c r="G3959"/>
      <c r="H3959"/>
    </row>
    <row r="3960" spans="1:8" x14ac:dyDescent="0.2">
      <c r="A3960" t="s">
        <v>17324</v>
      </c>
      <c r="B3960" t="s">
        <v>23113</v>
      </c>
      <c r="C3960" t="s">
        <v>17325</v>
      </c>
      <c r="D3960" t="s">
        <v>21648</v>
      </c>
      <c r="E3960"/>
      <c r="F3960">
        <v>72014</v>
      </c>
      <c r="G3960"/>
      <c r="H3960"/>
    </row>
    <row r="3961" spans="1:8" x14ac:dyDescent="0.2">
      <c r="A3961" t="s">
        <v>8655</v>
      </c>
      <c r="B3961" t="s">
        <v>23114</v>
      </c>
      <c r="C3961" t="s">
        <v>8656</v>
      </c>
      <c r="D3961" t="s">
        <v>21648</v>
      </c>
      <c r="E3961"/>
      <c r="F3961">
        <v>72336</v>
      </c>
      <c r="G3961"/>
      <c r="H3961"/>
    </row>
    <row r="3962" spans="1:8" x14ac:dyDescent="0.2">
      <c r="A3962" t="s">
        <v>8657</v>
      </c>
      <c r="B3962" t="s">
        <v>23115</v>
      </c>
      <c r="C3962" t="s">
        <v>8658</v>
      </c>
      <c r="D3962" t="s">
        <v>21648</v>
      </c>
      <c r="E3962"/>
      <c r="F3962">
        <v>72014</v>
      </c>
      <c r="G3962"/>
      <c r="H3962"/>
    </row>
    <row r="3963" spans="1:8" x14ac:dyDescent="0.2">
      <c r="A3963" t="s">
        <v>25538</v>
      </c>
      <c r="B3963" t="s">
        <v>25539</v>
      </c>
      <c r="C3963" t="s">
        <v>25540</v>
      </c>
      <c r="D3963" t="s">
        <v>21648</v>
      </c>
      <c r="E3963"/>
      <c r="F3963">
        <v>72029</v>
      </c>
      <c r="G3963"/>
      <c r="H3963"/>
    </row>
    <row r="3964" spans="1:8" x14ac:dyDescent="0.2">
      <c r="A3964" t="s">
        <v>25541</v>
      </c>
      <c r="B3964" t="s">
        <v>25539</v>
      </c>
      <c r="C3964" t="s">
        <v>25542</v>
      </c>
      <c r="D3964" t="s">
        <v>21648</v>
      </c>
      <c r="E3964"/>
      <c r="F3964">
        <v>72029</v>
      </c>
      <c r="G3964"/>
      <c r="H3964"/>
    </row>
    <row r="3965" spans="1:8" x14ac:dyDescent="0.2">
      <c r="A3965" t="s">
        <v>25543</v>
      </c>
      <c r="B3965" t="s">
        <v>25544</v>
      </c>
      <c r="C3965" t="s">
        <v>25545</v>
      </c>
      <c r="D3965" t="s">
        <v>21648</v>
      </c>
      <c r="E3965"/>
      <c r="F3965">
        <v>72029</v>
      </c>
      <c r="G3965"/>
      <c r="H3965"/>
    </row>
    <row r="3966" spans="1:8" x14ac:dyDescent="0.2">
      <c r="A3966" t="s">
        <v>25546</v>
      </c>
      <c r="B3966" t="s">
        <v>22927</v>
      </c>
      <c r="C3966" t="s">
        <v>25547</v>
      </c>
      <c r="D3966" t="s">
        <v>21648</v>
      </c>
      <c r="E3966"/>
      <c r="F3966">
        <v>72014</v>
      </c>
      <c r="G3966"/>
      <c r="H3966"/>
    </row>
    <row r="3967" spans="1:8" x14ac:dyDescent="0.2">
      <c r="A3967" t="s">
        <v>25548</v>
      </c>
      <c r="B3967" t="s">
        <v>22927</v>
      </c>
      <c r="C3967" t="s">
        <v>25549</v>
      </c>
      <c r="D3967" t="s">
        <v>21648</v>
      </c>
      <c r="E3967"/>
      <c r="F3967">
        <v>72014</v>
      </c>
      <c r="G3967"/>
      <c r="H3967"/>
    </row>
    <row r="3968" spans="1:8" x14ac:dyDescent="0.2">
      <c r="A3968" t="s">
        <v>25550</v>
      </c>
      <c r="B3968" t="s">
        <v>22021</v>
      </c>
      <c r="C3968" t="s">
        <v>25551</v>
      </c>
      <c r="D3968" t="s">
        <v>21648</v>
      </c>
      <c r="E3968"/>
      <c r="F3968">
        <v>72029</v>
      </c>
      <c r="G3968"/>
      <c r="H3968"/>
    </row>
    <row r="3969" spans="1:8" x14ac:dyDescent="0.2">
      <c r="A3969" t="s">
        <v>17326</v>
      </c>
      <c r="B3969" t="s">
        <v>23097</v>
      </c>
      <c r="C3969" t="s">
        <v>17327</v>
      </c>
      <c r="D3969" t="s">
        <v>21648</v>
      </c>
      <c r="E3969"/>
      <c r="F3969">
        <v>72014</v>
      </c>
      <c r="G3969"/>
      <c r="H3969"/>
    </row>
    <row r="3970" spans="1:8" x14ac:dyDescent="0.2">
      <c r="A3970" t="s">
        <v>8659</v>
      </c>
      <c r="B3970" t="s">
        <v>22240</v>
      </c>
      <c r="C3970" t="s">
        <v>5354</v>
      </c>
      <c r="D3970" t="s">
        <v>21648</v>
      </c>
      <c r="E3970"/>
      <c r="F3970">
        <v>71305</v>
      </c>
      <c r="G3970"/>
      <c r="H3970"/>
    </row>
    <row r="3971" spans="1:8" x14ac:dyDescent="0.2">
      <c r="A3971" t="s">
        <v>5355</v>
      </c>
      <c r="B3971" t="s">
        <v>22240</v>
      </c>
      <c r="C3971" t="s">
        <v>5356</v>
      </c>
      <c r="D3971" t="s">
        <v>21648</v>
      </c>
      <c r="E3971"/>
      <c r="F3971">
        <v>71305</v>
      </c>
      <c r="G3971"/>
      <c r="H3971"/>
    </row>
    <row r="3972" spans="1:8" x14ac:dyDescent="0.2">
      <c r="A3972" t="s">
        <v>20784</v>
      </c>
      <c r="B3972" t="s">
        <v>23116</v>
      </c>
      <c r="C3972" t="s">
        <v>20785</v>
      </c>
      <c r="D3972" t="s">
        <v>21648</v>
      </c>
      <c r="E3972"/>
      <c r="F3972">
        <v>72014</v>
      </c>
      <c r="G3972"/>
      <c r="H3972"/>
    </row>
    <row r="3973" spans="1:8" x14ac:dyDescent="0.2">
      <c r="A3973" t="s">
        <v>5357</v>
      </c>
      <c r="B3973" t="s">
        <v>23117</v>
      </c>
      <c r="C3973" t="s">
        <v>5358</v>
      </c>
      <c r="D3973" t="s">
        <v>21648</v>
      </c>
      <c r="E3973"/>
      <c r="F3973">
        <v>71150</v>
      </c>
      <c r="G3973"/>
      <c r="H3973"/>
    </row>
    <row r="3974" spans="1:8" x14ac:dyDescent="0.2">
      <c r="A3974" t="s">
        <v>5359</v>
      </c>
      <c r="B3974" t="s">
        <v>23117</v>
      </c>
      <c r="C3974" t="s">
        <v>5360</v>
      </c>
      <c r="D3974" t="s">
        <v>21648</v>
      </c>
      <c r="E3974"/>
      <c r="F3974">
        <v>71150</v>
      </c>
      <c r="G3974"/>
      <c r="H3974"/>
    </row>
    <row r="3975" spans="1:8" x14ac:dyDescent="0.2">
      <c r="A3975" t="s">
        <v>5361</v>
      </c>
      <c r="B3975" t="s">
        <v>23119</v>
      </c>
      <c r="C3975" t="s">
        <v>5362</v>
      </c>
      <c r="D3975" t="s">
        <v>21648</v>
      </c>
      <c r="E3975"/>
      <c r="F3975">
        <v>72336</v>
      </c>
      <c r="G3975"/>
      <c r="H3975"/>
    </row>
    <row r="3976" spans="1:8" x14ac:dyDescent="0.2">
      <c r="A3976" t="s">
        <v>20786</v>
      </c>
      <c r="B3976" t="s">
        <v>22826</v>
      </c>
      <c r="C3976" t="s">
        <v>17293</v>
      </c>
      <c r="D3976" t="s">
        <v>21648</v>
      </c>
      <c r="E3976"/>
      <c r="F3976">
        <v>72014</v>
      </c>
      <c r="G3976"/>
      <c r="H3976"/>
    </row>
    <row r="3977" spans="1:8" x14ac:dyDescent="0.2">
      <c r="A3977" t="s">
        <v>17328</v>
      </c>
      <c r="B3977" t="s">
        <v>22235</v>
      </c>
      <c r="C3977" t="s">
        <v>17329</v>
      </c>
      <c r="D3977" t="s">
        <v>21648</v>
      </c>
      <c r="E3977">
        <v>0</v>
      </c>
      <c r="F3977">
        <v>70848</v>
      </c>
      <c r="G3977"/>
      <c r="H3977"/>
    </row>
    <row r="3978" spans="1:8" x14ac:dyDescent="0.2">
      <c r="A3978" t="s">
        <v>5363</v>
      </c>
      <c r="B3978" t="s">
        <v>23120</v>
      </c>
      <c r="C3978" t="s">
        <v>5364</v>
      </c>
      <c r="D3978" t="s">
        <v>21648</v>
      </c>
      <c r="E3978"/>
      <c r="F3978"/>
      <c r="G3978"/>
      <c r="H3978"/>
    </row>
    <row r="3979" spans="1:8" x14ac:dyDescent="0.2">
      <c r="A3979" t="s">
        <v>20787</v>
      </c>
      <c r="B3979" t="s">
        <v>23121</v>
      </c>
      <c r="C3979" t="s">
        <v>20788</v>
      </c>
      <c r="D3979" t="s">
        <v>21648</v>
      </c>
      <c r="E3979"/>
      <c r="F3979">
        <v>72029</v>
      </c>
      <c r="G3979"/>
      <c r="H3979"/>
    </row>
    <row r="3980" spans="1:8" x14ac:dyDescent="0.2">
      <c r="A3980" t="s">
        <v>5365</v>
      </c>
      <c r="B3980" t="s">
        <v>23122</v>
      </c>
      <c r="C3980" t="s">
        <v>5366</v>
      </c>
      <c r="D3980" t="s">
        <v>21648</v>
      </c>
      <c r="E3980"/>
      <c r="F3980">
        <v>72336</v>
      </c>
      <c r="G3980"/>
      <c r="H3980"/>
    </row>
    <row r="3981" spans="1:8" x14ac:dyDescent="0.2">
      <c r="A3981" t="s">
        <v>20789</v>
      </c>
      <c r="B3981" t="s">
        <v>23123</v>
      </c>
      <c r="C3981" t="s">
        <v>20790</v>
      </c>
      <c r="D3981" t="s">
        <v>21648</v>
      </c>
      <c r="E3981"/>
      <c r="F3981">
        <v>72014</v>
      </c>
      <c r="G3981"/>
      <c r="H3981"/>
    </row>
    <row r="3982" spans="1:8" x14ac:dyDescent="0.2">
      <c r="A3982" t="s">
        <v>5367</v>
      </c>
      <c r="B3982" t="s">
        <v>23124</v>
      </c>
      <c r="C3982" t="s">
        <v>5368</v>
      </c>
      <c r="D3982" t="s">
        <v>21648</v>
      </c>
      <c r="E3982"/>
      <c r="F3982">
        <v>71634</v>
      </c>
      <c r="G3982"/>
      <c r="H3982"/>
    </row>
    <row r="3983" spans="1:8" x14ac:dyDescent="0.2">
      <c r="A3983" t="s">
        <v>17330</v>
      </c>
      <c r="B3983" t="s">
        <v>22927</v>
      </c>
      <c r="C3983" t="s">
        <v>17331</v>
      </c>
      <c r="D3983" t="s">
        <v>21648</v>
      </c>
      <c r="E3983"/>
      <c r="F3983">
        <v>72014</v>
      </c>
      <c r="G3983"/>
      <c r="H3983"/>
    </row>
    <row r="3984" spans="1:8" x14ac:dyDescent="0.2">
      <c r="A3984" t="s">
        <v>17332</v>
      </c>
      <c r="B3984" t="s">
        <v>22466</v>
      </c>
      <c r="C3984" t="s">
        <v>17333</v>
      </c>
      <c r="D3984" t="s">
        <v>21648</v>
      </c>
      <c r="E3984">
        <v>0</v>
      </c>
      <c r="F3984">
        <v>70848</v>
      </c>
      <c r="G3984"/>
      <c r="H3984"/>
    </row>
    <row r="3985" spans="1:8" x14ac:dyDescent="0.2">
      <c r="A3985" t="s">
        <v>20791</v>
      </c>
      <c r="B3985" t="s">
        <v>23097</v>
      </c>
      <c r="C3985" t="s">
        <v>20792</v>
      </c>
      <c r="D3985" t="s">
        <v>21648</v>
      </c>
      <c r="E3985"/>
      <c r="F3985">
        <v>72014</v>
      </c>
      <c r="G3985"/>
      <c r="H3985"/>
    </row>
    <row r="3986" spans="1:8" x14ac:dyDescent="0.2">
      <c r="A3986" t="s">
        <v>20793</v>
      </c>
      <c r="B3986" t="s">
        <v>23097</v>
      </c>
      <c r="C3986" t="s">
        <v>20794</v>
      </c>
      <c r="D3986" t="s">
        <v>21648</v>
      </c>
      <c r="E3986"/>
      <c r="F3986"/>
      <c r="G3986"/>
      <c r="H3986"/>
    </row>
    <row r="3987" spans="1:8" x14ac:dyDescent="0.2">
      <c r="A3987" t="s">
        <v>17334</v>
      </c>
      <c r="B3987" t="s">
        <v>23125</v>
      </c>
      <c r="C3987" t="s">
        <v>17335</v>
      </c>
      <c r="D3987" t="s">
        <v>21648</v>
      </c>
      <c r="E3987"/>
      <c r="F3987"/>
      <c r="G3987"/>
      <c r="H3987"/>
    </row>
    <row r="3988" spans="1:8" x14ac:dyDescent="0.2">
      <c r="A3988" t="s">
        <v>20795</v>
      </c>
      <c r="B3988" t="s">
        <v>23126</v>
      </c>
      <c r="C3988" t="s">
        <v>20796</v>
      </c>
      <c r="D3988" t="s">
        <v>21648</v>
      </c>
      <c r="E3988"/>
      <c r="F3988"/>
      <c r="G3988"/>
      <c r="H3988"/>
    </row>
    <row r="3989" spans="1:8" x14ac:dyDescent="0.2">
      <c r="A3989" t="s">
        <v>17336</v>
      </c>
      <c r="B3989" t="s">
        <v>22466</v>
      </c>
      <c r="C3989" t="s">
        <v>17337</v>
      </c>
      <c r="D3989" t="s">
        <v>21648</v>
      </c>
      <c r="E3989"/>
      <c r="F3989">
        <v>70848</v>
      </c>
      <c r="G3989"/>
      <c r="H3989"/>
    </row>
    <row r="3990" spans="1:8" x14ac:dyDescent="0.2">
      <c r="A3990" t="s">
        <v>20797</v>
      </c>
      <c r="B3990" t="s">
        <v>23127</v>
      </c>
      <c r="C3990" t="s">
        <v>20798</v>
      </c>
      <c r="D3990" t="s">
        <v>21648</v>
      </c>
      <c r="E3990"/>
      <c r="F3990">
        <v>72029</v>
      </c>
      <c r="G3990"/>
      <c r="H3990"/>
    </row>
    <row r="3991" spans="1:8" x14ac:dyDescent="0.2">
      <c r="A3991" t="s">
        <v>20799</v>
      </c>
      <c r="B3991" t="s">
        <v>23128</v>
      </c>
      <c r="C3991" t="s">
        <v>20800</v>
      </c>
      <c r="D3991" t="s">
        <v>21648</v>
      </c>
      <c r="E3991"/>
      <c r="F3991"/>
      <c r="G3991"/>
      <c r="H3991"/>
    </row>
    <row r="3992" spans="1:8" x14ac:dyDescent="0.2">
      <c r="A3992" t="s">
        <v>17338</v>
      </c>
      <c r="B3992" t="s">
        <v>23128</v>
      </c>
      <c r="C3992" t="s">
        <v>17339</v>
      </c>
      <c r="D3992" t="s">
        <v>21648</v>
      </c>
      <c r="E3992"/>
      <c r="F3992">
        <v>70848</v>
      </c>
      <c r="G3992"/>
      <c r="H3992"/>
    </row>
    <row r="3993" spans="1:8" x14ac:dyDescent="0.2">
      <c r="A3993" t="s">
        <v>17340</v>
      </c>
      <c r="B3993" t="s">
        <v>23128</v>
      </c>
      <c r="C3993" t="s">
        <v>17341</v>
      </c>
      <c r="D3993" t="s">
        <v>21648</v>
      </c>
      <c r="E3993"/>
      <c r="F3993"/>
      <c r="G3993"/>
      <c r="H3993"/>
    </row>
    <row r="3994" spans="1:8" x14ac:dyDescent="0.2">
      <c r="A3994" t="s">
        <v>17342</v>
      </c>
      <c r="B3994" t="s">
        <v>23128</v>
      </c>
      <c r="C3994" t="s">
        <v>17343</v>
      </c>
      <c r="D3994" t="s">
        <v>21648</v>
      </c>
      <c r="E3994"/>
      <c r="F3994"/>
      <c r="G3994"/>
      <c r="H3994"/>
    </row>
    <row r="3995" spans="1:8" x14ac:dyDescent="0.2">
      <c r="A3995" t="s">
        <v>17344</v>
      </c>
      <c r="B3995" t="s">
        <v>23128</v>
      </c>
      <c r="C3995" t="s">
        <v>17345</v>
      </c>
      <c r="D3995" t="s">
        <v>21648</v>
      </c>
      <c r="E3995"/>
      <c r="F3995"/>
      <c r="G3995"/>
      <c r="H3995"/>
    </row>
    <row r="3996" spans="1:8" x14ac:dyDescent="0.2">
      <c r="A3996" t="s">
        <v>17346</v>
      </c>
      <c r="B3996" t="s">
        <v>23128</v>
      </c>
      <c r="C3996" t="s">
        <v>17347</v>
      </c>
      <c r="D3996" t="s">
        <v>21648</v>
      </c>
      <c r="E3996"/>
      <c r="F3996"/>
      <c r="G3996"/>
      <c r="H3996"/>
    </row>
    <row r="3997" spans="1:8" x14ac:dyDescent="0.2">
      <c r="A3997" t="s">
        <v>17348</v>
      </c>
      <c r="B3997" t="s">
        <v>23128</v>
      </c>
      <c r="C3997" t="s">
        <v>17349</v>
      </c>
      <c r="D3997" t="s">
        <v>21648</v>
      </c>
      <c r="E3997"/>
      <c r="F3997"/>
      <c r="G3997"/>
      <c r="H3997"/>
    </row>
    <row r="3998" spans="1:8" x14ac:dyDescent="0.2">
      <c r="A3998" t="s">
        <v>17350</v>
      </c>
      <c r="B3998" t="s">
        <v>23128</v>
      </c>
      <c r="C3998" t="s">
        <v>17351</v>
      </c>
      <c r="D3998" t="s">
        <v>21648</v>
      </c>
      <c r="E3998"/>
      <c r="F3998"/>
      <c r="G3998"/>
      <c r="H3998"/>
    </row>
    <row r="3999" spans="1:8" x14ac:dyDescent="0.2">
      <c r="A3999" t="s">
        <v>17352</v>
      </c>
      <c r="B3999" t="s">
        <v>23128</v>
      </c>
      <c r="C3999" t="s">
        <v>17353</v>
      </c>
      <c r="D3999" t="s">
        <v>21648</v>
      </c>
      <c r="E3999"/>
      <c r="F3999"/>
      <c r="G3999"/>
      <c r="H3999"/>
    </row>
    <row r="4000" spans="1:8" x14ac:dyDescent="0.2">
      <c r="A4000" t="s">
        <v>17354</v>
      </c>
      <c r="B4000" t="s">
        <v>23128</v>
      </c>
      <c r="C4000" t="s">
        <v>17355</v>
      </c>
      <c r="D4000" t="s">
        <v>21648</v>
      </c>
      <c r="E4000"/>
      <c r="F4000"/>
      <c r="G4000"/>
      <c r="H4000"/>
    </row>
    <row r="4001" spans="1:8" x14ac:dyDescent="0.2">
      <c r="A4001" t="s">
        <v>20801</v>
      </c>
      <c r="B4001" t="s">
        <v>23129</v>
      </c>
      <c r="C4001" t="s">
        <v>20802</v>
      </c>
      <c r="D4001" t="s">
        <v>21677</v>
      </c>
      <c r="E4001"/>
      <c r="F4001"/>
      <c r="G4001"/>
      <c r="H4001"/>
    </row>
    <row r="4002" spans="1:8" x14ac:dyDescent="0.2">
      <c r="A4002" t="s">
        <v>20803</v>
      </c>
      <c r="B4002" t="s">
        <v>23129</v>
      </c>
      <c r="C4002" t="s">
        <v>20804</v>
      </c>
      <c r="D4002" t="s">
        <v>21648</v>
      </c>
      <c r="E4002"/>
      <c r="F4002">
        <v>70848</v>
      </c>
      <c r="G4002"/>
      <c r="H4002"/>
    </row>
    <row r="4003" spans="1:8" x14ac:dyDescent="0.2">
      <c r="A4003" t="s">
        <v>20805</v>
      </c>
      <c r="B4003" t="s">
        <v>23129</v>
      </c>
      <c r="C4003" t="s">
        <v>20806</v>
      </c>
      <c r="D4003" t="s">
        <v>21648</v>
      </c>
      <c r="E4003"/>
      <c r="F4003">
        <v>70848</v>
      </c>
      <c r="G4003"/>
      <c r="H4003"/>
    </row>
    <row r="4004" spans="1:8" x14ac:dyDescent="0.2">
      <c r="A4004" t="s">
        <v>20807</v>
      </c>
      <c r="B4004" t="s">
        <v>23129</v>
      </c>
      <c r="C4004" t="s">
        <v>20808</v>
      </c>
      <c r="D4004" t="s">
        <v>21648</v>
      </c>
      <c r="E4004"/>
      <c r="F4004">
        <v>70848</v>
      </c>
      <c r="G4004"/>
      <c r="H4004"/>
    </row>
    <row r="4005" spans="1:8" x14ac:dyDescent="0.2">
      <c r="A4005" t="s">
        <v>20809</v>
      </c>
      <c r="B4005" t="s">
        <v>23129</v>
      </c>
      <c r="C4005" t="s">
        <v>20810</v>
      </c>
      <c r="D4005" t="s">
        <v>21648</v>
      </c>
      <c r="E4005"/>
      <c r="F4005">
        <v>70848</v>
      </c>
      <c r="G4005"/>
      <c r="H4005"/>
    </row>
    <row r="4006" spans="1:8" x14ac:dyDescent="0.2">
      <c r="A4006" t="s">
        <v>20811</v>
      </c>
      <c r="B4006" t="s">
        <v>23129</v>
      </c>
      <c r="C4006" t="s">
        <v>20812</v>
      </c>
      <c r="D4006" t="s">
        <v>21648</v>
      </c>
      <c r="E4006"/>
      <c r="F4006">
        <v>70848</v>
      </c>
      <c r="G4006"/>
      <c r="H4006"/>
    </row>
    <row r="4007" spans="1:8" x14ac:dyDescent="0.2">
      <c r="A4007" t="s">
        <v>20813</v>
      </c>
      <c r="B4007" t="s">
        <v>23129</v>
      </c>
      <c r="C4007" t="s">
        <v>20814</v>
      </c>
      <c r="D4007" t="s">
        <v>21648</v>
      </c>
      <c r="E4007"/>
      <c r="F4007">
        <v>70848</v>
      </c>
      <c r="G4007"/>
      <c r="H4007"/>
    </row>
    <row r="4008" spans="1:8" x14ac:dyDescent="0.2">
      <c r="A4008" t="s">
        <v>20815</v>
      </c>
      <c r="B4008" t="s">
        <v>23129</v>
      </c>
      <c r="C4008" t="s">
        <v>20816</v>
      </c>
      <c r="D4008" t="s">
        <v>21648</v>
      </c>
      <c r="E4008"/>
      <c r="F4008">
        <v>70848</v>
      </c>
      <c r="G4008"/>
      <c r="H4008"/>
    </row>
    <row r="4009" spans="1:8" x14ac:dyDescent="0.2">
      <c r="A4009" t="s">
        <v>20817</v>
      </c>
      <c r="B4009" t="s">
        <v>23129</v>
      </c>
      <c r="C4009" t="s">
        <v>20818</v>
      </c>
      <c r="D4009" t="s">
        <v>21648</v>
      </c>
      <c r="E4009"/>
      <c r="F4009">
        <v>70848</v>
      </c>
      <c r="G4009"/>
      <c r="H4009"/>
    </row>
    <row r="4010" spans="1:8" x14ac:dyDescent="0.2">
      <c r="A4010" t="s">
        <v>20819</v>
      </c>
      <c r="B4010" t="s">
        <v>23129</v>
      </c>
      <c r="C4010" t="s">
        <v>20820</v>
      </c>
      <c r="D4010" t="s">
        <v>21648</v>
      </c>
      <c r="E4010"/>
      <c r="F4010">
        <v>70848</v>
      </c>
      <c r="G4010"/>
      <c r="H4010"/>
    </row>
    <row r="4011" spans="1:8" x14ac:dyDescent="0.2">
      <c r="A4011" t="s">
        <v>20821</v>
      </c>
      <c r="B4011" t="s">
        <v>23129</v>
      </c>
      <c r="C4011" t="s">
        <v>20822</v>
      </c>
      <c r="D4011" t="s">
        <v>21648</v>
      </c>
      <c r="E4011"/>
      <c r="F4011">
        <v>70848</v>
      </c>
      <c r="G4011"/>
      <c r="H4011"/>
    </row>
    <row r="4012" spans="1:8" x14ac:dyDescent="0.2">
      <c r="A4012" t="s">
        <v>20823</v>
      </c>
      <c r="B4012" t="s">
        <v>23129</v>
      </c>
      <c r="C4012" t="s">
        <v>20824</v>
      </c>
      <c r="D4012" t="s">
        <v>21648</v>
      </c>
      <c r="E4012"/>
      <c r="F4012">
        <v>70848</v>
      </c>
      <c r="G4012"/>
      <c r="H4012"/>
    </row>
    <row r="4013" spans="1:8" x14ac:dyDescent="0.2">
      <c r="A4013" t="s">
        <v>20825</v>
      </c>
      <c r="B4013" t="s">
        <v>23129</v>
      </c>
      <c r="C4013" t="s">
        <v>20826</v>
      </c>
      <c r="D4013" t="s">
        <v>21648</v>
      </c>
      <c r="E4013"/>
      <c r="F4013">
        <v>70848</v>
      </c>
      <c r="G4013"/>
      <c r="H4013"/>
    </row>
    <row r="4014" spans="1:8" x14ac:dyDescent="0.2">
      <c r="A4014" t="s">
        <v>20827</v>
      </c>
      <c r="B4014" t="s">
        <v>23129</v>
      </c>
      <c r="C4014" t="s">
        <v>20828</v>
      </c>
      <c r="D4014" t="s">
        <v>21648</v>
      </c>
      <c r="E4014"/>
      <c r="F4014">
        <v>70848</v>
      </c>
      <c r="G4014"/>
      <c r="H4014"/>
    </row>
    <row r="4015" spans="1:8" x14ac:dyDescent="0.2">
      <c r="A4015" t="s">
        <v>20829</v>
      </c>
      <c r="B4015" t="s">
        <v>23129</v>
      </c>
      <c r="C4015" t="s">
        <v>20830</v>
      </c>
      <c r="D4015" t="s">
        <v>21648</v>
      </c>
      <c r="E4015"/>
      <c r="F4015">
        <v>70848</v>
      </c>
      <c r="G4015"/>
      <c r="H4015"/>
    </row>
    <row r="4016" spans="1:8" x14ac:dyDescent="0.2">
      <c r="A4016" t="s">
        <v>5369</v>
      </c>
      <c r="B4016" t="s">
        <v>23117</v>
      </c>
      <c r="C4016" t="s">
        <v>5370</v>
      </c>
      <c r="D4016" t="s">
        <v>21648</v>
      </c>
      <c r="E4016"/>
      <c r="F4016">
        <v>71150</v>
      </c>
      <c r="G4016"/>
      <c r="H4016"/>
    </row>
    <row r="4017" spans="1:8" x14ac:dyDescent="0.2">
      <c r="A4017" t="s">
        <v>5371</v>
      </c>
      <c r="B4017" t="s">
        <v>23117</v>
      </c>
      <c r="C4017" t="s">
        <v>5372</v>
      </c>
      <c r="D4017" t="s">
        <v>21648</v>
      </c>
      <c r="E4017"/>
      <c r="F4017">
        <v>71150</v>
      </c>
      <c r="G4017"/>
      <c r="H4017"/>
    </row>
    <row r="4018" spans="1:8" x14ac:dyDescent="0.2">
      <c r="A4018" t="s">
        <v>17356</v>
      </c>
      <c r="B4018" t="s">
        <v>22235</v>
      </c>
      <c r="C4018" t="s">
        <v>17357</v>
      </c>
      <c r="D4018" t="s">
        <v>21648</v>
      </c>
      <c r="E4018">
        <v>0</v>
      </c>
      <c r="F4018">
        <v>70848</v>
      </c>
      <c r="G4018"/>
      <c r="H4018"/>
    </row>
    <row r="4019" spans="1:8" x14ac:dyDescent="0.2">
      <c r="A4019" t="s">
        <v>5373</v>
      </c>
      <c r="B4019" t="s">
        <v>23119</v>
      </c>
      <c r="C4019" t="s">
        <v>5362</v>
      </c>
      <c r="D4019" t="s">
        <v>21648</v>
      </c>
      <c r="E4019"/>
      <c r="F4019">
        <v>72336</v>
      </c>
      <c r="G4019"/>
      <c r="H4019"/>
    </row>
    <row r="4020" spans="1:8" x14ac:dyDescent="0.2">
      <c r="A4020" t="s">
        <v>5374</v>
      </c>
      <c r="B4020" t="s">
        <v>23130</v>
      </c>
      <c r="C4020" t="s">
        <v>5375</v>
      </c>
      <c r="D4020" t="s">
        <v>21648</v>
      </c>
      <c r="E4020"/>
      <c r="F4020">
        <v>72014</v>
      </c>
      <c r="G4020"/>
      <c r="H4020"/>
    </row>
    <row r="4021" spans="1:8" x14ac:dyDescent="0.2">
      <c r="A4021" t="s">
        <v>5376</v>
      </c>
      <c r="B4021" t="s">
        <v>23131</v>
      </c>
      <c r="C4021" t="s">
        <v>5377</v>
      </c>
      <c r="D4021" t="s">
        <v>21648</v>
      </c>
      <c r="E4021"/>
      <c r="F4021">
        <v>72014</v>
      </c>
      <c r="G4021"/>
      <c r="H4021"/>
    </row>
    <row r="4022" spans="1:8" x14ac:dyDescent="0.2">
      <c r="A4022" t="s">
        <v>5378</v>
      </c>
      <c r="B4022" t="s">
        <v>23001</v>
      </c>
      <c r="C4022" t="s">
        <v>5379</v>
      </c>
      <c r="D4022" t="s">
        <v>21648</v>
      </c>
      <c r="E4022"/>
      <c r="F4022">
        <v>72336</v>
      </c>
      <c r="G4022"/>
      <c r="H4022"/>
    </row>
    <row r="4023" spans="1:8" x14ac:dyDescent="0.2">
      <c r="A4023" t="s">
        <v>17358</v>
      </c>
      <c r="B4023" t="s">
        <v>22466</v>
      </c>
      <c r="C4023" t="s">
        <v>17359</v>
      </c>
      <c r="D4023" t="s">
        <v>21648</v>
      </c>
      <c r="E4023">
        <v>0</v>
      </c>
      <c r="F4023">
        <v>70848</v>
      </c>
      <c r="G4023"/>
      <c r="H4023"/>
    </row>
    <row r="4024" spans="1:8" x14ac:dyDescent="0.2">
      <c r="A4024" t="s">
        <v>5380</v>
      </c>
      <c r="B4024" t="s">
        <v>22481</v>
      </c>
      <c r="C4024" t="s">
        <v>5381</v>
      </c>
      <c r="D4024" t="s">
        <v>21648</v>
      </c>
      <c r="E4024"/>
      <c r="F4024"/>
      <c r="G4024"/>
      <c r="H4024"/>
    </row>
    <row r="4025" spans="1:8" x14ac:dyDescent="0.2">
      <c r="A4025" t="s">
        <v>5382</v>
      </c>
      <c r="B4025" t="s">
        <v>23132</v>
      </c>
      <c r="C4025" t="s">
        <v>5383</v>
      </c>
      <c r="D4025" t="s">
        <v>21648</v>
      </c>
      <c r="E4025"/>
      <c r="F4025">
        <v>72014</v>
      </c>
      <c r="G4025"/>
      <c r="H4025"/>
    </row>
    <row r="4026" spans="1:8" x14ac:dyDescent="0.2">
      <c r="A4026" t="s">
        <v>20831</v>
      </c>
      <c r="B4026" t="s">
        <v>22604</v>
      </c>
      <c r="C4026" t="s">
        <v>20832</v>
      </c>
      <c r="D4026" t="s">
        <v>21648</v>
      </c>
      <c r="E4026"/>
      <c r="F4026">
        <v>70848</v>
      </c>
      <c r="G4026"/>
      <c r="H4026"/>
    </row>
    <row r="4027" spans="1:8" x14ac:dyDescent="0.2">
      <c r="A4027" t="s">
        <v>20833</v>
      </c>
      <c r="B4027" t="s">
        <v>23133</v>
      </c>
      <c r="C4027" t="s">
        <v>20834</v>
      </c>
      <c r="D4027" t="s">
        <v>21648</v>
      </c>
      <c r="E4027"/>
      <c r="F4027">
        <v>70848</v>
      </c>
      <c r="G4027"/>
      <c r="H4027"/>
    </row>
    <row r="4028" spans="1:8" x14ac:dyDescent="0.2">
      <c r="A4028" t="s">
        <v>20835</v>
      </c>
      <c r="B4028" t="s">
        <v>22235</v>
      </c>
      <c r="C4028" t="s">
        <v>20836</v>
      </c>
      <c r="D4028" t="s">
        <v>21648</v>
      </c>
      <c r="E4028"/>
      <c r="F4028">
        <v>70848</v>
      </c>
      <c r="G4028"/>
      <c r="H4028"/>
    </row>
    <row r="4029" spans="1:8" x14ac:dyDescent="0.2">
      <c r="A4029" t="s">
        <v>17360</v>
      </c>
      <c r="B4029" t="s">
        <v>22999</v>
      </c>
      <c r="C4029" t="s">
        <v>17361</v>
      </c>
      <c r="D4029" t="s">
        <v>21648</v>
      </c>
      <c r="E4029"/>
      <c r="F4029">
        <v>72014</v>
      </c>
      <c r="G4029"/>
      <c r="H4029"/>
    </row>
    <row r="4030" spans="1:8" x14ac:dyDescent="0.2">
      <c r="A4030" t="s">
        <v>17362</v>
      </c>
      <c r="B4030" t="s">
        <v>22235</v>
      </c>
      <c r="C4030" t="s">
        <v>17363</v>
      </c>
      <c r="D4030" t="s">
        <v>21648</v>
      </c>
      <c r="E4030">
        <v>0</v>
      </c>
      <c r="F4030">
        <v>70848</v>
      </c>
      <c r="G4030"/>
      <c r="H4030"/>
    </row>
    <row r="4031" spans="1:8" x14ac:dyDescent="0.2">
      <c r="A4031" t="s">
        <v>5384</v>
      </c>
      <c r="B4031" t="s">
        <v>22831</v>
      </c>
      <c r="C4031" t="s">
        <v>5385</v>
      </c>
      <c r="D4031" t="s">
        <v>21648</v>
      </c>
      <c r="E4031"/>
      <c r="F4031">
        <v>72014</v>
      </c>
      <c r="G4031"/>
      <c r="H4031"/>
    </row>
    <row r="4032" spans="1:8" x14ac:dyDescent="0.2">
      <c r="A4032" t="s">
        <v>5386</v>
      </c>
      <c r="B4032" t="s">
        <v>23134</v>
      </c>
      <c r="C4032" t="s">
        <v>5387</v>
      </c>
      <c r="D4032" t="s">
        <v>21648</v>
      </c>
      <c r="E4032"/>
      <c r="F4032">
        <v>70848</v>
      </c>
      <c r="G4032"/>
      <c r="H4032"/>
    </row>
    <row r="4033" spans="1:8" x14ac:dyDescent="0.2">
      <c r="A4033" t="s">
        <v>5388</v>
      </c>
      <c r="B4033" t="s">
        <v>23134</v>
      </c>
      <c r="C4033" t="s">
        <v>5389</v>
      </c>
      <c r="D4033" t="s">
        <v>21648</v>
      </c>
      <c r="E4033"/>
      <c r="F4033">
        <v>70848</v>
      </c>
      <c r="G4033"/>
      <c r="H4033"/>
    </row>
    <row r="4034" spans="1:8" x14ac:dyDescent="0.2">
      <c r="A4034" t="s">
        <v>17364</v>
      </c>
      <c r="B4034" t="s">
        <v>23135</v>
      </c>
      <c r="C4034" t="s">
        <v>17365</v>
      </c>
      <c r="D4034" t="s">
        <v>21648</v>
      </c>
      <c r="E4034">
        <v>0</v>
      </c>
      <c r="F4034">
        <v>70848</v>
      </c>
      <c r="G4034"/>
      <c r="H4034"/>
    </row>
    <row r="4035" spans="1:8" x14ac:dyDescent="0.2">
      <c r="A4035" t="s">
        <v>20837</v>
      </c>
      <c r="B4035" t="s">
        <v>22235</v>
      </c>
      <c r="C4035" t="s">
        <v>20838</v>
      </c>
      <c r="D4035" t="s">
        <v>21648</v>
      </c>
      <c r="E4035">
        <v>0</v>
      </c>
      <c r="F4035">
        <v>70848</v>
      </c>
      <c r="G4035"/>
      <c r="H4035"/>
    </row>
    <row r="4036" spans="1:8" x14ac:dyDescent="0.2">
      <c r="A4036" t="s">
        <v>17366</v>
      </c>
      <c r="B4036" t="s">
        <v>23097</v>
      </c>
      <c r="C4036" t="s">
        <v>17367</v>
      </c>
      <c r="D4036" t="s">
        <v>21648</v>
      </c>
      <c r="E4036"/>
      <c r="F4036">
        <v>72014</v>
      </c>
      <c r="G4036"/>
      <c r="H4036"/>
    </row>
    <row r="4037" spans="1:8" x14ac:dyDescent="0.2">
      <c r="A4037" t="s">
        <v>5390</v>
      </c>
      <c r="B4037" t="s">
        <v>23136</v>
      </c>
      <c r="C4037" t="s">
        <v>5391</v>
      </c>
      <c r="D4037" t="s">
        <v>21648</v>
      </c>
      <c r="E4037"/>
      <c r="F4037">
        <v>72336</v>
      </c>
      <c r="G4037"/>
      <c r="H4037"/>
    </row>
    <row r="4038" spans="1:8" x14ac:dyDescent="0.2">
      <c r="A4038" t="s">
        <v>5392</v>
      </c>
      <c r="B4038" t="s">
        <v>23136</v>
      </c>
      <c r="C4038" t="s">
        <v>5393</v>
      </c>
      <c r="D4038" t="s">
        <v>21648</v>
      </c>
      <c r="E4038"/>
      <c r="F4038">
        <v>72336</v>
      </c>
      <c r="G4038"/>
      <c r="H4038"/>
    </row>
    <row r="4039" spans="1:8" x14ac:dyDescent="0.2">
      <c r="A4039" t="s">
        <v>5394</v>
      </c>
      <c r="B4039" t="s">
        <v>23136</v>
      </c>
      <c r="C4039" t="s">
        <v>5395</v>
      </c>
      <c r="D4039" t="s">
        <v>21648</v>
      </c>
      <c r="E4039"/>
      <c r="F4039">
        <v>72336</v>
      </c>
      <c r="G4039"/>
      <c r="H4039"/>
    </row>
    <row r="4040" spans="1:8" x14ac:dyDescent="0.2">
      <c r="A4040" t="s">
        <v>5396</v>
      </c>
      <c r="B4040" t="s">
        <v>23137</v>
      </c>
      <c r="C4040" t="s">
        <v>5397</v>
      </c>
      <c r="D4040" t="s">
        <v>21648</v>
      </c>
      <c r="E4040"/>
      <c r="F4040">
        <v>72029</v>
      </c>
      <c r="G4040"/>
      <c r="H4040"/>
    </row>
    <row r="4041" spans="1:8" x14ac:dyDescent="0.2">
      <c r="A4041" t="s">
        <v>5398</v>
      </c>
      <c r="B4041" t="s">
        <v>23137</v>
      </c>
      <c r="C4041" t="s">
        <v>5399</v>
      </c>
      <c r="D4041" t="s">
        <v>21648</v>
      </c>
      <c r="E4041"/>
      <c r="F4041">
        <v>70848</v>
      </c>
      <c r="G4041"/>
      <c r="H4041"/>
    </row>
    <row r="4042" spans="1:8" x14ac:dyDescent="0.2">
      <c r="A4042" t="s">
        <v>5400</v>
      </c>
      <c r="B4042" t="s">
        <v>23137</v>
      </c>
      <c r="C4042" t="s">
        <v>5401</v>
      </c>
      <c r="D4042" t="s">
        <v>21648</v>
      </c>
      <c r="E4042"/>
      <c r="F4042">
        <v>70848</v>
      </c>
      <c r="G4042"/>
      <c r="H4042"/>
    </row>
    <row r="4043" spans="1:8" x14ac:dyDescent="0.2">
      <c r="A4043" t="s">
        <v>5402</v>
      </c>
      <c r="B4043" t="s">
        <v>23138</v>
      </c>
      <c r="C4043" t="s">
        <v>5403</v>
      </c>
      <c r="D4043" t="s">
        <v>21648</v>
      </c>
      <c r="E4043"/>
      <c r="F4043">
        <v>70848</v>
      </c>
      <c r="G4043"/>
      <c r="H4043"/>
    </row>
    <row r="4044" spans="1:8" x14ac:dyDescent="0.2">
      <c r="A4044" t="s">
        <v>5404</v>
      </c>
      <c r="B4044" t="s">
        <v>23115</v>
      </c>
      <c r="C4044" t="s">
        <v>8658</v>
      </c>
      <c r="D4044" t="s">
        <v>21648</v>
      </c>
      <c r="E4044"/>
      <c r="F4044">
        <v>72014</v>
      </c>
      <c r="G4044"/>
      <c r="H4044"/>
    </row>
    <row r="4045" spans="1:8" x14ac:dyDescent="0.2">
      <c r="A4045" t="s">
        <v>20839</v>
      </c>
      <c r="B4045" t="s">
        <v>23115</v>
      </c>
      <c r="C4045" t="s">
        <v>5227</v>
      </c>
      <c r="D4045" t="s">
        <v>21648</v>
      </c>
      <c r="E4045"/>
      <c r="F4045">
        <v>72014</v>
      </c>
      <c r="G4045"/>
      <c r="H4045"/>
    </row>
    <row r="4046" spans="1:8" x14ac:dyDescent="0.2">
      <c r="A4046" t="s">
        <v>17368</v>
      </c>
      <c r="B4046" t="s">
        <v>22927</v>
      </c>
      <c r="C4046" t="s">
        <v>17369</v>
      </c>
      <c r="D4046" t="s">
        <v>21648</v>
      </c>
      <c r="E4046"/>
      <c r="F4046">
        <v>72014</v>
      </c>
      <c r="G4046"/>
      <c r="H4046"/>
    </row>
    <row r="4047" spans="1:8" x14ac:dyDescent="0.2">
      <c r="A4047" t="s">
        <v>17370</v>
      </c>
      <c r="B4047" t="s">
        <v>23125</v>
      </c>
      <c r="C4047" t="s">
        <v>17371</v>
      </c>
      <c r="D4047" t="s">
        <v>21648</v>
      </c>
      <c r="E4047"/>
      <c r="F4047"/>
      <c r="G4047"/>
      <c r="H4047"/>
    </row>
    <row r="4048" spans="1:8" x14ac:dyDescent="0.2">
      <c r="A4048" t="s">
        <v>20840</v>
      </c>
      <c r="B4048" t="s">
        <v>22879</v>
      </c>
      <c r="C4048" t="s">
        <v>20841</v>
      </c>
      <c r="D4048" t="s">
        <v>21648</v>
      </c>
      <c r="E4048"/>
      <c r="F4048"/>
      <c r="G4048"/>
      <c r="H4048"/>
    </row>
    <row r="4049" spans="1:8" x14ac:dyDescent="0.2">
      <c r="A4049" t="s">
        <v>5405</v>
      </c>
      <c r="B4049" t="s">
        <v>22441</v>
      </c>
      <c r="C4049" t="s">
        <v>5406</v>
      </c>
      <c r="D4049" t="s">
        <v>21648</v>
      </c>
      <c r="E4049"/>
      <c r="F4049">
        <v>70848</v>
      </c>
      <c r="G4049"/>
      <c r="H4049"/>
    </row>
    <row r="4050" spans="1:8" x14ac:dyDescent="0.2">
      <c r="A4050" t="s">
        <v>20842</v>
      </c>
      <c r="B4050" t="s">
        <v>22441</v>
      </c>
      <c r="C4050" t="s">
        <v>20843</v>
      </c>
      <c r="D4050" t="s">
        <v>21648</v>
      </c>
      <c r="E4050"/>
      <c r="F4050">
        <v>70848</v>
      </c>
      <c r="G4050"/>
      <c r="H4050"/>
    </row>
    <row r="4051" spans="1:8" x14ac:dyDescent="0.2">
      <c r="A4051" t="s">
        <v>20844</v>
      </c>
      <c r="B4051" t="s">
        <v>23139</v>
      </c>
      <c r="C4051" t="s">
        <v>20845</v>
      </c>
      <c r="D4051" t="s">
        <v>21648</v>
      </c>
      <c r="E4051"/>
      <c r="F4051"/>
      <c r="G4051"/>
      <c r="H4051"/>
    </row>
    <row r="4052" spans="1:8" x14ac:dyDescent="0.2">
      <c r="A4052" t="s">
        <v>20846</v>
      </c>
      <c r="B4052" t="s">
        <v>22021</v>
      </c>
      <c r="C4052" t="s">
        <v>20847</v>
      </c>
      <c r="D4052" t="s">
        <v>21648</v>
      </c>
      <c r="E4052"/>
      <c r="F4052">
        <v>72029</v>
      </c>
      <c r="G4052"/>
      <c r="H4052"/>
    </row>
    <row r="4053" spans="1:8" x14ac:dyDescent="0.2">
      <c r="A4053" t="s">
        <v>5407</v>
      </c>
      <c r="B4053" t="s">
        <v>23140</v>
      </c>
      <c r="C4053" t="s">
        <v>5408</v>
      </c>
      <c r="D4053" t="s">
        <v>21648</v>
      </c>
      <c r="E4053"/>
      <c r="F4053">
        <v>72014</v>
      </c>
      <c r="G4053"/>
      <c r="H4053"/>
    </row>
    <row r="4054" spans="1:8" x14ac:dyDescent="0.2">
      <c r="A4054" t="s">
        <v>5409</v>
      </c>
      <c r="B4054" t="s">
        <v>23141</v>
      </c>
      <c r="C4054" t="s">
        <v>5410</v>
      </c>
      <c r="D4054" t="s">
        <v>21648</v>
      </c>
      <c r="E4054"/>
      <c r="F4054">
        <v>72014</v>
      </c>
      <c r="G4054"/>
      <c r="H4054"/>
    </row>
    <row r="4055" spans="1:8" x14ac:dyDescent="0.2">
      <c r="A4055" t="s">
        <v>20848</v>
      </c>
      <c r="B4055" t="s">
        <v>22927</v>
      </c>
      <c r="C4055" t="s">
        <v>20849</v>
      </c>
      <c r="D4055" t="s">
        <v>21648</v>
      </c>
      <c r="E4055"/>
      <c r="F4055">
        <v>72014</v>
      </c>
      <c r="G4055"/>
      <c r="H4055"/>
    </row>
    <row r="4056" spans="1:8" x14ac:dyDescent="0.2">
      <c r="A4056" t="s">
        <v>20850</v>
      </c>
      <c r="B4056" t="s">
        <v>23142</v>
      </c>
      <c r="C4056" t="s">
        <v>20851</v>
      </c>
      <c r="D4056" t="s">
        <v>21648</v>
      </c>
      <c r="E4056"/>
      <c r="F4056">
        <v>72029</v>
      </c>
      <c r="G4056"/>
      <c r="H4056"/>
    </row>
    <row r="4057" spans="1:8" x14ac:dyDescent="0.2">
      <c r="A4057" t="s">
        <v>20852</v>
      </c>
      <c r="B4057" t="s">
        <v>23143</v>
      </c>
      <c r="C4057" t="s">
        <v>20853</v>
      </c>
      <c r="D4057" t="s">
        <v>21648</v>
      </c>
      <c r="E4057"/>
      <c r="F4057">
        <v>72336</v>
      </c>
      <c r="G4057"/>
      <c r="H4057"/>
    </row>
    <row r="4058" spans="1:8" x14ac:dyDescent="0.2">
      <c r="A4058" t="s">
        <v>20854</v>
      </c>
      <c r="B4058" t="s">
        <v>23142</v>
      </c>
      <c r="C4058" t="s">
        <v>20855</v>
      </c>
      <c r="D4058" t="s">
        <v>23144</v>
      </c>
      <c r="E4058"/>
      <c r="F4058">
        <v>70286</v>
      </c>
      <c r="G4058"/>
      <c r="H4058"/>
    </row>
    <row r="4059" spans="1:8" x14ac:dyDescent="0.2">
      <c r="A4059" t="s">
        <v>17372</v>
      </c>
      <c r="B4059" t="s">
        <v>22466</v>
      </c>
      <c r="C4059" t="s">
        <v>17373</v>
      </c>
      <c r="D4059" t="s">
        <v>21648</v>
      </c>
      <c r="E4059"/>
      <c r="F4059">
        <v>70848</v>
      </c>
      <c r="G4059"/>
      <c r="H4059"/>
    </row>
    <row r="4060" spans="1:8" x14ac:dyDescent="0.2">
      <c r="A4060" t="s">
        <v>23146</v>
      </c>
      <c r="B4060" t="s">
        <v>23137</v>
      </c>
      <c r="C4060" t="s">
        <v>23147</v>
      </c>
      <c r="D4060" t="s">
        <v>21648</v>
      </c>
      <c r="E4060">
        <v>31375</v>
      </c>
      <c r="F4060">
        <v>70848</v>
      </c>
      <c r="G4060"/>
      <c r="H4060"/>
    </row>
    <row r="4061" spans="1:8" x14ac:dyDescent="0.2">
      <c r="A4061" t="s">
        <v>17374</v>
      </c>
      <c r="B4061" t="s">
        <v>23149</v>
      </c>
      <c r="C4061" t="s">
        <v>17375</v>
      </c>
      <c r="D4061" t="s">
        <v>21648</v>
      </c>
      <c r="E4061"/>
      <c r="F4061">
        <v>72014</v>
      </c>
      <c r="G4061"/>
      <c r="H4061"/>
    </row>
    <row r="4062" spans="1:8" x14ac:dyDescent="0.2">
      <c r="A4062" t="s">
        <v>20856</v>
      </c>
      <c r="B4062" t="s">
        <v>23150</v>
      </c>
      <c r="C4062" t="s">
        <v>20857</v>
      </c>
      <c r="D4062" t="s">
        <v>21648</v>
      </c>
      <c r="E4062"/>
      <c r="F4062">
        <v>72014</v>
      </c>
      <c r="G4062"/>
      <c r="H4062"/>
    </row>
    <row r="4063" spans="1:8" x14ac:dyDescent="0.2">
      <c r="A4063" t="s">
        <v>5411</v>
      </c>
      <c r="B4063" t="s">
        <v>22843</v>
      </c>
      <c r="C4063" t="s">
        <v>5412</v>
      </c>
      <c r="D4063" t="s">
        <v>21648</v>
      </c>
      <c r="E4063"/>
      <c r="F4063">
        <v>72029</v>
      </c>
      <c r="G4063"/>
      <c r="H4063"/>
    </row>
    <row r="4064" spans="1:8" x14ac:dyDescent="0.2">
      <c r="A4064" t="s">
        <v>5413</v>
      </c>
      <c r="B4064" t="s">
        <v>22843</v>
      </c>
      <c r="C4064" t="s">
        <v>5414</v>
      </c>
      <c r="D4064" t="s">
        <v>21648</v>
      </c>
      <c r="E4064"/>
      <c r="F4064">
        <v>72029</v>
      </c>
      <c r="G4064"/>
      <c r="H4064"/>
    </row>
    <row r="4065" spans="1:8" x14ac:dyDescent="0.2">
      <c r="A4065" t="s">
        <v>5415</v>
      </c>
      <c r="B4065" t="s">
        <v>23151</v>
      </c>
      <c r="C4065" t="s">
        <v>5416</v>
      </c>
      <c r="D4065" t="s">
        <v>21648</v>
      </c>
      <c r="E4065"/>
      <c r="F4065"/>
      <c r="G4065"/>
      <c r="H4065"/>
    </row>
    <row r="4066" spans="1:8" x14ac:dyDescent="0.2">
      <c r="A4066" t="s">
        <v>17376</v>
      </c>
      <c r="B4066" t="s">
        <v>23152</v>
      </c>
      <c r="C4066" t="s">
        <v>17377</v>
      </c>
      <c r="D4066" t="s">
        <v>21648</v>
      </c>
      <c r="E4066"/>
      <c r="F4066">
        <v>72014</v>
      </c>
      <c r="G4066"/>
      <c r="H4066"/>
    </row>
    <row r="4067" spans="1:8" x14ac:dyDescent="0.2">
      <c r="A4067" t="s">
        <v>17378</v>
      </c>
      <c r="B4067" t="s">
        <v>23153</v>
      </c>
      <c r="C4067" t="s">
        <v>17379</v>
      </c>
      <c r="D4067" t="s">
        <v>21648</v>
      </c>
      <c r="E4067"/>
      <c r="F4067">
        <v>72014</v>
      </c>
      <c r="G4067"/>
      <c r="H4067"/>
    </row>
    <row r="4068" spans="1:8" x14ac:dyDescent="0.2">
      <c r="A4068" t="s">
        <v>17380</v>
      </c>
      <c r="B4068" t="s">
        <v>23154</v>
      </c>
      <c r="C4068" t="s">
        <v>17381</v>
      </c>
      <c r="D4068" t="s">
        <v>21648</v>
      </c>
      <c r="E4068"/>
      <c r="F4068">
        <v>72014</v>
      </c>
      <c r="G4068"/>
      <c r="H4068"/>
    </row>
    <row r="4069" spans="1:8" x14ac:dyDescent="0.2">
      <c r="A4069" t="s">
        <v>17382</v>
      </c>
      <c r="B4069" t="s">
        <v>23155</v>
      </c>
      <c r="C4069" t="s">
        <v>17383</v>
      </c>
      <c r="D4069" t="s">
        <v>21648</v>
      </c>
      <c r="E4069"/>
      <c r="F4069">
        <v>72014</v>
      </c>
      <c r="G4069"/>
      <c r="H4069"/>
    </row>
    <row r="4070" spans="1:8" x14ac:dyDescent="0.2">
      <c r="A4070" t="s">
        <v>17384</v>
      </c>
      <c r="B4070" t="s">
        <v>23156</v>
      </c>
      <c r="C4070" t="s">
        <v>17385</v>
      </c>
      <c r="D4070" t="s">
        <v>21648</v>
      </c>
      <c r="E4070"/>
      <c r="F4070">
        <v>72014</v>
      </c>
      <c r="G4070"/>
      <c r="H4070"/>
    </row>
    <row r="4071" spans="1:8" x14ac:dyDescent="0.2">
      <c r="A4071" t="s">
        <v>17386</v>
      </c>
      <c r="B4071" t="s">
        <v>23157</v>
      </c>
      <c r="C4071" t="s">
        <v>17387</v>
      </c>
      <c r="D4071" t="s">
        <v>21648</v>
      </c>
      <c r="E4071"/>
      <c r="F4071">
        <v>72014</v>
      </c>
      <c r="G4071"/>
      <c r="H4071"/>
    </row>
    <row r="4072" spans="1:8" x14ac:dyDescent="0.2">
      <c r="A4072" t="s">
        <v>20858</v>
      </c>
      <c r="B4072" t="s">
        <v>23158</v>
      </c>
      <c r="C4072" t="s">
        <v>20859</v>
      </c>
      <c r="D4072" t="s">
        <v>21648</v>
      </c>
      <c r="E4072"/>
      <c r="F4072">
        <v>70606</v>
      </c>
      <c r="G4072"/>
      <c r="H4072"/>
    </row>
    <row r="4073" spans="1:8" x14ac:dyDescent="0.2">
      <c r="A4073" t="s">
        <v>5417</v>
      </c>
      <c r="B4073" t="s">
        <v>23159</v>
      </c>
      <c r="C4073" t="s">
        <v>5418</v>
      </c>
      <c r="D4073" t="s">
        <v>21648</v>
      </c>
      <c r="E4073"/>
      <c r="F4073"/>
      <c r="G4073"/>
      <c r="H4073"/>
    </row>
    <row r="4074" spans="1:8" x14ac:dyDescent="0.2">
      <c r="A4074" t="s">
        <v>17388</v>
      </c>
      <c r="B4074" t="s">
        <v>23116</v>
      </c>
      <c r="C4074" t="s">
        <v>17389</v>
      </c>
      <c r="D4074" t="s">
        <v>21648</v>
      </c>
      <c r="E4074"/>
      <c r="F4074">
        <v>72014</v>
      </c>
      <c r="G4074"/>
      <c r="H4074"/>
    </row>
    <row r="4075" spans="1:8" x14ac:dyDescent="0.2">
      <c r="A4075" t="s">
        <v>20860</v>
      </c>
      <c r="B4075" t="s">
        <v>23160</v>
      </c>
      <c r="C4075" t="s">
        <v>20861</v>
      </c>
      <c r="D4075" t="s">
        <v>21648</v>
      </c>
      <c r="E4075"/>
      <c r="F4075">
        <v>72029</v>
      </c>
      <c r="G4075"/>
      <c r="H4075"/>
    </row>
    <row r="4076" spans="1:8" x14ac:dyDescent="0.2">
      <c r="A4076" t="s">
        <v>17390</v>
      </c>
      <c r="B4076" t="s">
        <v>23160</v>
      </c>
      <c r="C4076" t="s">
        <v>17391</v>
      </c>
      <c r="D4076" t="s">
        <v>21648</v>
      </c>
      <c r="E4076"/>
      <c r="F4076">
        <v>72029</v>
      </c>
      <c r="G4076"/>
      <c r="H4076"/>
    </row>
    <row r="4077" spans="1:8" x14ac:dyDescent="0.2">
      <c r="A4077" t="s">
        <v>17392</v>
      </c>
      <c r="B4077" t="s">
        <v>23161</v>
      </c>
      <c r="C4077" t="s">
        <v>17393</v>
      </c>
      <c r="D4077" t="s">
        <v>21648</v>
      </c>
      <c r="E4077"/>
      <c r="F4077">
        <v>71638</v>
      </c>
      <c r="G4077"/>
      <c r="H4077"/>
    </row>
    <row r="4078" spans="1:8" x14ac:dyDescent="0.2">
      <c r="A4078" t="s">
        <v>5419</v>
      </c>
      <c r="B4078" t="s">
        <v>23162</v>
      </c>
      <c r="C4078" t="s">
        <v>5420</v>
      </c>
      <c r="D4078" t="s">
        <v>21648</v>
      </c>
      <c r="E4078"/>
      <c r="F4078"/>
      <c r="G4078"/>
      <c r="H4078"/>
    </row>
    <row r="4079" spans="1:8" x14ac:dyDescent="0.2">
      <c r="A4079" t="s">
        <v>17394</v>
      </c>
      <c r="B4079" t="s">
        <v>23097</v>
      </c>
      <c r="C4079" t="s">
        <v>17395</v>
      </c>
      <c r="D4079" t="s">
        <v>21648</v>
      </c>
      <c r="E4079"/>
      <c r="F4079">
        <v>72014</v>
      </c>
      <c r="G4079"/>
      <c r="H4079"/>
    </row>
    <row r="4080" spans="1:8" x14ac:dyDescent="0.2">
      <c r="A4080" t="s">
        <v>5421</v>
      </c>
      <c r="B4080" t="s">
        <v>22363</v>
      </c>
      <c r="C4080" t="s">
        <v>5422</v>
      </c>
      <c r="D4080" t="s">
        <v>21648</v>
      </c>
      <c r="E4080"/>
      <c r="F4080">
        <v>71305</v>
      </c>
      <c r="G4080"/>
      <c r="H4080"/>
    </row>
    <row r="4081" spans="1:8" x14ac:dyDescent="0.2">
      <c r="A4081" t="s">
        <v>5423</v>
      </c>
      <c r="B4081" t="s">
        <v>22363</v>
      </c>
      <c r="C4081" t="s">
        <v>5424</v>
      </c>
      <c r="D4081" t="s">
        <v>21648</v>
      </c>
      <c r="E4081"/>
      <c r="F4081">
        <v>71305</v>
      </c>
      <c r="G4081"/>
      <c r="H4081"/>
    </row>
    <row r="4082" spans="1:8" x14ac:dyDescent="0.2">
      <c r="A4082" t="s">
        <v>5425</v>
      </c>
      <c r="B4082" t="s">
        <v>22363</v>
      </c>
      <c r="C4082" t="s">
        <v>5426</v>
      </c>
      <c r="D4082" t="s">
        <v>21648</v>
      </c>
      <c r="E4082"/>
      <c r="F4082">
        <v>71305</v>
      </c>
      <c r="G4082"/>
      <c r="H4082"/>
    </row>
    <row r="4083" spans="1:8" x14ac:dyDescent="0.2">
      <c r="A4083" t="s">
        <v>5427</v>
      </c>
      <c r="B4083" t="s">
        <v>22363</v>
      </c>
      <c r="C4083" t="s">
        <v>5428</v>
      </c>
      <c r="D4083" t="s">
        <v>21648</v>
      </c>
      <c r="E4083"/>
      <c r="F4083">
        <v>71305</v>
      </c>
      <c r="G4083"/>
      <c r="H4083"/>
    </row>
    <row r="4084" spans="1:8" x14ac:dyDescent="0.2">
      <c r="A4084" t="s">
        <v>20862</v>
      </c>
      <c r="B4084" t="s">
        <v>23163</v>
      </c>
      <c r="C4084" t="s">
        <v>20863</v>
      </c>
      <c r="D4084" t="s">
        <v>21648</v>
      </c>
      <c r="E4084"/>
      <c r="F4084">
        <v>72029</v>
      </c>
      <c r="G4084"/>
      <c r="H4084"/>
    </row>
    <row r="4085" spans="1:8" x14ac:dyDescent="0.2">
      <c r="A4085" t="s">
        <v>20864</v>
      </c>
      <c r="B4085" t="s">
        <v>23164</v>
      </c>
      <c r="C4085" t="s">
        <v>20865</v>
      </c>
      <c r="D4085" t="s">
        <v>21648</v>
      </c>
      <c r="E4085"/>
      <c r="F4085">
        <v>72014</v>
      </c>
      <c r="G4085"/>
      <c r="H4085"/>
    </row>
    <row r="4086" spans="1:8" x14ac:dyDescent="0.2">
      <c r="A4086" t="s">
        <v>20866</v>
      </c>
      <c r="B4086" t="s">
        <v>23165</v>
      </c>
      <c r="C4086" t="s">
        <v>20867</v>
      </c>
      <c r="D4086" t="s">
        <v>21648</v>
      </c>
      <c r="E4086"/>
      <c r="F4086">
        <v>72014</v>
      </c>
      <c r="G4086"/>
      <c r="H4086"/>
    </row>
    <row r="4087" spans="1:8" x14ac:dyDescent="0.2">
      <c r="A4087" t="s">
        <v>20868</v>
      </c>
      <c r="B4087" t="s">
        <v>23166</v>
      </c>
      <c r="C4087" t="s">
        <v>20869</v>
      </c>
      <c r="D4087" t="s">
        <v>21648</v>
      </c>
      <c r="E4087"/>
      <c r="F4087">
        <v>72029</v>
      </c>
      <c r="G4087"/>
      <c r="H4087"/>
    </row>
    <row r="4088" spans="1:8" x14ac:dyDescent="0.2">
      <c r="A4088" t="s">
        <v>17396</v>
      </c>
      <c r="B4088" t="s">
        <v>22274</v>
      </c>
      <c r="C4088" t="s">
        <v>17397</v>
      </c>
      <c r="D4088" t="s">
        <v>21648</v>
      </c>
      <c r="E4088"/>
      <c r="F4088">
        <v>72029</v>
      </c>
      <c r="G4088"/>
      <c r="H4088"/>
    </row>
    <row r="4089" spans="1:8" x14ac:dyDescent="0.2">
      <c r="A4089" t="s">
        <v>20870</v>
      </c>
      <c r="B4089" t="s">
        <v>23166</v>
      </c>
      <c r="C4089" t="s">
        <v>20871</v>
      </c>
      <c r="D4089" t="s">
        <v>21648</v>
      </c>
      <c r="E4089"/>
      <c r="F4089">
        <v>72029</v>
      </c>
      <c r="G4089"/>
      <c r="H4089"/>
    </row>
    <row r="4090" spans="1:8" x14ac:dyDescent="0.2">
      <c r="A4090" t="s">
        <v>17398</v>
      </c>
      <c r="B4090" t="s">
        <v>22274</v>
      </c>
      <c r="C4090" t="s">
        <v>17399</v>
      </c>
      <c r="D4090" t="s">
        <v>21648</v>
      </c>
      <c r="E4090"/>
      <c r="F4090">
        <v>72029</v>
      </c>
      <c r="G4090"/>
      <c r="H4090"/>
    </row>
    <row r="4091" spans="1:8" x14ac:dyDescent="0.2">
      <c r="A4091" t="s">
        <v>17400</v>
      </c>
      <c r="B4091" t="s">
        <v>23167</v>
      </c>
      <c r="C4091" t="s">
        <v>17401</v>
      </c>
      <c r="D4091" t="s">
        <v>21648</v>
      </c>
      <c r="E4091"/>
      <c r="F4091">
        <v>72014</v>
      </c>
      <c r="G4091"/>
      <c r="H4091"/>
    </row>
    <row r="4092" spans="1:8" x14ac:dyDescent="0.2">
      <c r="A4092" t="s">
        <v>17402</v>
      </c>
      <c r="B4092" t="s">
        <v>23168</v>
      </c>
      <c r="C4092" t="s">
        <v>17403</v>
      </c>
      <c r="D4092" t="s">
        <v>21648</v>
      </c>
      <c r="E4092"/>
      <c r="F4092">
        <v>72014</v>
      </c>
      <c r="G4092"/>
      <c r="H4092"/>
    </row>
    <row r="4093" spans="1:8" x14ac:dyDescent="0.2">
      <c r="A4093" t="s">
        <v>17404</v>
      </c>
      <c r="B4093" t="s">
        <v>23169</v>
      </c>
      <c r="C4093" t="s">
        <v>17405</v>
      </c>
      <c r="D4093" t="s">
        <v>21648</v>
      </c>
      <c r="E4093"/>
      <c r="F4093">
        <v>72014</v>
      </c>
      <c r="G4093"/>
      <c r="H4093"/>
    </row>
    <row r="4094" spans="1:8" x14ac:dyDescent="0.2">
      <c r="A4094" t="s">
        <v>17406</v>
      </c>
      <c r="B4094" t="s">
        <v>22999</v>
      </c>
      <c r="C4094" t="s">
        <v>17407</v>
      </c>
      <c r="D4094" t="s">
        <v>21648</v>
      </c>
      <c r="E4094"/>
      <c r="F4094">
        <v>72014</v>
      </c>
      <c r="G4094"/>
      <c r="H4094"/>
    </row>
    <row r="4095" spans="1:8" x14ac:dyDescent="0.2">
      <c r="A4095" t="s">
        <v>5429</v>
      </c>
      <c r="B4095" t="s">
        <v>23117</v>
      </c>
      <c r="C4095" t="s">
        <v>5430</v>
      </c>
      <c r="D4095" t="s">
        <v>21648</v>
      </c>
      <c r="E4095"/>
      <c r="F4095">
        <v>71150</v>
      </c>
      <c r="G4095"/>
      <c r="H4095"/>
    </row>
    <row r="4096" spans="1:8" x14ac:dyDescent="0.2">
      <c r="A4096" t="s">
        <v>17408</v>
      </c>
      <c r="B4096" t="s">
        <v>23130</v>
      </c>
      <c r="C4096" t="s">
        <v>17409</v>
      </c>
      <c r="D4096" t="s">
        <v>21648</v>
      </c>
      <c r="E4096"/>
      <c r="F4096">
        <v>72336</v>
      </c>
      <c r="G4096"/>
      <c r="H4096"/>
    </row>
    <row r="4097" spans="1:8" x14ac:dyDescent="0.2">
      <c r="A4097" t="s">
        <v>20872</v>
      </c>
      <c r="B4097" t="s">
        <v>23097</v>
      </c>
      <c r="C4097" t="s">
        <v>20873</v>
      </c>
      <c r="D4097" t="s">
        <v>21648</v>
      </c>
      <c r="E4097"/>
      <c r="F4097">
        <v>72014</v>
      </c>
      <c r="G4097"/>
      <c r="H4097"/>
    </row>
    <row r="4098" spans="1:8" x14ac:dyDescent="0.2">
      <c r="A4098" t="s">
        <v>17410</v>
      </c>
      <c r="B4098" t="s">
        <v>22021</v>
      </c>
      <c r="C4098" t="s">
        <v>17411</v>
      </c>
      <c r="D4098" t="s">
        <v>21648</v>
      </c>
      <c r="E4098"/>
      <c r="F4098">
        <v>70848</v>
      </c>
      <c r="G4098"/>
      <c r="H4098"/>
    </row>
    <row r="4099" spans="1:8" x14ac:dyDescent="0.2">
      <c r="A4099" t="s">
        <v>17412</v>
      </c>
      <c r="B4099" t="s">
        <v>23097</v>
      </c>
      <c r="C4099" t="s">
        <v>17413</v>
      </c>
      <c r="D4099" t="s">
        <v>21648</v>
      </c>
      <c r="E4099"/>
      <c r="F4099"/>
      <c r="G4099"/>
      <c r="H4099"/>
    </row>
    <row r="4100" spans="1:8" x14ac:dyDescent="0.2">
      <c r="A4100" t="s">
        <v>17414</v>
      </c>
      <c r="B4100" t="s">
        <v>23135</v>
      </c>
      <c r="C4100" t="s">
        <v>17415</v>
      </c>
      <c r="D4100" t="s">
        <v>21648</v>
      </c>
      <c r="E4100"/>
      <c r="F4100"/>
      <c r="G4100"/>
      <c r="H4100"/>
    </row>
    <row r="4101" spans="1:8" x14ac:dyDescent="0.2">
      <c r="A4101" t="s">
        <v>20874</v>
      </c>
      <c r="B4101" t="s">
        <v>23170</v>
      </c>
      <c r="C4101" t="s">
        <v>20875</v>
      </c>
      <c r="D4101" t="s">
        <v>21648</v>
      </c>
      <c r="E4101"/>
      <c r="F4101"/>
      <c r="G4101"/>
      <c r="H4101"/>
    </row>
    <row r="4102" spans="1:8" x14ac:dyDescent="0.2">
      <c r="A4102" t="s">
        <v>23171</v>
      </c>
      <c r="B4102" t="s">
        <v>23172</v>
      </c>
      <c r="C4102" t="s">
        <v>20863</v>
      </c>
      <c r="D4102" t="s">
        <v>21648</v>
      </c>
      <c r="E4102"/>
      <c r="F4102">
        <v>72029</v>
      </c>
      <c r="G4102"/>
      <c r="H4102"/>
    </row>
    <row r="4103" spans="1:8" x14ac:dyDescent="0.2">
      <c r="A4103" t="s">
        <v>17416</v>
      </c>
      <c r="B4103" t="s">
        <v>22190</v>
      </c>
      <c r="C4103" t="s">
        <v>17417</v>
      </c>
      <c r="D4103" t="s">
        <v>21648</v>
      </c>
      <c r="E4103"/>
      <c r="F4103"/>
      <c r="G4103"/>
      <c r="H4103"/>
    </row>
    <row r="4104" spans="1:8" x14ac:dyDescent="0.2">
      <c r="A4104" t="s">
        <v>17418</v>
      </c>
      <c r="B4104" t="s">
        <v>22190</v>
      </c>
      <c r="C4104" t="s">
        <v>17419</v>
      </c>
      <c r="D4104" t="s">
        <v>21648</v>
      </c>
      <c r="E4104"/>
      <c r="F4104"/>
      <c r="G4104"/>
      <c r="H4104"/>
    </row>
    <row r="4105" spans="1:8" x14ac:dyDescent="0.2">
      <c r="A4105" t="s">
        <v>17420</v>
      </c>
      <c r="B4105" t="s">
        <v>22190</v>
      </c>
      <c r="C4105" t="s">
        <v>17421</v>
      </c>
      <c r="D4105" t="s">
        <v>21648</v>
      </c>
      <c r="E4105"/>
      <c r="F4105"/>
      <c r="G4105"/>
      <c r="H4105"/>
    </row>
    <row r="4106" spans="1:8" x14ac:dyDescent="0.2">
      <c r="A4106" t="s">
        <v>17422</v>
      </c>
      <c r="B4106" t="s">
        <v>22190</v>
      </c>
      <c r="C4106" t="s">
        <v>17423</v>
      </c>
      <c r="D4106" t="s">
        <v>21648</v>
      </c>
      <c r="E4106"/>
      <c r="F4106"/>
      <c r="G4106"/>
      <c r="H4106"/>
    </row>
    <row r="4107" spans="1:8" x14ac:dyDescent="0.2">
      <c r="A4107" t="s">
        <v>17424</v>
      </c>
      <c r="B4107" t="s">
        <v>22190</v>
      </c>
      <c r="C4107" t="s">
        <v>17425</v>
      </c>
      <c r="D4107" t="s">
        <v>21648</v>
      </c>
      <c r="E4107"/>
      <c r="F4107"/>
      <c r="G4107"/>
      <c r="H4107"/>
    </row>
    <row r="4108" spans="1:8" x14ac:dyDescent="0.2">
      <c r="A4108" t="s">
        <v>17426</v>
      </c>
      <c r="B4108" t="s">
        <v>22190</v>
      </c>
      <c r="C4108" t="s">
        <v>17427</v>
      </c>
      <c r="D4108" t="s">
        <v>21648</v>
      </c>
      <c r="E4108"/>
      <c r="F4108"/>
      <c r="G4108"/>
      <c r="H4108"/>
    </row>
    <row r="4109" spans="1:8" x14ac:dyDescent="0.2">
      <c r="A4109" t="s">
        <v>17428</v>
      </c>
      <c r="B4109" t="s">
        <v>22190</v>
      </c>
      <c r="C4109" t="s">
        <v>17429</v>
      </c>
      <c r="D4109" t="s">
        <v>21648</v>
      </c>
      <c r="E4109"/>
      <c r="F4109"/>
      <c r="G4109"/>
      <c r="H4109"/>
    </row>
    <row r="4110" spans="1:8" x14ac:dyDescent="0.2">
      <c r="A4110" t="s">
        <v>20876</v>
      </c>
      <c r="B4110" t="s">
        <v>22190</v>
      </c>
      <c r="C4110" t="s">
        <v>20877</v>
      </c>
      <c r="D4110" t="s">
        <v>21648</v>
      </c>
      <c r="E4110"/>
      <c r="F4110"/>
      <c r="G4110"/>
      <c r="H4110"/>
    </row>
    <row r="4111" spans="1:8" x14ac:dyDescent="0.2">
      <c r="A4111" t="s">
        <v>20878</v>
      </c>
      <c r="B4111" t="s">
        <v>22190</v>
      </c>
      <c r="C4111" t="s">
        <v>20879</v>
      </c>
      <c r="D4111" t="s">
        <v>21648</v>
      </c>
      <c r="E4111"/>
      <c r="F4111"/>
      <c r="G4111"/>
      <c r="H4111"/>
    </row>
    <row r="4112" spans="1:8" x14ac:dyDescent="0.2">
      <c r="A4112" t="s">
        <v>20880</v>
      </c>
      <c r="B4112" t="s">
        <v>22190</v>
      </c>
      <c r="C4112" t="s">
        <v>20881</v>
      </c>
      <c r="D4112" t="s">
        <v>21648</v>
      </c>
      <c r="E4112"/>
      <c r="F4112"/>
      <c r="G4112"/>
      <c r="H4112"/>
    </row>
    <row r="4113" spans="1:8" x14ac:dyDescent="0.2">
      <c r="A4113" t="s">
        <v>17430</v>
      </c>
      <c r="B4113" t="s">
        <v>22190</v>
      </c>
      <c r="C4113" t="s">
        <v>17431</v>
      </c>
      <c r="D4113" t="s">
        <v>21648</v>
      </c>
      <c r="E4113"/>
      <c r="F4113"/>
      <c r="G4113"/>
      <c r="H4113"/>
    </row>
    <row r="4114" spans="1:8" x14ac:dyDescent="0.2">
      <c r="A4114" t="s">
        <v>17432</v>
      </c>
      <c r="B4114" t="s">
        <v>22190</v>
      </c>
      <c r="C4114" t="s">
        <v>17433</v>
      </c>
      <c r="D4114" t="s">
        <v>21648</v>
      </c>
      <c r="E4114"/>
      <c r="F4114"/>
      <c r="G4114"/>
      <c r="H4114"/>
    </row>
    <row r="4115" spans="1:8" x14ac:dyDescent="0.2">
      <c r="A4115" t="s">
        <v>17434</v>
      </c>
      <c r="B4115" t="s">
        <v>22190</v>
      </c>
      <c r="C4115" t="s">
        <v>17435</v>
      </c>
      <c r="D4115" t="s">
        <v>21648</v>
      </c>
      <c r="E4115"/>
      <c r="F4115"/>
      <c r="G4115"/>
      <c r="H4115"/>
    </row>
    <row r="4116" spans="1:8" x14ac:dyDescent="0.2">
      <c r="A4116" t="s">
        <v>17436</v>
      </c>
      <c r="B4116" t="s">
        <v>22190</v>
      </c>
      <c r="C4116" t="s">
        <v>17437</v>
      </c>
      <c r="D4116" t="s">
        <v>21648</v>
      </c>
      <c r="E4116"/>
      <c r="F4116"/>
      <c r="G4116"/>
      <c r="H4116"/>
    </row>
    <row r="4117" spans="1:8" x14ac:dyDescent="0.2">
      <c r="A4117" t="s">
        <v>17438</v>
      </c>
      <c r="B4117" t="s">
        <v>22190</v>
      </c>
      <c r="C4117" t="s">
        <v>17439</v>
      </c>
      <c r="D4117" t="s">
        <v>21648</v>
      </c>
      <c r="E4117"/>
      <c r="F4117"/>
      <c r="G4117"/>
      <c r="H4117"/>
    </row>
    <row r="4118" spans="1:8" x14ac:dyDescent="0.2">
      <c r="A4118" t="s">
        <v>17440</v>
      </c>
      <c r="B4118" t="s">
        <v>22190</v>
      </c>
      <c r="C4118" t="s">
        <v>17441</v>
      </c>
      <c r="D4118" t="s">
        <v>21648</v>
      </c>
      <c r="E4118"/>
      <c r="F4118"/>
      <c r="G4118"/>
      <c r="H4118"/>
    </row>
    <row r="4119" spans="1:8" x14ac:dyDescent="0.2">
      <c r="A4119" t="s">
        <v>17442</v>
      </c>
      <c r="B4119" t="s">
        <v>22190</v>
      </c>
      <c r="C4119" t="s">
        <v>17443</v>
      </c>
      <c r="D4119" t="s">
        <v>21648</v>
      </c>
      <c r="E4119"/>
      <c r="F4119"/>
      <c r="G4119"/>
      <c r="H4119"/>
    </row>
    <row r="4120" spans="1:8" x14ac:dyDescent="0.2">
      <c r="A4120" t="s">
        <v>17444</v>
      </c>
      <c r="B4120" t="s">
        <v>22190</v>
      </c>
      <c r="C4120" t="s">
        <v>17445</v>
      </c>
      <c r="D4120" t="s">
        <v>21648</v>
      </c>
      <c r="E4120"/>
      <c r="F4120"/>
      <c r="G4120"/>
      <c r="H4120"/>
    </row>
    <row r="4121" spans="1:8" x14ac:dyDescent="0.2">
      <c r="A4121" t="s">
        <v>17446</v>
      </c>
      <c r="B4121" t="s">
        <v>22190</v>
      </c>
      <c r="C4121" t="s">
        <v>17447</v>
      </c>
      <c r="D4121" t="s">
        <v>21648</v>
      </c>
      <c r="E4121"/>
      <c r="F4121"/>
      <c r="G4121"/>
      <c r="H4121"/>
    </row>
    <row r="4122" spans="1:8" x14ac:dyDescent="0.2">
      <c r="A4122" t="s">
        <v>17448</v>
      </c>
      <c r="B4122" t="s">
        <v>22190</v>
      </c>
      <c r="C4122" t="s">
        <v>17449</v>
      </c>
      <c r="D4122" t="s">
        <v>21648</v>
      </c>
      <c r="E4122"/>
      <c r="F4122"/>
      <c r="G4122"/>
      <c r="H4122"/>
    </row>
    <row r="4123" spans="1:8" x14ac:dyDescent="0.2">
      <c r="A4123" t="s">
        <v>17450</v>
      </c>
      <c r="B4123" t="s">
        <v>22190</v>
      </c>
      <c r="C4123" t="s">
        <v>17451</v>
      </c>
      <c r="D4123" t="s">
        <v>21648</v>
      </c>
      <c r="E4123"/>
      <c r="F4123"/>
      <c r="G4123"/>
      <c r="H4123"/>
    </row>
    <row r="4124" spans="1:8" x14ac:dyDescent="0.2">
      <c r="A4124" t="s">
        <v>17452</v>
      </c>
      <c r="B4124" t="s">
        <v>22190</v>
      </c>
      <c r="C4124" t="s">
        <v>17453</v>
      </c>
      <c r="D4124" t="s">
        <v>21648</v>
      </c>
      <c r="E4124"/>
      <c r="F4124"/>
      <c r="G4124"/>
      <c r="H4124"/>
    </row>
    <row r="4125" spans="1:8" x14ac:dyDescent="0.2">
      <c r="A4125" t="s">
        <v>20882</v>
      </c>
      <c r="B4125" t="s">
        <v>22190</v>
      </c>
      <c r="C4125" t="s">
        <v>20883</v>
      </c>
      <c r="D4125" t="s">
        <v>21648</v>
      </c>
      <c r="E4125"/>
      <c r="F4125"/>
      <c r="G4125"/>
      <c r="H4125"/>
    </row>
    <row r="4126" spans="1:8" x14ac:dyDescent="0.2">
      <c r="A4126" t="s">
        <v>17454</v>
      </c>
      <c r="B4126" t="s">
        <v>22190</v>
      </c>
      <c r="C4126" t="s">
        <v>17455</v>
      </c>
      <c r="D4126" t="s">
        <v>21648</v>
      </c>
      <c r="E4126"/>
      <c r="F4126"/>
      <c r="G4126"/>
      <c r="H4126"/>
    </row>
    <row r="4127" spans="1:8" x14ac:dyDescent="0.2">
      <c r="A4127" t="s">
        <v>20884</v>
      </c>
      <c r="B4127" t="s">
        <v>22190</v>
      </c>
      <c r="C4127" t="s">
        <v>20885</v>
      </c>
      <c r="D4127" t="s">
        <v>21648</v>
      </c>
      <c r="E4127"/>
      <c r="F4127"/>
      <c r="G4127"/>
      <c r="H4127"/>
    </row>
    <row r="4128" spans="1:8" x14ac:dyDescent="0.2">
      <c r="A4128" t="s">
        <v>17456</v>
      </c>
      <c r="B4128" t="s">
        <v>22190</v>
      </c>
      <c r="C4128" t="s">
        <v>17457</v>
      </c>
      <c r="D4128" t="s">
        <v>21648</v>
      </c>
      <c r="E4128"/>
      <c r="F4128"/>
      <c r="G4128"/>
      <c r="H4128"/>
    </row>
    <row r="4129" spans="1:8" x14ac:dyDescent="0.2">
      <c r="A4129" t="s">
        <v>20886</v>
      </c>
      <c r="B4129" t="s">
        <v>22190</v>
      </c>
      <c r="C4129" t="s">
        <v>20887</v>
      </c>
      <c r="D4129" t="s">
        <v>21648</v>
      </c>
      <c r="E4129"/>
      <c r="F4129"/>
      <c r="G4129"/>
      <c r="H4129"/>
    </row>
    <row r="4130" spans="1:8" x14ac:dyDescent="0.2">
      <c r="A4130" t="s">
        <v>17458</v>
      </c>
      <c r="B4130" t="s">
        <v>22190</v>
      </c>
      <c r="C4130" t="s">
        <v>17459</v>
      </c>
      <c r="D4130" t="s">
        <v>21648</v>
      </c>
      <c r="E4130"/>
      <c r="F4130"/>
      <c r="G4130"/>
      <c r="H4130"/>
    </row>
    <row r="4131" spans="1:8" x14ac:dyDescent="0.2">
      <c r="A4131" t="s">
        <v>20888</v>
      </c>
      <c r="B4131" t="s">
        <v>22190</v>
      </c>
      <c r="C4131" t="s">
        <v>20889</v>
      </c>
      <c r="D4131" t="s">
        <v>21648</v>
      </c>
      <c r="E4131"/>
      <c r="F4131"/>
      <c r="G4131"/>
      <c r="H4131"/>
    </row>
    <row r="4132" spans="1:8" x14ac:dyDescent="0.2">
      <c r="A4132" t="s">
        <v>17460</v>
      </c>
      <c r="B4132" t="s">
        <v>22190</v>
      </c>
      <c r="C4132" t="s">
        <v>17461</v>
      </c>
      <c r="D4132" t="s">
        <v>21648</v>
      </c>
      <c r="E4132"/>
      <c r="F4132"/>
      <c r="G4132"/>
      <c r="H4132"/>
    </row>
    <row r="4133" spans="1:8" x14ac:dyDescent="0.2">
      <c r="A4133" t="s">
        <v>17462</v>
      </c>
      <c r="B4133" t="s">
        <v>22190</v>
      </c>
      <c r="C4133" t="s">
        <v>17463</v>
      </c>
      <c r="D4133" t="s">
        <v>21648</v>
      </c>
      <c r="E4133"/>
      <c r="F4133"/>
      <c r="G4133"/>
      <c r="H4133"/>
    </row>
    <row r="4134" spans="1:8" x14ac:dyDescent="0.2">
      <c r="A4134" t="s">
        <v>20890</v>
      </c>
      <c r="B4134" t="s">
        <v>22190</v>
      </c>
      <c r="C4134" t="s">
        <v>20891</v>
      </c>
      <c r="D4134" t="s">
        <v>21648</v>
      </c>
      <c r="E4134"/>
      <c r="F4134"/>
      <c r="G4134"/>
      <c r="H4134"/>
    </row>
    <row r="4135" spans="1:8" x14ac:dyDescent="0.2">
      <c r="A4135" t="s">
        <v>17464</v>
      </c>
      <c r="B4135" t="s">
        <v>22190</v>
      </c>
      <c r="C4135" t="s">
        <v>17465</v>
      </c>
      <c r="D4135" t="s">
        <v>21648</v>
      </c>
      <c r="E4135"/>
      <c r="F4135"/>
      <c r="G4135"/>
      <c r="H4135"/>
    </row>
    <row r="4136" spans="1:8" x14ac:dyDescent="0.2">
      <c r="A4136" t="s">
        <v>20892</v>
      </c>
      <c r="B4136" t="s">
        <v>22190</v>
      </c>
      <c r="C4136" t="s">
        <v>20893</v>
      </c>
      <c r="D4136" t="s">
        <v>21648</v>
      </c>
      <c r="E4136"/>
      <c r="F4136"/>
      <c r="G4136"/>
      <c r="H4136"/>
    </row>
    <row r="4137" spans="1:8" x14ac:dyDescent="0.2">
      <c r="A4137" t="s">
        <v>17466</v>
      </c>
      <c r="B4137" t="s">
        <v>22190</v>
      </c>
      <c r="C4137" t="s">
        <v>17467</v>
      </c>
      <c r="D4137" t="s">
        <v>21648</v>
      </c>
      <c r="E4137"/>
      <c r="F4137"/>
      <c r="G4137"/>
      <c r="H4137"/>
    </row>
    <row r="4138" spans="1:8" x14ac:dyDescent="0.2">
      <c r="A4138" t="s">
        <v>17468</v>
      </c>
      <c r="B4138" t="s">
        <v>22190</v>
      </c>
      <c r="C4138" t="s">
        <v>17469</v>
      </c>
      <c r="D4138" t="s">
        <v>21648</v>
      </c>
      <c r="E4138"/>
      <c r="F4138"/>
      <c r="G4138"/>
      <c r="H4138"/>
    </row>
    <row r="4139" spans="1:8" x14ac:dyDescent="0.2">
      <c r="A4139" t="s">
        <v>17470</v>
      </c>
      <c r="B4139" t="s">
        <v>22190</v>
      </c>
      <c r="C4139" t="s">
        <v>17471</v>
      </c>
      <c r="D4139" t="s">
        <v>21648</v>
      </c>
      <c r="E4139"/>
      <c r="F4139"/>
      <c r="G4139"/>
      <c r="H4139"/>
    </row>
    <row r="4140" spans="1:8" x14ac:dyDescent="0.2">
      <c r="A4140" t="s">
        <v>20894</v>
      </c>
      <c r="B4140" t="s">
        <v>22190</v>
      </c>
      <c r="C4140" t="s">
        <v>20895</v>
      </c>
      <c r="D4140" t="s">
        <v>21648</v>
      </c>
      <c r="E4140"/>
      <c r="F4140"/>
      <c r="G4140"/>
      <c r="H4140"/>
    </row>
    <row r="4141" spans="1:8" x14ac:dyDescent="0.2">
      <c r="A4141" t="s">
        <v>17472</v>
      </c>
      <c r="B4141" t="s">
        <v>22190</v>
      </c>
      <c r="C4141" t="s">
        <v>17473</v>
      </c>
      <c r="D4141" t="s">
        <v>21648</v>
      </c>
      <c r="E4141"/>
      <c r="F4141"/>
      <c r="G4141"/>
      <c r="H4141"/>
    </row>
    <row r="4142" spans="1:8" x14ac:dyDescent="0.2">
      <c r="A4142" t="s">
        <v>20896</v>
      </c>
      <c r="B4142" t="s">
        <v>22190</v>
      </c>
      <c r="C4142" t="s">
        <v>20897</v>
      </c>
      <c r="D4142" t="s">
        <v>21648</v>
      </c>
      <c r="E4142"/>
      <c r="F4142"/>
      <c r="G4142"/>
      <c r="H4142"/>
    </row>
    <row r="4143" spans="1:8" x14ac:dyDescent="0.2">
      <c r="A4143" t="s">
        <v>20898</v>
      </c>
      <c r="B4143" t="s">
        <v>22190</v>
      </c>
      <c r="C4143" t="s">
        <v>20899</v>
      </c>
      <c r="D4143" t="s">
        <v>21648</v>
      </c>
      <c r="E4143"/>
      <c r="F4143"/>
      <c r="G4143"/>
      <c r="H4143"/>
    </row>
    <row r="4144" spans="1:8" x14ac:dyDescent="0.2">
      <c r="A4144" t="s">
        <v>20900</v>
      </c>
      <c r="B4144" t="s">
        <v>22190</v>
      </c>
      <c r="C4144" t="s">
        <v>20901</v>
      </c>
      <c r="D4144" t="s">
        <v>21648</v>
      </c>
      <c r="E4144"/>
      <c r="F4144"/>
      <c r="G4144"/>
      <c r="H4144"/>
    </row>
    <row r="4145" spans="1:8" x14ac:dyDescent="0.2">
      <c r="A4145" t="s">
        <v>17474</v>
      </c>
      <c r="B4145" t="s">
        <v>22190</v>
      </c>
      <c r="C4145" t="s">
        <v>17475</v>
      </c>
      <c r="D4145" t="s">
        <v>21648</v>
      </c>
      <c r="E4145"/>
      <c r="F4145"/>
      <c r="G4145"/>
      <c r="H4145"/>
    </row>
    <row r="4146" spans="1:8" x14ac:dyDescent="0.2">
      <c r="A4146" t="s">
        <v>17476</v>
      </c>
      <c r="B4146" t="s">
        <v>22190</v>
      </c>
      <c r="C4146" t="s">
        <v>17477</v>
      </c>
      <c r="D4146" t="s">
        <v>21648</v>
      </c>
      <c r="E4146"/>
      <c r="F4146"/>
      <c r="G4146"/>
      <c r="H4146"/>
    </row>
    <row r="4147" spans="1:8" x14ac:dyDescent="0.2">
      <c r="A4147" t="s">
        <v>17478</v>
      </c>
      <c r="B4147" t="s">
        <v>22190</v>
      </c>
      <c r="C4147" t="s">
        <v>17479</v>
      </c>
      <c r="D4147" t="s">
        <v>21648</v>
      </c>
      <c r="E4147"/>
      <c r="F4147"/>
      <c r="G4147"/>
      <c r="H4147"/>
    </row>
    <row r="4148" spans="1:8" x14ac:dyDescent="0.2">
      <c r="A4148" t="s">
        <v>17480</v>
      </c>
      <c r="B4148" t="s">
        <v>22190</v>
      </c>
      <c r="C4148" t="s">
        <v>17481</v>
      </c>
      <c r="D4148" t="s">
        <v>21648</v>
      </c>
      <c r="E4148"/>
      <c r="F4148"/>
      <c r="G4148"/>
      <c r="H4148"/>
    </row>
    <row r="4149" spans="1:8" x14ac:dyDescent="0.2">
      <c r="A4149" t="s">
        <v>17482</v>
      </c>
      <c r="B4149" t="s">
        <v>22190</v>
      </c>
      <c r="C4149" t="s">
        <v>17483</v>
      </c>
      <c r="D4149" t="s">
        <v>21648</v>
      </c>
      <c r="E4149"/>
      <c r="F4149"/>
      <c r="G4149"/>
      <c r="H4149"/>
    </row>
    <row r="4150" spans="1:8" x14ac:dyDescent="0.2">
      <c r="A4150" t="s">
        <v>17484</v>
      </c>
      <c r="B4150" t="s">
        <v>22190</v>
      </c>
      <c r="C4150" t="s">
        <v>17481</v>
      </c>
      <c r="D4150" t="s">
        <v>21648</v>
      </c>
      <c r="E4150"/>
      <c r="F4150"/>
      <c r="G4150"/>
      <c r="H4150"/>
    </row>
    <row r="4151" spans="1:8" x14ac:dyDescent="0.2">
      <c r="A4151" t="s">
        <v>17485</v>
      </c>
      <c r="B4151" t="s">
        <v>22190</v>
      </c>
      <c r="C4151" t="s">
        <v>17486</v>
      </c>
      <c r="D4151" t="s">
        <v>21648</v>
      </c>
      <c r="E4151"/>
      <c r="F4151"/>
      <c r="G4151"/>
      <c r="H4151"/>
    </row>
    <row r="4152" spans="1:8" x14ac:dyDescent="0.2">
      <c r="A4152" t="s">
        <v>17487</v>
      </c>
      <c r="B4152" t="s">
        <v>22190</v>
      </c>
      <c r="C4152" t="s">
        <v>17488</v>
      </c>
      <c r="D4152" t="s">
        <v>21648</v>
      </c>
      <c r="E4152"/>
      <c r="F4152"/>
      <c r="G4152"/>
      <c r="H4152"/>
    </row>
    <row r="4153" spans="1:8" x14ac:dyDescent="0.2">
      <c r="A4153" t="s">
        <v>20902</v>
      </c>
      <c r="B4153" t="s">
        <v>22190</v>
      </c>
      <c r="C4153" t="s">
        <v>20903</v>
      </c>
      <c r="D4153" t="s">
        <v>21648</v>
      </c>
      <c r="E4153"/>
      <c r="F4153"/>
      <c r="G4153"/>
      <c r="H4153"/>
    </row>
    <row r="4154" spans="1:8" x14ac:dyDescent="0.2">
      <c r="A4154" t="s">
        <v>20904</v>
      </c>
      <c r="B4154" t="s">
        <v>22190</v>
      </c>
      <c r="C4154" t="s">
        <v>20905</v>
      </c>
      <c r="D4154" t="s">
        <v>21648</v>
      </c>
      <c r="E4154"/>
      <c r="F4154"/>
      <c r="G4154"/>
      <c r="H4154"/>
    </row>
    <row r="4155" spans="1:8" x14ac:dyDescent="0.2">
      <c r="A4155" t="s">
        <v>17489</v>
      </c>
      <c r="B4155" t="s">
        <v>22190</v>
      </c>
      <c r="C4155" t="s">
        <v>17490</v>
      </c>
      <c r="D4155" t="s">
        <v>21648</v>
      </c>
      <c r="E4155"/>
      <c r="F4155"/>
      <c r="G4155"/>
      <c r="H4155"/>
    </row>
    <row r="4156" spans="1:8" x14ac:dyDescent="0.2">
      <c r="A4156" t="s">
        <v>17491</v>
      </c>
      <c r="B4156" t="s">
        <v>22190</v>
      </c>
      <c r="C4156" t="s">
        <v>17492</v>
      </c>
      <c r="D4156" t="s">
        <v>21648</v>
      </c>
      <c r="E4156"/>
      <c r="F4156"/>
      <c r="G4156"/>
      <c r="H4156"/>
    </row>
    <row r="4157" spans="1:8" x14ac:dyDescent="0.2">
      <c r="A4157" t="s">
        <v>17493</v>
      </c>
      <c r="B4157" t="s">
        <v>22190</v>
      </c>
      <c r="C4157" t="s">
        <v>17494</v>
      </c>
      <c r="D4157" t="s">
        <v>21648</v>
      </c>
      <c r="E4157"/>
      <c r="F4157"/>
      <c r="G4157"/>
      <c r="H4157"/>
    </row>
    <row r="4158" spans="1:8" x14ac:dyDescent="0.2">
      <c r="A4158" t="s">
        <v>17495</v>
      </c>
      <c r="B4158" t="s">
        <v>22190</v>
      </c>
      <c r="C4158" t="s">
        <v>17496</v>
      </c>
      <c r="D4158" t="s">
        <v>21648</v>
      </c>
      <c r="E4158"/>
      <c r="F4158"/>
      <c r="G4158"/>
      <c r="H4158"/>
    </row>
    <row r="4159" spans="1:8" x14ac:dyDescent="0.2">
      <c r="A4159" t="s">
        <v>17497</v>
      </c>
      <c r="B4159" t="s">
        <v>22190</v>
      </c>
      <c r="C4159" t="s">
        <v>17498</v>
      </c>
      <c r="D4159" t="s">
        <v>21648</v>
      </c>
      <c r="E4159"/>
      <c r="F4159"/>
      <c r="G4159"/>
      <c r="H4159"/>
    </row>
    <row r="4160" spans="1:8" x14ac:dyDescent="0.2">
      <c r="A4160" t="s">
        <v>20906</v>
      </c>
      <c r="B4160" t="s">
        <v>22190</v>
      </c>
      <c r="C4160" t="s">
        <v>20907</v>
      </c>
      <c r="D4160" t="s">
        <v>21648</v>
      </c>
      <c r="E4160"/>
      <c r="F4160"/>
      <c r="G4160"/>
      <c r="H4160"/>
    </row>
    <row r="4161" spans="1:8" x14ac:dyDescent="0.2">
      <c r="A4161" t="s">
        <v>20908</v>
      </c>
      <c r="B4161" t="s">
        <v>22190</v>
      </c>
      <c r="C4161" t="s">
        <v>20909</v>
      </c>
      <c r="D4161" t="s">
        <v>21648</v>
      </c>
      <c r="E4161"/>
      <c r="F4161"/>
      <c r="G4161"/>
      <c r="H4161"/>
    </row>
    <row r="4162" spans="1:8" x14ac:dyDescent="0.2">
      <c r="A4162" t="s">
        <v>17499</v>
      </c>
      <c r="B4162" t="s">
        <v>22190</v>
      </c>
      <c r="C4162" t="s">
        <v>17500</v>
      </c>
      <c r="D4162" t="s">
        <v>21648</v>
      </c>
      <c r="E4162"/>
      <c r="F4162"/>
      <c r="G4162"/>
      <c r="H4162"/>
    </row>
    <row r="4163" spans="1:8" x14ac:dyDescent="0.2">
      <c r="A4163" t="s">
        <v>17501</v>
      </c>
      <c r="B4163" t="s">
        <v>22190</v>
      </c>
      <c r="C4163" t="s">
        <v>17502</v>
      </c>
      <c r="D4163" t="s">
        <v>21648</v>
      </c>
      <c r="E4163"/>
      <c r="F4163"/>
      <c r="G4163"/>
      <c r="H4163"/>
    </row>
    <row r="4164" spans="1:8" x14ac:dyDescent="0.2">
      <c r="A4164" t="s">
        <v>17503</v>
      </c>
      <c r="B4164" t="s">
        <v>22190</v>
      </c>
      <c r="C4164" t="s">
        <v>17504</v>
      </c>
      <c r="D4164" t="s">
        <v>21648</v>
      </c>
      <c r="E4164"/>
      <c r="F4164"/>
      <c r="G4164"/>
      <c r="H4164"/>
    </row>
    <row r="4165" spans="1:8" x14ac:dyDescent="0.2">
      <c r="A4165" t="s">
        <v>17505</v>
      </c>
      <c r="B4165" t="s">
        <v>22190</v>
      </c>
      <c r="C4165" t="s">
        <v>17506</v>
      </c>
      <c r="D4165" t="s">
        <v>21648</v>
      </c>
      <c r="E4165"/>
      <c r="F4165"/>
      <c r="G4165"/>
      <c r="H4165"/>
    </row>
    <row r="4166" spans="1:8" x14ac:dyDescent="0.2">
      <c r="A4166" t="s">
        <v>20910</v>
      </c>
      <c r="B4166" t="s">
        <v>22190</v>
      </c>
      <c r="C4166" t="s">
        <v>20911</v>
      </c>
      <c r="D4166" t="s">
        <v>21648</v>
      </c>
      <c r="E4166"/>
      <c r="F4166"/>
      <c r="G4166"/>
      <c r="H4166"/>
    </row>
    <row r="4167" spans="1:8" x14ac:dyDescent="0.2">
      <c r="A4167" t="s">
        <v>17507</v>
      </c>
      <c r="B4167" t="s">
        <v>22190</v>
      </c>
      <c r="C4167" t="s">
        <v>17508</v>
      </c>
      <c r="D4167" t="s">
        <v>21648</v>
      </c>
      <c r="E4167"/>
      <c r="F4167"/>
      <c r="G4167"/>
      <c r="H4167"/>
    </row>
    <row r="4168" spans="1:8" x14ac:dyDescent="0.2">
      <c r="A4168" t="s">
        <v>17509</v>
      </c>
      <c r="B4168" t="s">
        <v>22190</v>
      </c>
      <c r="C4168" t="s">
        <v>17510</v>
      </c>
      <c r="D4168" t="s">
        <v>21648</v>
      </c>
      <c r="E4168"/>
      <c r="F4168"/>
      <c r="G4168"/>
      <c r="H4168"/>
    </row>
    <row r="4169" spans="1:8" x14ac:dyDescent="0.2">
      <c r="A4169" t="s">
        <v>17511</v>
      </c>
      <c r="B4169" t="s">
        <v>22190</v>
      </c>
      <c r="C4169" t="s">
        <v>17512</v>
      </c>
      <c r="D4169" t="s">
        <v>21648</v>
      </c>
      <c r="E4169"/>
      <c r="F4169"/>
      <c r="G4169"/>
      <c r="H4169"/>
    </row>
    <row r="4170" spans="1:8" x14ac:dyDescent="0.2">
      <c r="A4170" t="s">
        <v>20912</v>
      </c>
      <c r="B4170" t="s">
        <v>22190</v>
      </c>
      <c r="C4170" t="s">
        <v>20913</v>
      </c>
      <c r="D4170" t="s">
        <v>21648</v>
      </c>
      <c r="E4170"/>
      <c r="F4170"/>
      <c r="G4170"/>
      <c r="H4170"/>
    </row>
    <row r="4171" spans="1:8" x14ac:dyDescent="0.2">
      <c r="A4171" t="s">
        <v>17513</v>
      </c>
      <c r="B4171" t="s">
        <v>22190</v>
      </c>
      <c r="C4171" t="s">
        <v>17514</v>
      </c>
      <c r="D4171" t="s">
        <v>21648</v>
      </c>
      <c r="E4171"/>
      <c r="F4171"/>
      <c r="G4171"/>
      <c r="H4171"/>
    </row>
    <row r="4172" spans="1:8" x14ac:dyDescent="0.2">
      <c r="A4172" t="s">
        <v>17515</v>
      </c>
      <c r="B4172" t="s">
        <v>22190</v>
      </c>
      <c r="C4172" t="s">
        <v>17516</v>
      </c>
      <c r="D4172" t="s">
        <v>21648</v>
      </c>
      <c r="E4172"/>
      <c r="F4172"/>
      <c r="G4172"/>
      <c r="H4172"/>
    </row>
    <row r="4173" spans="1:8" x14ac:dyDescent="0.2">
      <c r="A4173" t="s">
        <v>17517</v>
      </c>
      <c r="B4173" t="s">
        <v>22190</v>
      </c>
      <c r="C4173" t="s">
        <v>17518</v>
      </c>
      <c r="D4173" t="s">
        <v>21648</v>
      </c>
      <c r="E4173"/>
      <c r="F4173"/>
      <c r="G4173"/>
      <c r="H4173"/>
    </row>
    <row r="4174" spans="1:8" x14ac:dyDescent="0.2">
      <c r="A4174" t="s">
        <v>17519</v>
      </c>
      <c r="B4174" t="s">
        <v>22190</v>
      </c>
      <c r="C4174" t="s">
        <v>17520</v>
      </c>
      <c r="D4174" t="s">
        <v>21648</v>
      </c>
      <c r="E4174"/>
      <c r="F4174"/>
      <c r="G4174"/>
      <c r="H4174"/>
    </row>
    <row r="4175" spans="1:8" x14ac:dyDescent="0.2">
      <c r="A4175" t="s">
        <v>17521</v>
      </c>
      <c r="B4175" t="s">
        <v>22190</v>
      </c>
      <c r="C4175" t="s">
        <v>17522</v>
      </c>
      <c r="D4175" t="s">
        <v>21648</v>
      </c>
      <c r="E4175"/>
      <c r="F4175"/>
      <c r="G4175"/>
      <c r="H4175"/>
    </row>
    <row r="4176" spans="1:8" x14ac:dyDescent="0.2">
      <c r="A4176" t="s">
        <v>17523</v>
      </c>
      <c r="B4176" t="s">
        <v>22190</v>
      </c>
      <c r="C4176" t="s">
        <v>17524</v>
      </c>
      <c r="D4176" t="s">
        <v>21648</v>
      </c>
      <c r="E4176"/>
      <c r="F4176"/>
      <c r="G4176"/>
      <c r="H4176"/>
    </row>
    <row r="4177" spans="1:8" x14ac:dyDescent="0.2">
      <c r="A4177" t="s">
        <v>17525</v>
      </c>
      <c r="B4177" t="s">
        <v>22190</v>
      </c>
      <c r="C4177" t="s">
        <v>17526</v>
      </c>
      <c r="D4177" t="s">
        <v>21648</v>
      </c>
      <c r="E4177"/>
      <c r="F4177"/>
      <c r="G4177"/>
      <c r="H4177"/>
    </row>
    <row r="4178" spans="1:8" x14ac:dyDescent="0.2">
      <c r="A4178" t="s">
        <v>20914</v>
      </c>
      <c r="B4178" t="s">
        <v>22190</v>
      </c>
      <c r="C4178" t="s">
        <v>20915</v>
      </c>
      <c r="D4178" t="s">
        <v>21648</v>
      </c>
      <c r="E4178"/>
      <c r="F4178"/>
      <c r="G4178"/>
      <c r="H4178"/>
    </row>
    <row r="4179" spans="1:8" x14ac:dyDescent="0.2">
      <c r="A4179" t="s">
        <v>20916</v>
      </c>
      <c r="B4179" t="s">
        <v>22190</v>
      </c>
      <c r="C4179" t="s">
        <v>20917</v>
      </c>
      <c r="D4179" t="s">
        <v>21648</v>
      </c>
      <c r="E4179"/>
      <c r="F4179"/>
      <c r="G4179"/>
      <c r="H4179"/>
    </row>
    <row r="4180" spans="1:8" x14ac:dyDescent="0.2">
      <c r="A4180" t="s">
        <v>20918</v>
      </c>
      <c r="B4180" t="s">
        <v>22190</v>
      </c>
      <c r="C4180" t="s">
        <v>20919</v>
      </c>
      <c r="D4180" t="s">
        <v>21648</v>
      </c>
      <c r="E4180"/>
      <c r="F4180"/>
      <c r="G4180"/>
      <c r="H4180"/>
    </row>
    <row r="4181" spans="1:8" x14ac:dyDescent="0.2">
      <c r="A4181" t="s">
        <v>20920</v>
      </c>
      <c r="B4181" t="s">
        <v>22190</v>
      </c>
      <c r="C4181" t="s">
        <v>20921</v>
      </c>
      <c r="D4181" t="s">
        <v>21648</v>
      </c>
      <c r="E4181"/>
      <c r="F4181"/>
      <c r="G4181"/>
      <c r="H4181"/>
    </row>
    <row r="4182" spans="1:8" x14ac:dyDescent="0.2">
      <c r="A4182" t="s">
        <v>20922</v>
      </c>
      <c r="B4182" t="s">
        <v>22190</v>
      </c>
      <c r="C4182" t="s">
        <v>20923</v>
      </c>
      <c r="D4182" t="s">
        <v>21648</v>
      </c>
      <c r="E4182"/>
      <c r="F4182"/>
      <c r="G4182"/>
      <c r="H4182"/>
    </row>
    <row r="4183" spans="1:8" x14ac:dyDescent="0.2">
      <c r="A4183" t="s">
        <v>17527</v>
      </c>
      <c r="B4183" t="s">
        <v>22927</v>
      </c>
      <c r="C4183" t="s">
        <v>17528</v>
      </c>
      <c r="D4183" t="s">
        <v>21648</v>
      </c>
      <c r="E4183"/>
      <c r="F4183">
        <v>72014</v>
      </c>
      <c r="G4183"/>
      <c r="H4183"/>
    </row>
    <row r="4184" spans="1:8" x14ac:dyDescent="0.2">
      <c r="A4184" t="s">
        <v>17529</v>
      </c>
      <c r="B4184" t="s">
        <v>22927</v>
      </c>
      <c r="C4184" t="s">
        <v>17530</v>
      </c>
      <c r="D4184" t="s">
        <v>21648</v>
      </c>
      <c r="E4184"/>
      <c r="F4184">
        <v>72014</v>
      </c>
      <c r="G4184"/>
      <c r="H4184"/>
    </row>
    <row r="4185" spans="1:8" x14ac:dyDescent="0.2">
      <c r="A4185" t="s">
        <v>17531</v>
      </c>
      <c r="B4185" t="s">
        <v>22466</v>
      </c>
      <c r="C4185" t="s">
        <v>17532</v>
      </c>
      <c r="D4185" t="s">
        <v>21648</v>
      </c>
      <c r="E4185"/>
      <c r="F4185">
        <v>70848</v>
      </c>
      <c r="G4185"/>
      <c r="H4185"/>
    </row>
    <row r="4186" spans="1:8" x14ac:dyDescent="0.2">
      <c r="A4186" t="s">
        <v>17533</v>
      </c>
      <c r="B4186" t="s">
        <v>22466</v>
      </c>
      <c r="C4186" t="s">
        <v>17534</v>
      </c>
      <c r="D4186" t="s">
        <v>21648</v>
      </c>
      <c r="E4186"/>
      <c r="F4186">
        <v>70848</v>
      </c>
      <c r="G4186"/>
      <c r="H4186"/>
    </row>
    <row r="4187" spans="1:8" x14ac:dyDescent="0.2">
      <c r="A4187" t="s">
        <v>17535</v>
      </c>
      <c r="B4187" t="s">
        <v>23039</v>
      </c>
      <c r="C4187" t="s">
        <v>17536</v>
      </c>
      <c r="D4187" t="s">
        <v>21648</v>
      </c>
      <c r="E4187"/>
      <c r="F4187">
        <v>72014</v>
      </c>
      <c r="G4187"/>
      <c r="H4187"/>
    </row>
    <row r="4188" spans="1:8" x14ac:dyDescent="0.2">
      <c r="A4188" t="s">
        <v>20924</v>
      </c>
      <c r="B4188" t="s">
        <v>22307</v>
      </c>
      <c r="C4188" t="s">
        <v>20925</v>
      </c>
      <c r="D4188" t="s">
        <v>21648</v>
      </c>
      <c r="E4188"/>
      <c r="F4188">
        <v>71353</v>
      </c>
      <c r="G4188"/>
      <c r="H4188"/>
    </row>
    <row r="4189" spans="1:8" x14ac:dyDescent="0.2">
      <c r="A4189" t="s">
        <v>20926</v>
      </c>
      <c r="B4189" t="s">
        <v>23173</v>
      </c>
      <c r="C4189" t="s">
        <v>20927</v>
      </c>
      <c r="D4189" t="s">
        <v>21648</v>
      </c>
      <c r="E4189"/>
      <c r="F4189">
        <v>72014</v>
      </c>
      <c r="G4189"/>
      <c r="H4189"/>
    </row>
    <row r="4190" spans="1:8" x14ac:dyDescent="0.2">
      <c r="A4190" t="s">
        <v>5431</v>
      </c>
      <c r="B4190" t="s">
        <v>23174</v>
      </c>
      <c r="C4190" t="s">
        <v>5432</v>
      </c>
      <c r="D4190" t="s">
        <v>21648</v>
      </c>
      <c r="E4190"/>
      <c r="F4190">
        <v>72014</v>
      </c>
      <c r="G4190"/>
      <c r="H4190"/>
    </row>
    <row r="4191" spans="1:8" x14ac:dyDescent="0.2">
      <c r="A4191" t="s">
        <v>20928</v>
      </c>
      <c r="B4191" t="s">
        <v>22235</v>
      </c>
      <c r="C4191" t="s">
        <v>20838</v>
      </c>
      <c r="D4191" t="s">
        <v>21648</v>
      </c>
      <c r="E4191"/>
      <c r="F4191">
        <v>70848</v>
      </c>
      <c r="G4191"/>
      <c r="H4191"/>
    </row>
    <row r="4192" spans="1:8" x14ac:dyDescent="0.2">
      <c r="A4192" t="s">
        <v>20929</v>
      </c>
      <c r="B4192" t="s">
        <v>22235</v>
      </c>
      <c r="C4192" t="s">
        <v>20930</v>
      </c>
      <c r="D4192" t="s">
        <v>21648</v>
      </c>
      <c r="E4192"/>
      <c r="F4192">
        <v>70848</v>
      </c>
      <c r="G4192"/>
      <c r="H4192"/>
    </row>
    <row r="4193" spans="1:8" x14ac:dyDescent="0.2">
      <c r="A4193" t="s">
        <v>20931</v>
      </c>
      <c r="B4193" t="s">
        <v>23175</v>
      </c>
      <c r="C4193" t="s">
        <v>20932</v>
      </c>
      <c r="D4193" t="s">
        <v>21648</v>
      </c>
      <c r="E4193"/>
      <c r="F4193"/>
      <c r="G4193"/>
      <c r="H4193"/>
    </row>
    <row r="4194" spans="1:8" x14ac:dyDescent="0.2">
      <c r="A4194" t="s">
        <v>17537</v>
      </c>
      <c r="B4194" t="s">
        <v>23176</v>
      </c>
      <c r="C4194" t="s">
        <v>17538</v>
      </c>
      <c r="D4194" t="s">
        <v>21648</v>
      </c>
      <c r="E4194"/>
      <c r="F4194">
        <v>72014</v>
      </c>
      <c r="G4194"/>
      <c r="H4194"/>
    </row>
    <row r="4195" spans="1:8" x14ac:dyDescent="0.2">
      <c r="A4195" t="s">
        <v>20933</v>
      </c>
      <c r="B4195" t="s">
        <v>23177</v>
      </c>
      <c r="C4195" t="s">
        <v>20934</v>
      </c>
      <c r="D4195" t="s">
        <v>21648</v>
      </c>
      <c r="E4195"/>
      <c r="F4195">
        <v>72336</v>
      </c>
      <c r="G4195"/>
      <c r="H4195"/>
    </row>
    <row r="4196" spans="1:8" x14ac:dyDescent="0.2">
      <c r="A4196" t="s">
        <v>20935</v>
      </c>
      <c r="B4196" t="s">
        <v>23177</v>
      </c>
      <c r="C4196" t="s">
        <v>20936</v>
      </c>
      <c r="D4196" t="s">
        <v>21648</v>
      </c>
      <c r="E4196"/>
      <c r="F4196">
        <v>72336</v>
      </c>
      <c r="G4196"/>
      <c r="H4196"/>
    </row>
    <row r="4197" spans="1:8" x14ac:dyDescent="0.2">
      <c r="A4197" t="s">
        <v>17539</v>
      </c>
      <c r="B4197" t="s">
        <v>23178</v>
      </c>
      <c r="C4197" t="s">
        <v>17540</v>
      </c>
      <c r="D4197" t="s">
        <v>21648</v>
      </c>
      <c r="E4197"/>
      <c r="F4197">
        <v>70848</v>
      </c>
      <c r="G4197"/>
      <c r="H4197"/>
    </row>
    <row r="4198" spans="1:8" x14ac:dyDescent="0.2">
      <c r="A4198" t="s">
        <v>17541</v>
      </c>
      <c r="B4198" t="s">
        <v>23179</v>
      </c>
      <c r="C4198" t="s">
        <v>17542</v>
      </c>
      <c r="D4198" t="s">
        <v>21648</v>
      </c>
      <c r="E4198"/>
      <c r="F4198">
        <v>70848</v>
      </c>
      <c r="G4198"/>
      <c r="H4198"/>
    </row>
    <row r="4199" spans="1:8" x14ac:dyDescent="0.2">
      <c r="A4199" t="s">
        <v>17543</v>
      </c>
      <c r="B4199" t="s">
        <v>23180</v>
      </c>
      <c r="C4199" t="s">
        <v>17544</v>
      </c>
      <c r="D4199" t="s">
        <v>21648</v>
      </c>
      <c r="E4199"/>
      <c r="F4199">
        <v>70848</v>
      </c>
      <c r="G4199"/>
      <c r="H4199"/>
    </row>
    <row r="4200" spans="1:8" x14ac:dyDescent="0.2">
      <c r="A4200" t="s">
        <v>17545</v>
      </c>
      <c r="B4200" t="s">
        <v>23179</v>
      </c>
      <c r="C4200" t="s">
        <v>17546</v>
      </c>
      <c r="D4200" t="s">
        <v>21648</v>
      </c>
      <c r="E4200"/>
      <c r="F4200">
        <v>70848</v>
      </c>
      <c r="G4200"/>
      <c r="H4200"/>
    </row>
    <row r="4201" spans="1:8" x14ac:dyDescent="0.2">
      <c r="A4201" t="s">
        <v>20937</v>
      </c>
      <c r="B4201" t="s">
        <v>23181</v>
      </c>
      <c r="C4201" t="s">
        <v>20938</v>
      </c>
      <c r="D4201" t="s">
        <v>21648</v>
      </c>
      <c r="E4201"/>
      <c r="F4201">
        <v>72014</v>
      </c>
      <c r="G4201"/>
      <c r="H4201"/>
    </row>
    <row r="4202" spans="1:8" x14ac:dyDescent="0.2">
      <c r="A4202" t="s">
        <v>17547</v>
      </c>
      <c r="B4202" t="s">
        <v>22235</v>
      </c>
      <c r="C4202" t="s">
        <v>17548</v>
      </c>
      <c r="D4202" t="s">
        <v>21648</v>
      </c>
      <c r="E4202"/>
      <c r="F4202">
        <v>70848</v>
      </c>
      <c r="G4202"/>
      <c r="H4202"/>
    </row>
    <row r="4203" spans="1:8" x14ac:dyDescent="0.2">
      <c r="A4203" t="s">
        <v>17549</v>
      </c>
      <c r="B4203" t="s">
        <v>22235</v>
      </c>
      <c r="C4203" t="s">
        <v>17548</v>
      </c>
      <c r="D4203" t="s">
        <v>21648</v>
      </c>
      <c r="E4203"/>
      <c r="F4203">
        <v>70848</v>
      </c>
      <c r="G4203"/>
      <c r="H4203"/>
    </row>
    <row r="4204" spans="1:8" x14ac:dyDescent="0.2">
      <c r="A4204" t="s">
        <v>25552</v>
      </c>
      <c r="B4204" t="s">
        <v>22052</v>
      </c>
      <c r="C4204" t="s">
        <v>25553</v>
      </c>
      <c r="D4204" t="s">
        <v>21648</v>
      </c>
      <c r="E4204"/>
      <c r="F4204"/>
      <c r="G4204"/>
      <c r="H4204"/>
    </row>
    <row r="4205" spans="1:8" x14ac:dyDescent="0.2">
      <c r="A4205" t="s">
        <v>17550</v>
      </c>
      <c r="B4205" t="s">
        <v>22235</v>
      </c>
      <c r="C4205" t="s">
        <v>17551</v>
      </c>
      <c r="D4205" t="s">
        <v>21648</v>
      </c>
      <c r="E4205"/>
      <c r="F4205"/>
      <c r="G4205"/>
      <c r="H4205"/>
    </row>
    <row r="4206" spans="1:8" x14ac:dyDescent="0.2">
      <c r="A4206" t="s">
        <v>17552</v>
      </c>
      <c r="B4206" t="s">
        <v>23182</v>
      </c>
      <c r="C4206" t="s">
        <v>17553</v>
      </c>
      <c r="D4206" t="s">
        <v>21648</v>
      </c>
      <c r="E4206"/>
      <c r="F4206">
        <v>72014</v>
      </c>
      <c r="G4206"/>
      <c r="H4206"/>
    </row>
    <row r="4207" spans="1:8" x14ac:dyDescent="0.2">
      <c r="A4207" t="s">
        <v>17554</v>
      </c>
      <c r="B4207" t="s">
        <v>22588</v>
      </c>
      <c r="C4207" t="s">
        <v>17555</v>
      </c>
      <c r="D4207" t="s">
        <v>21648</v>
      </c>
      <c r="E4207"/>
      <c r="F4207">
        <v>71353</v>
      </c>
      <c r="G4207"/>
      <c r="H4207"/>
    </row>
    <row r="4208" spans="1:8" x14ac:dyDescent="0.2">
      <c r="A4208" t="s">
        <v>20939</v>
      </c>
      <c r="B4208" t="s">
        <v>23172</v>
      </c>
      <c r="C4208" t="s">
        <v>20940</v>
      </c>
      <c r="D4208" t="s">
        <v>21648</v>
      </c>
      <c r="E4208"/>
      <c r="F4208"/>
      <c r="G4208"/>
      <c r="H4208"/>
    </row>
    <row r="4209" spans="1:8" x14ac:dyDescent="0.2">
      <c r="A4209" t="s">
        <v>20941</v>
      </c>
      <c r="B4209" t="s">
        <v>23183</v>
      </c>
      <c r="C4209" t="s">
        <v>20942</v>
      </c>
      <c r="D4209" t="s">
        <v>21648</v>
      </c>
      <c r="E4209"/>
      <c r="F4209">
        <v>72014</v>
      </c>
      <c r="G4209"/>
      <c r="H4209"/>
    </row>
    <row r="4210" spans="1:8" x14ac:dyDescent="0.2">
      <c r="A4210" t="s">
        <v>17556</v>
      </c>
      <c r="B4210" t="s">
        <v>22927</v>
      </c>
      <c r="C4210" t="s">
        <v>17557</v>
      </c>
      <c r="D4210" t="s">
        <v>21648</v>
      </c>
      <c r="E4210"/>
      <c r="F4210"/>
      <c r="G4210"/>
      <c r="H4210"/>
    </row>
    <row r="4211" spans="1:8" x14ac:dyDescent="0.2">
      <c r="A4211" t="s">
        <v>20943</v>
      </c>
      <c r="B4211" t="s">
        <v>23008</v>
      </c>
      <c r="C4211" t="s">
        <v>20944</v>
      </c>
      <c r="D4211" t="s">
        <v>21648</v>
      </c>
      <c r="E4211"/>
      <c r="F4211">
        <v>72014</v>
      </c>
      <c r="G4211"/>
      <c r="H4211"/>
    </row>
    <row r="4212" spans="1:8" x14ac:dyDescent="0.2">
      <c r="A4212" t="s">
        <v>20945</v>
      </c>
      <c r="B4212" t="s">
        <v>23184</v>
      </c>
      <c r="C4212" t="s">
        <v>20946</v>
      </c>
      <c r="D4212" t="s">
        <v>21648</v>
      </c>
      <c r="E4212"/>
      <c r="F4212"/>
      <c r="G4212"/>
      <c r="H4212"/>
    </row>
    <row r="4213" spans="1:8" x14ac:dyDescent="0.2">
      <c r="A4213" t="s">
        <v>25554</v>
      </c>
      <c r="B4213" t="s">
        <v>25555</v>
      </c>
      <c r="C4213" t="s">
        <v>25556</v>
      </c>
      <c r="D4213" t="s">
        <v>21648</v>
      </c>
      <c r="E4213"/>
      <c r="F4213">
        <v>70872</v>
      </c>
      <c r="G4213"/>
      <c r="H4213"/>
    </row>
    <row r="4214" spans="1:8" x14ac:dyDescent="0.2">
      <c r="A4214" t="s">
        <v>25557</v>
      </c>
      <c r="B4214" t="s">
        <v>25558</v>
      </c>
      <c r="C4214" t="s">
        <v>25559</v>
      </c>
      <c r="D4214" t="s">
        <v>21648</v>
      </c>
      <c r="E4214"/>
      <c r="F4214">
        <v>70872</v>
      </c>
      <c r="G4214"/>
      <c r="H4214"/>
    </row>
    <row r="4215" spans="1:8" x14ac:dyDescent="0.2">
      <c r="A4215" t="s">
        <v>25560</v>
      </c>
      <c r="B4215" t="s">
        <v>25512</v>
      </c>
      <c r="C4215" t="s">
        <v>25561</v>
      </c>
      <c r="D4215" t="s">
        <v>21648</v>
      </c>
      <c r="E4215"/>
      <c r="F4215">
        <v>70872</v>
      </c>
      <c r="G4215"/>
      <c r="H4215"/>
    </row>
    <row r="4216" spans="1:8" x14ac:dyDescent="0.2">
      <c r="A4216" t="s">
        <v>25562</v>
      </c>
      <c r="B4216" t="s">
        <v>25563</v>
      </c>
      <c r="C4216" t="s">
        <v>25564</v>
      </c>
      <c r="D4216" t="s">
        <v>21648</v>
      </c>
      <c r="E4216"/>
      <c r="F4216">
        <v>70872</v>
      </c>
      <c r="G4216"/>
      <c r="H4216"/>
    </row>
    <row r="4217" spans="1:8" x14ac:dyDescent="0.2">
      <c r="A4217" t="s">
        <v>20947</v>
      </c>
      <c r="B4217" t="s">
        <v>23185</v>
      </c>
      <c r="C4217" t="s">
        <v>20948</v>
      </c>
      <c r="D4217" t="s">
        <v>21648</v>
      </c>
      <c r="E4217"/>
      <c r="F4217">
        <v>70744</v>
      </c>
      <c r="G4217"/>
      <c r="H4217"/>
    </row>
    <row r="4218" spans="1:8" x14ac:dyDescent="0.2">
      <c r="A4218" t="s">
        <v>23186</v>
      </c>
      <c r="B4218" t="s">
        <v>23187</v>
      </c>
      <c r="C4218" t="s">
        <v>23188</v>
      </c>
      <c r="D4218" t="s">
        <v>21648</v>
      </c>
      <c r="E4218"/>
      <c r="F4218"/>
      <c r="G4218"/>
      <c r="H4218"/>
    </row>
    <row r="4219" spans="1:8" x14ac:dyDescent="0.2">
      <c r="A4219" t="s">
        <v>20949</v>
      </c>
      <c r="B4219" t="s">
        <v>23189</v>
      </c>
      <c r="C4219" t="s">
        <v>20950</v>
      </c>
      <c r="D4219" t="s">
        <v>21648</v>
      </c>
      <c r="E4219"/>
      <c r="F4219"/>
      <c r="G4219"/>
      <c r="H4219"/>
    </row>
    <row r="4220" spans="1:8" x14ac:dyDescent="0.2">
      <c r="A4220" t="s">
        <v>20951</v>
      </c>
      <c r="B4220" t="s">
        <v>23190</v>
      </c>
      <c r="C4220" t="s">
        <v>20952</v>
      </c>
      <c r="D4220" t="s">
        <v>21648</v>
      </c>
      <c r="E4220"/>
      <c r="F4220"/>
      <c r="G4220"/>
      <c r="H4220"/>
    </row>
    <row r="4221" spans="1:8" x14ac:dyDescent="0.2">
      <c r="A4221" t="s">
        <v>20953</v>
      </c>
      <c r="B4221" t="s">
        <v>23191</v>
      </c>
      <c r="C4221" t="s">
        <v>20954</v>
      </c>
      <c r="D4221" t="s">
        <v>21648</v>
      </c>
      <c r="E4221"/>
      <c r="F4221">
        <v>70872</v>
      </c>
      <c r="G4221"/>
      <c r="H4221"/>
    </row>
    <row r="4222" spans="1:8" x14ac:dyDescent="0.2">
      <c r="A4222" t="s">
        <v>20955</v>
      </c>
      <c r="B4222" t="s">
        <v>21676</v>
      </c>
      <c r="C4222" t="s">
        <v>23193</v>
      </c>
      <c r="D4222" t="s">
        <v>21648</v>
      </c>
      <c r="E4222"/>
      <c r="F4222"/>
      <c r="G4222"/>
      <c r="H4222"/>
    </row>
    <row r="4223" spans="1:8" x14ac:dyDescent="0.2">
      <c r="A4223" t="s">
        <v>25565</v>
      </c>
      <c r="B4223" t="s">
        <v>25566</v>
      </c>
      <c r="C4223" t="s">
        <v>25567</v>
      </c>
      <c r="D4223" t="s">
        <v>21648</v>
      </c>
      <c r="E4223"/>
      <c r="F4223"/>
      <c r="G4223"/>
      <c r="H4223"/>
    </row>
    <row r="4224" spans="1:8" x14ac:dyDescent="0.2">
      <c r="A4224" t="s">
        <v>25568</v>
      </c>
      <c r="B4224" t="s">
        <v>23071</v>
      </c>
      <c r="C4224" t="s">
        <v>25569</v>
      </c>
      <c r="D4224" t="s">
        <v>21648</v>
      </c>
      <c r="E4224"/>
      <c r="F4224"/>
      <c r="G4224"/>
      <c r="H4224"/>
    </row>
    <row r="4225" spans="1:8" x14ac:dyDescent="0.2">
      <c r="A4225" t="s">
        <v>2276</v>
      </c>
      <c r="B4225" t="s">
        <v>23194</v>
      </c>
      <c r="C4225" t="s">
        <v>2277</v>
      </c>
      <c r="D4225" t="s">
        <v>21648</v>
      </c>
      <c r="E4225"/>
      <c r="F4225">
        <v>70506</v>
      </c>
      <c r="G4225"/>
      <c r="H4225"/>
    </row>
    <row r="4226" spans="1:8" x14ac:dyDescent="0.2">
      <c r="A4226" t="s">
        <v>2278</v>
      </c>
      <c r="B4226" t="s">
        <v>23195</v>
      </c>
      <c r="C4226" t="s">
        <v>2279</v>
      </c>
      <c r="D4226" t="s">
        <v>21648</v>
      </c>
      <c r="E4226"/>
      <c r="F4226">
        <v>70506</v>
      </c>
      <c r="G4226"/>
      <c r="H4226"/>
    </row>
    <row r="4227" spans="1:8" x14ac:dyDescent="0.2">
      <c r="A4227" t="s">
        <v>2280</v>
      </c>
      <c r="B4227" t="s">
        <v>23196</v>
      </c>
      <c r="C4227" t="s">
        <v>2281</v>
      </c>
      <c r="D4227" t="s">
        <v>21648</v>
      </c>
      <c r="E4227"/>
      <c r="F4227">
        <v>70506</v>
      </c>
      <c r="G4227"/>
      <c r="H4227"/>
    </row>
    <row r="4228" spans="1:8" x14ac:dyDescent="0.2">
      <c r="A4228" t="s">
        <v>2282</v>
      </c>
      <c r="B4228" t="s">
        <v>23197</v>
      </c>
      <c r="C4228" t="s">
        <v>2269</v>
      </c>
      <c r="D4228" t="s">
        <v>21648</v>
      </c>
      <c r="E4228"/>
      <c r="F4228">
        <v>70506</v>
      </c>
      <c r="G4228"/>
      <c r="H4228"/>
    </row>
    <row r="4229" spans="1:8" x14ac:dyDescent="0.2">
      <c r="A4229" t="s">
        <v>2270</v>
      </c>
      <c r="B4229" t="s">
        <v>23198</v>
      </c>
      <c r="C4229" t="s">
        <v>2271</v>
      </c>
      <c r="D4229" t="s">
        <v>21648</v>
      </c>
      <c r="E4229"/>
      <c r="F4229">
        <v>70506</v>
      </c>
      <c r="G4229"/>
      <c r="H4229"/>
    </row>
    <row r="4230" spans="1:8" x14ac:dyDescent="0.2">
      <c r="A4230" t="s">
        <v>2272</v>
      </c>
      <c r="B4230" t="s">
        <v>23199</v>
      </c>
      <c r="C4230" t="s">
        <v>2273</v>
      </c>
      <c r="D4230" t="s">
        <v>21648</v>
      </c>
      <c r="E4230"/>
      <c r="F4230">
        <v>70506</v>
      </c>
      <c r="G4230"/>
      <c r="H4230"/>
    </row>
    <row r="4231" spans="1:8" x14ac:dyDescent="0.2">
      <c r="A4231" t="s">
        <v>2274</v>
      </c>
      <c r="B4231" t="s">
        <v>23200</v>
      </c>
      <c r="C4231" t="s">
        <v>2275</v>
      </c>
      <c r="D4231" t="s">
        <v>21648</v>
      </c>
      <c r="E4231"/>
      <c r="F4231">
        <v>70506</v>
      </c>
      <c r="G4231"/>
      <c r="H4231"/>
    </row>
    <row r="4232" spans="1:8" x14ac:dyDescent="0.2">
      <c r="A4232" t="s">
        <v>466</v>
      </c>
      <c r="B4232" t="s">
        <v>23201</v>
      </c>
      <c r="C4232" t="s">
        <v>467</v>
      </c>
      <c r="D4232" t="s">
        <v>21648</v>
      </c>
      <c r="E4232"/>
      <c r="F4232">
        <v>70506</v>
      </c>
      <c r="G4232"/>
      <c r="H4232"/>
    </row>
    <row r="4233" spans="1:8" x14ac:dyDescent="0.2">
      <c r="A4233" t="s">
        <v>468</v>
      </c>
      <c r="B4233" t="s">
        <v>23195</v>
      </c>
      <c r="C4233" t="s">
        <v>469</v>
      </c>
      <c r="D4233" t="s">
        <v>21648</v>
      </c>
      <c r="E4233"/>
      <c r="F4233">
        <v>70506</v>
      </c>
      <c r="G4233"/>
      <c r="H4233"/>
    </row>
    <row r="4234" spans="1:8" x14ac:dyDescent="0.2">
      <c r="A4234" t="s">
        <v>470</v>
      </c>
      <c r="B4234" t="s">
        <v>23202</v>
      </c>
      <c r="C4234" t="s">
        <v>471</v>
      </c>
      <c r="D4234" t="s">
        <v>21648</v>
      </c>
      <c r="E4234"/>
      <c r="F4234">
        <v>70506</v>
      </c>
      <c r="G4234"/>
      <c r="H4234"/>
    </row>
    <row r="4235" spans="1:8" x14ac:dyDescent="0.2">
      <c r="A4235" t="s">
        <v>472</v>
      </c>
      <c r="B4235" t="s">
        <v>23196</v>
      </c>
      <c r="C4235" t="s">
        <v>473</v>
      </c>
      <c r="D4235" t="s">
        <v>21648</v>
      </c>
      <c r="E4235"/>
      <c r="F4235">
        <v>71606</v>
      </c>
      <c r="G4235"/>
      <c r="H4235"/>
    </row>
    <row r="4236" spans="1:8" x14ac:dyDescent="0.2">
      <c r="A4236" t="s">
        <v>474</v>
      </c>
      <c r="B4236" t="s">
        <v>23197</v>
      </c>
      <c r="C4236" t="s">
        <v>475</v>
      </c>
      <c r="D4236" t="s">
        <v>21648</v>
      </c>
      <c r="E4236"/>
      <c r="F4236">
        <v>71606</v>
      </c>
      <c r="G4236"/>
      <c r="H4236"/>
    </row>
    <row r="4237" spans="1:8" x14ac:dyDescent="0.2">
      <c r="A4237" t="s">
        <v>476</v>
      </c>
      <c r="B4237" t="s">
        <v>23198</v>
      </c>
      <c r="C4237" t="s">
        <v>477</v>
      </c>
      <c r="D4237" t="s">
        <v>21648</v>
      </c>
      <c r="E4237"/>
      <c r="F4237">
        <v>71606</v>
      </c>
      <c r="G4237"/>
      <c r="H4237"/>
    </row>
    <row r="4238" spans="1:8" x14ac:dyDescent="0.2">
      <c r="A4238" t="s">
        <v>478</v>
      </c>
      <c r="B4238" t="s">
        <v>23204</v>
      </c>
      <c r="C4238" t="s">
        <v>479</v>
      </c>
      <c r="D4238" t="s">
        <v>21648</v>
      </c>
      <c r="E4238"/>
      <c r="F4238">
        <v>71606</v>
      </c>
      <c r="G4238"/>
      <c r="H4238"/>
    </row>
    <row r="4239" spans="1:8" x14ac:dyDescent="0.2">
      <c r="A4239" t="s">
        <v>480</v>
      </c>
      <c r="B4239" t="s">
        <v>23205</v>
      </c>
      <c r="C4239" t="s">
        <v>481</v>
      </c>
      <c r="D4239" t="s">
        <v>21648</v>
      </c>
      <c r="E4239"/>
      <c r="F4239">
        <v>71606</v>
      </c>
      <c r="G4239"/>
      <c r="H4239"/>
    </row>
    <row r="4240" spans="1:8" x14ac:dyDescent="0.2">
      <c r="A4240" t="s">
        <v>482</v>
      </c>
      <c r="B4240" t="s">
        <v>23199</v>
      </c>
      <c r="C4240" t="s">
        <v>2307</v>
      </c>
      <c r="D4240" t="s">
        <v>21648</v>
      </c>
      <c r="E4240"/>
      <c r="F4240">
        <v>71606</v>
      </c>
      <c r="G4240"/>
      <c r="H4240"/>
    </row>
    <row r="4241" spans="1:8" x14ac:dyDescent="0.2">
      <c r="A4241" t="s">
        <v>2308</v>
      </c>
      <c r="B4241" t="s">
        <v>23200</v>
      </c>
      <c r="C4241" t="s">
        <v>2309</v>
      </c>
      <c r="D4241" t="s">
        <v>21648</v>
      </c>
      <c r="E4241"/>
      <c r="F4241">
        <v>71606</v>
      </c>
      <c r="G4241"/>
      <c r="H4241"/>
    </row>
    <row r="4242" spans="1:8" x14ac:dyDescent="0.2">
      <c r="A4242" t="s">
        <v>2310</v>
      </c>
      <c r="B4242" t="s">
        <v>23201</v>
      </c>
      <c r="C4242" t="s">
        <v>2311</v>
      </c>
      <c r="D4242" t="s">
        <v>21648</v>
      </c>
      <c r="E4242"/>
      <c r="F4242">
        <v>71606</v>
      </c>
      <c r="G4242"/>
      <c r="H4242"/>
    </row>
    <row r="4243" spans="1:8" x14ac:dyDescent="0.2">
      <c r="A4243" t="s">
        <v>2312</v>
      </c>
      <c r="B4243" t="s">
        <v>23195</v>
      </c>
      <c r="C4243" t="s">
        <v>2313</v>
      </c>
      <c r="D4243" t="s">
        <v>21648</v>
      </c>
      <c r="E4243"/>
      <c r="F4243">
        <v>71606</v>
      </c>
      <c r="G4243"/>
      <c r="H4243"/>
    </row>
    <row r="4244" spans="1:8" x14ac:dyDescent="0.2">
      <c r="A4244" t="s">
        <v>2314</v>
      </c>
      <c r="B4244" t="s">
        <v>23202</v>
      </c>
      <c r="C4244" t="s">
        <v>2315</v>
      </c>
      <c r="D4244" t="s">
        <v>21648</v>
      </c>
      <c r="E4244"/>
      <c r="F4244">
        <v>71606</v>
      </c>
      <c r="G4244"/>
      <c r="H4244"/>
    </row>
    <row r="4245" spans="1:8" x14ac:dyDescent="0.2">
      <c r="A4245" t="s">
        <v>2316</v>
      </c>
      <c r="B4245" t="s">
        <v>23206</v>
      </c>
      <c r="C4245" t="s">
        <v>2317</v>
      </c>
      <c r="D4245" t="s">
        <v>21648</v>
      </c>
      <c r="E4245"/>
      <c r="F4245">
        <v>70506</v>
      </c>
      <c r="G4245"/>
      <c r="H4245"/>
    </row>
    <row r="4246" spans="1:8" x14ac:dyDescent="0.2">
      <c r="A4246" t="s">
        <v>2318</v>
      </c>
      <c r="B4246" t="s">
        <v>23207</v>
      </c>
      <c r="C4246" t="s">
        <v>2319</v>
      </c>
      <c r="D4246" t="s">
        <v>21648</v>
      </c>
      <c r="E4246"/>
      <c r="F4246">
        <v>70506</v>
      </c>
      <c r="G4246"/>
      <c r="H4246"/>
    </row>
    <row r="4247" spans="1:8" x14ac:dyDescent="0.2">
      <c r="A4247" t="s">
        <v>2320</v>
      </c>
      <c r="B4247" t="s">
        <v>23208</v>
      </c>
      <c r="C4247" t="s">
        <v>17558</v>
      </c>
      <c r="D4247" t="s">
        <v>21648</v>
      </c>
      <c r="E4247"/>
      <c r="F4247">
        <v>70506</v>
      </c>
      <c r="G4247"/>
      <c r="H4247"/>
    </row>
    <row r="4248" spans="1:8" x14ac:dyDescent="0.2">
      <c r="A4248" t="s">
        <v>2321</v>
      </c>
      <c r="B4248" t="s">
        <v>23209</v>
      </c>
      <c r="C4248" t="s">
        <v>2322</v>
      </c>
      <c r="D4248" t="s">
        <v>21648</v>
      </c>
      <c r="E4248"/>
      <c r="F4248"/>
      <c r="G4248"/>
      <c r="H4248"/>
    </row>
    <row r="4249" spans="1:8" x14ac:dyDescent="0.2">
      <c r="A4249" t="s">
        <v>2323</v>
      </c>
      <c r="B4249" t="s">
        <v>23210</v>
      </c>
      <c r="C4249" t="s">
        <v>2324</v>
      </c>
      <c r="D4249" t="s">
        <v>21648</v>
      </c>
      <c r="E4249"/>
      <c r="F4249">
        <v>70506</v>
      </c>
      <c r="G4249"/>
      <c r="H4249"/>
    </row>
    <row r="4250" spans="1:8" x14ac:dyDescent="0.2">
      <c r="A4250" t="s">
        <v>2325</v>
      </c>
      <c r="B4250" t="s">
        <v>23211</v>
      </c>
      <c r="C4250" t="s">
        <v>2326</v>
      </c>
      <c r="D4250" t="s">
        <v>21648</v>
      </c>
      <c r="E4250"/>
      <c r="F4250">
        <v>70506</v>
      </c>
      <c r="G4250"/>
      <c r="H4250"/>
    </row>
    <row r="4251" spans="1:8" x14ac:dyDescent="0.2">
      <c r="A4251" t="s">
        <v>5503</v>
      </c>
      <c r="B4251" t="s">
        <v>23211</v>
      </c>
      <c r="C4251" t="s">
        <v>5504</v>
      </c>
      <c r="D4251" t="s">
        <v>21648</v>
      </c>
      <c r="E4251"/>
      <c r="F4251">
        <v>71606</v>
      </c>
      <c r="G4251"/>
      <c r="H4251"/>
    </row>
    <row r="4252" spans="1:8" x14ac:dyDescent="0.2">
      <c r="A4252" t="s">
        <v>5505</v>
      </c>
      <c r="B4252" t="s">
        <v>23196</v>
      </c>
      <c r="C4252" t="s">
        <v>5506</v>
      </c>
      <c r="D4252" t="s">
        <v>21648</v>
      </c>
      <c r="E4252"/>
      <c r="F4252">
        <v>70506</v>
      </c>
      <c r="G4252"/>
      <c r="H4252"/>
    </row>
    <row r="4253" spans="1:8" x14ac:dyDescent="0.2">
      <c r="A4253" t="s">
        <v>1786</v>
      </c>
      <c r="B4253" t="s">
        <v>23212</v>
      </c>
      <c r="C4253" t="s">
        <v>5507</v>
      </c>
      <c r="D4253" t="s">
        <v>21648</v>
      </c>
      <c r="E4253"/>
      <c r="F4253">
        <v>70506</v>
      </c>
      <c r="G4253"/>
      <c r="H4253"/>
    </row>
    <row r="4254" spans="1:8" x14ac:dyDescent="0.2">
      <c r="A4254" t="s">
        <v>5508</v>
      </c>
      <c r="B4254" t="s">
        <v>23199</v>
      </c>
      <c r="C4254" t="s">
        <v>5509</v>
      </c>
      <c r="D4254" t="s">
        <v>21648</v>
      </c>
      <c r="E4254"/>
      <c r="F4254">
        <v>70506</v>
      </c>
      <c r="G4254"/>
      <c r="H4254"/>
    </row>
    <row r="4255" spans="1:8" x14ac:dyDescent="0.2">
      <c r="A4255" t="s">
        <v>5510</v>
      </c>
      <c r="B4255" t="s">
        <v>23204</v>
      </c>
      <c r="C4255" t="s">
        <v>5511</v>
      </c>
      <c r="D4255" t="s">
        <v>21648</v>
      </c>
      <c r="E4255"/>
      <c r="F4255">
        <v>70506</v>
      </c>
      <c r="G4255"/>
      <c r="H4255"/>
    </row>
    <row r="4256" spans="1:8" x14ac:dyDescent="0.2">
      <c r="A4256" t="s">
        <v>5512</v>
      </c>
      <c r="B4256" t="s">
        <v>23205</v>
      </c>
      <c r="C4256" t="s">
        <v>5513</v>
      </c>
      <c r="D4256" t="s">
        <v>21648</v>
      </c>
      <c r="E4256"/>
      <c r="F4256">
        <v>70506</v>
      </c>
      <c r="G4256"/>
      <c r="H4256"/>
    </row>
    <row r="4257" spans="1:8" x14ac:dyDescent="0.2">
      <c r="A4257" t="s">
        <v>5514</v>
      </c>
      <c r="B4257" t="s">
        <v>23213</v>
      </c>
      <c r="C4257" t="s">
        <v>5515</v>
      </c>
      <c r="D4257" t="s">
        <v>21648</v>
      </c>
      <c r="E4257"/>
      <c r="F4257">
        <v>70506</v>
      </c>
      <c r="G4257"/>
      <c r="H4257"/>
    </row>
    <row r="4258" spans="1:8" x14ac:dyDescent="0.2">
      <c r="A4258" t="s">
        <v>5516</v>
      </c>
      <c r="B4258" t="s">
        <v>23202</v>
      </c>
      <c r="C4258" t="s">
        <v>5517</v>
      </c>
      <c r="D4258" t="s">
        <v>21648</v>
      </c>
      <c r="E4258"/>
      <c r="F4258">
        <v>70506</v>
      </c>
      <c r="G4258"/>
      <c r="H4258"/>
    </row>
    <row r="4259" spans="1:8" x14ac:dyDescent="0.2">
      <c r="A4259" t="s">
        <v>5518</v>
      </c>
      <c r="B4259" t="s">
        <v>23207</v>
      </c>
      <c r="C4259" t="s">
        <v>5519</v>
      </c>
      <c r="D4259" t="s">
        <v>21648</v>
      </c>
      <c r="E4259"/>
      <c r="F4259">
        <v>70506</v>
      </c>
      <c r="G4259"/>
      <c r="H4259"/>
    </row>
    <row r="4260" spans="1:8" x14ac:dyDescent="0.2">
      <c r="A4260" t="s">
        <v>5520</v>
      </c>
      <c r="B4260" t="s">
        <v>23211</v>
      </c>
      <c r="C4260" t="s">
        <v>5521</v>
      </c>
      <c r="D4260" t="s">
        <v>21648</v>
      </c>
      <c r="E4260"/>
      <c r="F4260">
        <v>70506</v>
      </c>
      <c r="G4260"/>
      <c r="H4260"/>
    </row>
    <row r="4261" spans="1:8" x14ac:dyDescent="0.2">
      <c r="A4261" t="s">
        <v>5522</v>
      </c>
      <c r="B4261" t="s">
        <v>23214</v>
      </c>
      <c r="C4261" t="s">
        <v>5523</v>
      </c>
      <c r="D4261" t="s">
        <v>21648</v>
      </c>
      <c r="E4261"/>
      <c r="F4261">
        <v>71606</v>
      </c>
      <c r="G4261"/>
      <c r="H4261"/>
    </row>
    <row r="4262" spans="1:8" x14ac:dyDescent="0.2">
      <c r="A4262" t="s">
        <v>1213</v>
      </c>
      <c r="B4262" t="s">
        <v>23198</v>
      </c>
      <c r="C4262" t="s">
        <v>20956</v>
      </c>
      <c r="D4262" t="s">
        <v>21648</v>
      </c>
      <c r="E4262"/>
      <c r="F4262">
        <v>71606</v>
      </c>
      <c r="G4262"/>
      <c r="H4262"/>
    </row>
    <row r="4263" spans="1:8" x14ac:dyDescent="0.2">
      <c r="A4263" t="s">
        <v>1216</v>
      </c>
      <c r="B4263" t="s">
        <v>23215</v>
      </c>
      <c r="C4263" t="s">
        <v>20957</v>
      </c>
      <c r="D4263" t="s">
        <v>21648</v>
      </c>
      <c r="E4263"/>
      <c r="F4263">
        <v>70506</v>
      </c>
      <c r="G4263"/>
      <c r="H4263"/>
    </row>
    <row r="4264" spans="1:8" x14ac:dyDescent="0.2">
      <c r="A4264" t="s">
        <v>1219</v>
      </c>
      <c r="B4264" t="s">
        <v>23216</v>
      </c>
      <c r="C4264" t="s">
        <v>20958</v>
      </c>
      <c r="D4264" t="s">
        <v>21648</v>
      </c>
      <c r="E4264"/>
      <c r="F4264">
        <v>70506</v>
      </c>
      <c r="G4264"/>
      <c r="H4264"/>
    </row>
    <row r="4265" spans="1:8" x14ac:dyDescent="0.2">
      <c r="A4265" t="s">
        <v>20959</v>
      </c>
      <c r="B4265" t="s">
        <v>23217</v>
      </c>
      <c r="C4265" t="s">
        <v>20960</v>
      </c>
      <c r="D4265" t="s">
        <v>21648</v>
      </c>
      <c r="E4265"/>
      <c r="F4265">
        <v>70506</v>
      </c>
      <c r="G4265"/>
      <c r="H4265"/>
    </row>
    <row r="4266" spans="1:8" x14ac:dyDescent="0.2">
      <c r="A4266" t="s">
        <v>20961</v>
      </c>
      <c r="B4266" t="s">
        <v>23218</v>
      </c>
      <c r="C4266" t="s">
        <v>20962</v>
      </c>
      <c r="D4266" t="s">
        <v>21648</v>
      </c>
      <c r="E4266"/>
      <c r="F4266">
        <v>70506</v>
      </c>
      <c r="G4266"/>
      <c r="H4266"/>
    </row>
    <row r="4267" spans="1:8" x14ac:dyDescent="0.2">
      <c r="A4267" t="s">
        <v>5524</v>
      </c>
      <c r="B4267" t="s">
        <v>23213</v>
      </c>
      <c r="C4267" t="s">
        <v>5525</v>
      </c>
      <c r="D4267" t="s">
        <v>21648</v>
      </c>
      <c r="E4267"/>
      <c r="F4267">
        <v>71606</v>
      </c>
      <c r="G4267"/>
      <c r="H4267"/>
    </row>
    <row r="4268" spans="1:8" x14ac:dyDescent="0.2">
      <c r="A4268" t="s">
        <v>5526</v>
      </c>
      <c r="B4268" t="s">
        <v>21676</v>
      </c>
      <c r="C4268" t="s">
        <v>5527</v>
      </c>
      <c r="D4268" t="s">
        <v>21677</v>
      </c>
      <c r="E4268"/>
      <c r="F4268"/>
      <c r="G4268"/>
      <c r="H4268"/>
    </row>
    <row r="4269" spans="1:8" x14ac:dyDescent="0.2">
      <c r="A4269" t="s">
        <v>5528</v>
      </c>
      <c r="B4269" t="s">
        <v>23219</v>
      </c>
      <c r="C4269" t="s">
        <v>5529</v>
      </c>
      <c r="D4269" t="s">
        <v>21648</v>
      </c>
      <c r="E4269"/>
      <c r="F4269">
        <v>70506</v>
      </c>
      <c r="G4269"/>
      <c r="H4269"/>
    </row>
    <row r="4270" spans="1:8" x14ac:dyDescent="0.2">
      <c r="A4270" t="s">
        <v>5530</v>
      </c>
      <c r="B4270" t="s">
        <v>23220</v>
      </c>
      <c r="C4270" t="s">
        <v>5531</v>
      </c>
      <c r="D4270" t="s">
        <v>21648</v>
      </c>
      <c r="E4270"/>
      <c r="F4270">
        <v>70506</v>
      </c>
      <c r="G4270"/>
      <c r="H4270"/>
    </row>
    <row r="4271" spans="1:8" x14ac:dyDescent="0.2">
      <c r="A4271" t="s">
        <v>5532</v>
      </c>
      <c r="B4271" t="s">
        <v>23200</v>
      </c>
      <c r="C4271" t="s">
        <v>5533</v>
      </c>
      <c r="D4271" t="s">
        <v>21648</v>
      </c>
      <c r="E4271"/>
      <c r="F4271">
        <v>71606</v>
      </c>
      <c r="G4271"/>
      <c r="H4271"/>
    </row>
    <row r="4272" spans="1:8" x14ac:dyDescent="0.2">
      <c r="A4272" t="s">
        <v>5534</v>
      </c>
      <c r="B4272" t="s">
        <v>23210</v>
      </c>
      <c r="C4272" t="s">
        <v>5535</v>
      </c>
      <c r="D4272" t="s">
        <v>21648</v>
      </c>
      <c r="E4272"/>
      <c r="F4272">
        <v>70506</v>
      </c>
      <c r="G4272"/>
      <c r="H4272"/>
    </row>
    <row r="4273" spans="1:8" x14ac:dyDescent="0.2">
      <c r="A4273" t="s">
        <v>5536</v>
      </c>
      <c r="B4273" t="s">
        <v>23197</v>
      </c>
      <c r="C4273" t="s">
        <v>5537</v>
      </c>
      <c r="D4273" t="s">
        <v>21648</v>
      </c>
      <c r="E4273"/>
      <c r="F4273">
        <v>71606</v>
      </c>
      <c r="G4273"/>
      <c r="H4273"/>
    </row>
    <row r="4274" spans="1:8" x14ac:dyDescent="0.2">
      <c r="A4274" t="s">
        <v>5538</v>
      </c>
      <c r="B4274" t="s">
        <v>21676</v>
      </c>
      <c r="C4274" t="s">
        <v>5539</v>
      </c>
      <c r="D4274" t="s">
        <v>21677</v>
      </c>
      <c r="E4274"/>
      <c r="F4274"/>
      <c r="G4274"/>
      <c r="H4274"/>
    </row>
    <row r="4275" spans="1:8" x14ac:dyDescent="0.2">
      <c r="A4275" t="s">
        <v>5540</v>
      </c>
      <c r="B4275" t="s">
        <v>23221</v>
      </c>
      <c r="C4275" t="s">
        <v>5541</v>
      </c>
      <c r="D4275" t="s">
        <v>21648</v>
      </c>
      <c r="E4275"/>
      <c r="F4275">
        <v>70506</v>
      </c>
      <c r="G4275"/>
      <c r="H4275"/>
    </row>
    <row r="4276" spans="1:8" x14ac:dyDescent="0.2">
      <c r="A4276" t="s">
        <v>5542</v>
      </c>
      <c r="B4276" t="s">
        <v>23222</v>
      </c>
      <c r="C4276" t="s">
        <v>5543</v>
      </c>
      <c r="D4276" t="s">
        <v>21648</v>
      </c>
      <c r="E4276"/>
      <c r="F4276">
        <v>70506</v>
      </c>
      <c r="G4276"/>
      <c r="H4276"/>
    </row>
    <row r="4277" spans="1:8" x14ac:dyDescent="0.2">
      <c r="A4277" t="s">
        <v>5544</v>
      </c>
      <c r="B4277" t="s">
        <v>23223</v>
      </c>
      <c r="C4277" t="s">
        <v>5545</v>
      </c>
      <c r="D4277" t="s">
        <v>21648</v>
      </c>
      <c r="E4277"/>
      <c r="F4277">
        <v>70506</v>
      </c>
      <c r="G4277"/>
      <c r="H4277"/>
    </row>
    <row r="4278" spans="1:8" x14ac:dyDescent="0.2">
      <c r="A4278" t="s">
        <v>5546</v>
      </c>
      <c r="B4278" t="s">
        <v>23224</v>
      </c>
      <c r="C4278" t="s">
        <v>5547</v>
      </c>
      <c r="D4278" t="s">
        <v>21648</v>
      </c>
      <c r="E4278"/>
      <c r="F4278">
        <v>70506</v>
      </c>
      <c r="G4278"/>
      <c r="H4278"/>
    </row>
    <row r="4279" spans="1:8" x14ac:dyDescent="0.2">
      <c r="A4279" t="s">
        <v>5548</v>
      </c>
      <c r="B4279" t="s">
        <v>23225</v>
      </c>
      <c r="C4279" t="s">
        <v>5549</v>
      </c>
      <c r="D4279" t="s">
        <v>21648</v>
      </c>
      <c r="E4279"/>
      <c r="F4279">
        <v>70506</v>
      </c>
      <c r="G4279"/>
      <c r="H4279"/>
    </row>
    <row r="4280" spans="1:8" x14ac:dyDescent="0.2">
      <c r="A4280" t="s">
        <v>5550</v>
      </c>
      <c r="B4280" t="s">
        <v>23226</v>
      </c>
      <c r="C4280" t="s">
        <v>5551</v>
      </c>
      <c r="D4280" t="s">
        <v>21648</v>
      </c>
      <c r="E4280"/>
      <c r="F4280">
        <v>70506</v>
      </c>
      <c r="G4280"/>
      <c r="H4280"/>
    </row>
    <row r="4281" spans="1:8" x14ac:dyDescent="0.2">
      <c r="A4281" t="s">
        <v>5552</v>
      </c>
      <c r="B4281" t="s">
        <v>21676</v>
      </c>
      <c r="C4281" t="s">
        <v>5553</v>
      </c>
      <c r="D4281" t="s">
        <v>21677</v>
      </c>
      <c r="E4281"/>
      <c r="F4281"/>
      <c r="G4281"/>
      <c r="H4281"/>
    </row>
    <row r="4282" spans="1:8" x14ac:dyDescent="0.2">
      <c r="A4282" t="s">
        <v>5554</v>
      </c>
      <c r="B4282" t="s">
        <v>23227</v>
      </c>
      <c r="C4282" t="s">
        <v>5555</v>
      </c>
      <c r="D4282" t="s">
        <v>21648</v>
      </c>
      <c r="E4282"/>
      <c r="F4282">
        <v>71606</v>
      </c>
      <c r="G4282"/>
      <c r="H4282"/>
    </row>
    <row r="4283" spans="1:8" x14ac:dyDescent="0.2">
      <c r="A4283" t="s">
        <v>5556</v>
      </c>
      <c r="B4283" t="s">
        <v>23221</v>
      </c>
      <c r="C4283" t="s">
        <v>5557</v>
      </c>
      <c r="D4283" t="s">
        <v>21648</v>
      </c>
      <c r="E4283"/>
      <c r="F4283">
        <v>71606</v>
      </c>
      <c r="G4283"/>
      <c r="H4283"/>
    </row>
    <row r="4284" spans="1:8" x14ac:dyDescent="0.2">
      <c r="A4284" t="s">
        <v>5558</v>
      </c>
      <c r="B4284" t="s">
        <v>23227</v>
      </c>
      <c r="C4284" t="s">
        <v>5559</v>
      </c>
      <c r="D4284" t="s">
        <v>21648</v>
      </c>
      <c r="E4284"/>
      <c r="F4284">
        <v>71606</v>
      </c>
      <c r="G4284"/>
      <c r="H4284"/>
    </row>
    <row r="4285" spans="1:8" x14ac:dyDescent="0.2">
      <c r="A4285" t="s">
        <v>5560</v>
      </c>
      <c r="B4285" t="s">
        <v>23221</v>
      </c>
      <c r="C4285" t="s">
        <v>5561</v>
      </c>
      <c r="D4285" t="s">
        <v>21648</v>
      </c>
      <c r="E4285"/>
      <c r="F4285">
        <v>71606</v>
      </c>
      <c r="G4285"/>
      <c r="H4285"/>
    </row>
    <row r="4286" spans="1:8" x14ac:dyDescent="0.2">
      <c r="A4286" t="s">
        <v>5562</v>
      </c>
      <c r="B4286" t="s">
        <v>23228</v>
      </c>
      <c r="C4286" t="s">
        <v>5563</v>
      </c>
      <c r="D4286" t="s">
        <v>21648</v>
      </c>
      <c r="E4286"/>
      <c r="F4286">
        <v>70506</v>
      </c>
      <c r="G4286"/>
      <c r="H4286"/>
    </row>
    <row r="4287" spans="1:8" x14ac:dyDescent="0.2">
      <c r="A4287" t="s">
        <v>5564</v>
      </c>
      <c r="B4287" t="s">
        <v>23229</v>
      </c>
      <c r="C4287" t="s">
        <v>5565</v>
      </c>
      <c r="D4287" t="s">
        <v>21648</v>
      </c>
      <c r="E4287"/>
      <c r="F4287">
        <v>71606</v>
      </c>
      <c r="G4287"/>
      <c r="H4287"/>
    </row>
    <row r="4288" spans="1:8" x14ac:dyDescent="0.2">
      <c r="A4288" t="s">
        <v>5566</v>
      </c>
      <c r="B4288" t="s">
        <v>23230</v>
      </c>
      <c r="C4288" t="s">
        <v>5567</v>
      </c>
      <c r="D4288" t="s">
        <v>21648</v>
      </c>
      <c r="E4288"/>
      <c r="F4288">
        <v>71606</v>
      </c>
      <c r="G4288"/>
      <c r="H4288"/>
    </row>
    <row r="4289" spans="1:8" x14ac:dyDescent="0.2">
      <c r="A4289" t="s">
        <v>1778</v>
      </c>
      <c r="B4289" t="s">
        <v>23231</v>
      </c>
      <c r="C4289" t="s">
        <v>20963</v>
      </c>
      <c r="D4289" t="s">
        <v>21648</v>
      </c>
      <c r="E4289"/>
      <c r="F4289">
        <v>70506</v>
      </c>
      <c r="G4289"/>
      <c r="H4289"/>
    </row>
    <row r="4290" spans="1:8" x14ac:dyDescent="0.2">
      <c r="A4290" t="s">
        <v>5568</v>
      </c>
      <c r="B4290" t="s">
        <v>21676</v>
      </c>
      <c r="C4290" t="s">
        <v>5569</v>
      </c>
      <c r="D4290" t="s">
        <v>21677</v>
      </c>
      <c r="E4290"/>
      <c r="F4290"/>
      <c r="G4290"/>
      <c r="H4290"/>
    </row>
    <row r="4291" spans="1:8" x14ac:dyDescent="0.2">
      <c r="A4291" t="s">
        <v>20964</v>
      </c>
      <c r="B4291" t="s">
        <v>23232</v>
      </c>
      <c r="C4291" t="s">
        <v>20965</v>
      </c>
      <c r="D4291" t="s">
        <v>21648</v>
      </c>
      <c r="E4291"/>
      <c r="F4291">
        <v>70506</v>
      </c>
      <c r="G4291"/>
      <c r="H4291"/>
    </row>
    <row r="4292" spans="1:8" x14ac:dyDescent="0.2">
      <c r="A4292" t="s">
        <v>1222</v>
      </c>
      <c r="B4292" t="s">
        <v>23230</v>
      </c>
      <c r="C4292" t="s">
        <v>5570</v>
      </c>
      <c r="D4292" t="s">
        <v>21648</v>
      </c>
      <c r="E4292"/>
      <c r="F4292">
        <v>71606</v>
      </c>
      <c r="G4292"/>
      <c r="H4292"/>
    </row>
    <row r="4293" spans="1:8" x14ac:dyDescent="0.2">
      <c r="A4293" t="s">
        <v>5571</v>
      </c>
      <c r="B4293" t="s">
        <v>23229</v>
      </c>
      <c r="C4293" t="s">
        <v>5572</v>
      </c>
      <c r="D4293" t="s">
        <v>21648</v>
      </c>
      <c r="E4293"/>
      <c r="F4293">
        <v>70506</v>
      </c>
      <c r="G4293"/>
      <c r="H4293"/>
    </row>
    <row r="4294" spans="1:8" x14ac:dyDescent="0.2">
      <c r="A4294" t="s">
        <v>5573</v>
      </c>
      <c r="B4294" t="s">
        <v>23230</v>
      </c>
      <c r="C4294" t="s">
        <v>5574</v>
      </c>
      <c r="D4294" t="s">
        <v>21648</v>
      </c>
      <c r="E4294"/>
      <c r="F4294">
        <v>70506</v>
      </c>
      <c r="G4294"/>
      <c r="H4294"/>
    </row>
    <row r="4295" spans="1:8" x14ac:dyDescent="0.2">
      <c r="A4295" t="s">
        <v>20966</v>
      </c>
      <c r="B4295" t="s">
        <v>23233</v>
      </c>
      <c r="C4295" t="s">
        <v>20967</v>
      </c>
      <c r="D4295" t="s">
        <v>21648</v>
      </c>
      <c r="E4295"/>
      <c r="F4295">
        <v>70506</v>
      </c>
      <c r="G4295"/>
      <c r="H4295"/>
    </row>
    <row r="4296" spans="1:8" x14ac:dyDescent="0.2">
      <c r="A4296" t="s">
        <v>5575</v>
      </c>
      <c r="B4296" t="s">
        <v>23228</v>
      </c>
      <c r="C4296" t="s">
        <v>5576</v>
      </c>
      <c r="D4296" t="s">
        <v>21648</v>
      </c>
      <c r="E4296"/>
      <c r="F4296">
        <v>70506</v>
      </c>
      <c r="G4296"/>
      <c r="H4296"/>
    </row>
    <row r="4297" spans="1:8" x14ac:dyDescent="0.2">
      <c r="A4297" t="s">
        <v>5577</v>
      </c>
      <c r="B4297" t="s">
        <v>23234</v>
      </c>
      <c r="C4297" t="s">
        <v>5578</v>
      </c>
      <c r="D4297" t="s">
        <v>21648</v>
      </c>
      <c r="E4297"/>
      <c r="F4297"/>
      <c r="G4297"/>
      <c r="H4297"/>
    </row>
    <row r="4298" spans="1:8" x14ac:dyDescent="0.2">
      <c r="A4298" t="s">
        <v>5579</v>
      </c>
      <c r="B4298" t="s">
        <v>23235</v>
      </c>
      <c r="C4298" t="s">
        <v>5580</v>
      </c>
      <c r="D4298" t="s">
        <v>21648</v>
      </c>
      <c r="E4298"/>
      <c r="F4298">
        <v>70506</v>
      </c>
      <c r="G4298"/>
      <c r="H4298"/>
    </row>
    <row r="4299" spans="1:8" x14ac:dyDescent="0.2">
      <c r="A4299" t="s">
        <v>5581</v>
      </c>
      <c r="B4299" t="s">
        <v>23236</v>
      </c>
      <c r="C4299" t="s">
        <v>5582</v>
      </c>
      <c r="D4299" t="s">
        <v>21648</v>
      </c>
      <c r="E4299"/>
      <c r="F4299"/>
      <c r="G4299"/>
      <c r="H4299"/>
    </row>
    <row r="4300" spans="1:8" x14ac:dyDescent="0.2">
      <c r="A4300" t="s">
        <v>5583</v>
      </c>
      <c r="B4300" t="s">
        <v>23237</v>
      </c>
      <c r="C4300" t="s">
        <v>5584</v>
      </c>
      <c r="D4300" t="s">
        <v>21648</v>
      </c>
      <c r="E4300"/>
      <c r="F4300">
        <v>70506</v>
      </c>
      <c r="G4300"/>
      <c r="H4300"/>
    </row>
    <row r="4301" spans="1:8" x14ac:dyDescent="0.2">
      <c r="A4301" t="s">
        <v>5585</v>
      </c>
      <c r="B4301" t="s">
        <v>23238</v>
      </c>
      <c r="C4301" t="s">
        <v>5586</v>
      </c>
      <c r="D4301" t="s">
        <v>21648</v>
      </c>
      <c r="E4301"/>
      <c r="F4301"/>
      <c r="G4301"/>
      <c r="H4301"/>
    </row>
    <row r="4302" spans="1:8" x14ac:dyDescent="0.2">
      <c r="A4302" t="s">
        <v>20968</v>
      </c>
      <c r="B4302" t="s">
        <v>23239</v>
      </c>
      <c r="C4302" t="s">
        <v>20969</v>
      </c>
      <c r="D4302" t="s">
        <v>21648</v>
      </c>
      <c r="E4302"/>
      <c r="F4302">
        <v>70506</v>
      </c>
      <c r="G4302"/>
      <c r="H4302"/>
    </row>
    <row r="4303" spans="1:8" x14ac:dyDescent="0.2">
      <c r="A4303" t="s">
        <v>1228</v>
      </c>
      <c r="B4303" t="s">
        <v>23240</v>
      </c>
      <c r="C4303" t="s">
        <v>20970</v>
      </c>
      <c r="D4303" t="s">
        <v>21648</v>
      </c>
      <c r="E4303"/>
      <c r="F4303">
        <v>70506</v>
      </c>
      <c r="G4303"/>
      <c r="H4303"/>
    </row>
    <row r="4304" spans="1:8" x14ac:dyDescent="0.2">
      <c r="A4304" t="s">
        <v>1231</v>
      </c>
      <c r="B4304" t="s">
        <v>23241</v>
      </c>
      <c r="C4304" t="s">
        <v>20971</v>
      </c>
      <c r="D4304" t="s">
        <v>21648</v>
      </c>
      <c r="E4304"/>
      <c r="F4304">
        <v>70506</v>
      </c>
      <c r="G4304"/>
      <c r="H4304"/>
    </row>
    <row r="4305" spans="1:8" x14ac:dyDescent="0.2">
      <c r="A4305" t="s">
        <v>5587</v>
      </c>
      <c r="B4305" t="s">
        <v>23242</v>
      </c>
      <c r="C4305" t="s">
        <v>5588</v>
      </c>
      <c r="D4305" t="s">
        <v>21648</v>
      </c>
      <c r="E4305"/>
      <c r="F4305"/>
      <c r="G4305"/>
      <c r="H4305"/>
    </row>
    <row r="4306" spans="1:8" x14ac:dyDescent="0.2">
      <c r="A4306" t="s">
        <v>5589</v>
      </c>
      <c r="B4306" t="s">
        <v>23243</v>
      </c>
      <c r="C4306" t="s">
        <v>5590</v>
      </c>
      <c r="D4306" t="s">
        <v>21648</v>
      </c>
      <c r="E4306"/>
      <c r="F4306">
        <v>71606</v>
      </c>
      <c r="G4306"/>
      <c r="H4306"/>
    </row>
    <row r="4307" spans="1:8" x14ac:dyDescent="0.2">
      <c r="A4307" t="s">
        <v>5591</v>
      </c>
      <c r="B4307" t="s">
        <v>23234</v>
      </c>
      <c r="C4307" t="s">
        <v>5592</v>
      </c>
      <c r="D4307" t="s">
        <v>21648</v>
      </c>
      <c r="E4307"/>
      <c r="F4307">
        <v>71606</v>
      </c>
      <c r="G4307"/>
      <c r="H4307"/>
    </row>
    <row r="4308" spans="1:8" x14ac:dyDescent="0.2">
      <c r="A4308" t="s">
        <v>5593</v>
      </c>
      <c r="B4308" t="s">
        <v>23242</v>
      </c>
      <c r="C4308" t="s">
        <v>5594</v>
      </c>
      <c r="D4308" t="s">
        <v>21648</v>
      </c>
      <c r="E4308"/>
      <c r="F4308">
        <v>70506</v>
      </c>
      <c r="G4308"/>
      <c r="H4308"/>
    </row>
    <row r="4309" spans="1:8" x14ac:dyDescent="0.2">
      <c r="A4309" t="s">
        <v>5595</v>
      </c>
      <c r="B4309" t="s">
        <v>23243</v>
      </c>
      <c r="C4309" t="s">
        <v>5596</v>
      </c>
      <c r="D4309" t="s">
        <v>21648</v>
      </c>
      <c r="E4309"/>
      <c r="F4309"/>
      <c r="G4309"/>
      <c r="H4309"/>
    </row>
    <row r="4310" spans="1:8" x14ac:dyDescent="0.2">
      <c r="A4310" t="s">
        <v>1233</v>
      </c>
      <c r="B4310" t="s">
        <v>23234</v>
      </c>
      <c r="C4310" t="s">
        <v>5597</v>
      </c>
      <c r="D4310" t="s">
        <v>21648</v>
      </c>
      <c r="E4310"/>
      <c r="F4310">
        <v>70506</v>
      </c>
      <c r="G4310"/>
      <c r="H4310"/>
    </row>
    <row r="4311" spans="1:8" x14ac:dyDescent="0.2">
      <c r="A4311" t="s">
        <v>20972</v>
      </c>
      <c r="B4311" t="s">
        <v>23244</v>
      </c>
      <c r="C4311" t="s">
        <v>20973</v>
      </c>
      <c r="D4311" t="s">
        <v>21648</v>
      </c>
      <c r="E4311"/>
      <c r="F4311">
        <v>70506</v>
      </c>
      <c r="G4311"/>
      <c r="H4311"/>
    </row>
    <row r="4312" spans="1:8" x14ac:dyDescent="0.2">
      <c r="A4312" t="s">
        <v>5598</v>
      </c>
      <c r="B4312" t="s">
        <v>23245</v>
      </c>
      <c r="C4312" t="s">
        <v>5599</v>
      </c>
      <c r="D4312" t="s">
        <v>21648</v>
      </c>
      <c r="E4312"/>
      <c r="F4312">
        <v>70506</v>
      </c>
      <c r="G4312"/>
      <c r="H4312"/>
    </row>
    <row r="4313" spans="1:8" x14ac:dyDescent="0.2">
      <c r="A4313" t="s">
        <v>1236</v>
      </c>
      <c r="B4313" t="s">
        <v>23246</v>
      </c>
      <c r="C4313" t="s">
        <v>20974</v>
      </c>
      <c r="D4313" t="s">
        <v>21648</v>
      </c>
      <c r="E4313"/>
      <c r="F4313">
        <v>70506</v>
      </c>
      <c r="G4313"/>
      <c r="H4313"/>
    </row>
    <row r="4314" spans="1:8" x14ac:dyDescent="0.2">
      <c r="A4314" t="s">
        <v>5600</v>
      </c>
      <c r="B4314" t="s">
        <v>23245</v>
      </c>
      <c r="C4314" t="s">
        <v>5601</v>
      </c>
      <c r="D4314" t="s">
        <v>21648</v>
      </c>
      <c r="E4314"/>
      <c r="F4314">
        <v>71606</v>
      </c>
      <c r="G4314"/>
      <c r="H4314"/>
    </row>
    <row r="4315" spans="1:8" x14ac:dyDescent="0.2">
      <c r="A4315" t="s">
        <v>5602</v>
      </c>
      <c r="B4315" t="s">
        <v>23201</v>
      </c>
      <c r="C4315" t="s">
        <v>2311</v>
      </c>
      <c r="D4315" t="s">
        <v>21648</v>
      </c>
      <c r="E4315"/>
      <c r="F4315">
        <v>71606</v>
      </c>
      <c r="G4315"/>
      <c r="H4315"/>
    </row>
    <row r="4316" spans="1:8" x14ac:dyDescent="0.2">
      <c r="A4316" t="s">
        <v>5603</v>
      </c>
      <c r="B4316" t="s">
        <v>23228</v>
      </c>
      <c r="C4316" t="s">
        <v>5604</v>
      </c>
      <c r="D4316" t="s">
        <v>21648</v>
      </c>
      <c r="E4316"/>
      <c r="F4316">
        <v>71606</v>
      </c>
      <c r="G4316"/>
      <c r="H4316"/>
    </row>
    <row r="4317" spans="1:8" x14ac:dyDescent="0.2">
      <c r="A4317" t="s">
        <v>5605</v>
      </c>
      <c r="B4317" t="s">
        <v>23228</v>
      </c>
      <c r="C4317" t="s">
        <v>5606</v>
      </c>
      <c r="D4317" t="s">
        <v>21648</v>
      </c>
      <c r="E4317"/>
      <c r="F4317">
        <v>71606</v>
      </c>
      <c r="G4317"/>
      <c r="H4317"/>
    </row>
    <row r="4318" spans="1:8" x14ac:dyDescent="0.2">
      <c r="A4318" t="s">
        <v>5607</v>
      </c>
      <c r="B4318" t="s">
        <v>23235</v>
      </c>
      <c r="C4318" t="s">
        <v>8910</v>
      </c>
      <c r="D4318" t="s">
        <v>21648</v>
      </c>
      <c r="E4318"/>
      <c r="F4318">
        <v>71606</v>
      </c>
      <c r="G4318"/>
      <c r="H4318"/>
    </row>
    <row r="4319" spans="1:8" x14ac:dyDescent="0.2">
      <c r="A4319" t="s">
        <v>8911</v>
      </c>
      <c r="B4319" t="s">
        <v>23202</v>
      </c>
      <c r="C4319" t="s">
        <v>471</v>
      </c>
      <c r="D4319" t="s">
        <v>21648</v>
      </c>
      <c r="E4319"/>
      <c r="F4319">
        <v>70506</v>
      </c>
      <c r="G4319"/>
      <c r="H4319"/>
    </row>
    <row r="4320" spans="1:8" x14ac:dyDescent="0.2">
      <c r="A4320" t="s">
        <v>8912</v>
      </c>
      <c r="B4320" t="s">
        <v>21676</v>
      </c>
      <c r="C4320" t="s">
        <v>8913</v>
      </c>
      <c r="D4320" t="s">
        <v>21677</v>
      </c>
      <c r="E4320"/>
      <c r="F4320"/>
      <c r="G4320"/>
      <c r="H4320"/>
    </row>
    <row r="4321" spans="1:8" x14ac:dyDescent="0.2">
      <c r="A4321" t="s">
        <v>8914</v>
      </c>
      <c r="B4321" t="s">
        <v>21676</v>
      </c>
      <c r="C4321" t="s">
        <v>8915</v>
      </c>
      <c r="D4321" t="s">
        <v>21677</v>
      </c>
      <c r="E4321"/>
      <c r="F4321"/>
      <c r="G4321"/>
      <c r="H4321"/>
    </row>
    <row r="4322" spans="1:8" x14ac:dyDescent="0.2">
      <c r="A4322" t="s">
        <v>8916</v>
      </c>
      <c r="B4322" t="s">
        <v>21676</v>
      </c>
      <c r="C4322" t="s">
        <v>8917</v>
      </c>
      <c r="D4322" t="s">
        <v>21677</v>
      </c>
      <c r="E4322"/>
      <c r="F4322"/>
      <c r="G4322"/>
      <c r="H4322"/>
    </row>
    <row r="4323" spans="1:8" x14ac:dyDescent="0.2">
      <c r="A4323" t="s">
        <v>8918</v>
      </c>
      <c r="B4323" t="s">
        <v>23247</v>
      </c>
      <c r="C4323" t="s">
        <v>8919</v>
      </c>
      <c r="D4323" t="s">
        <v>21648</v>
      </c>
      <c r="E4323"/>
      <c r="F4323">
        <v>71606</v>
      </c>
      <c r="G4323"/>
      <c r="H4323"/>
    </row>
    <row r="4324" spans="1:8" x14ac:dyDescent="0.2">
      <c r="A4324" t="s">
        <v>8920</v>
      </c>
      <c r="B4324" t="s">
        <v>23248</v>
      </c>
      <c r="C4324" t="s">
        <v>8921</v>
      </c>
      <c r="D4324" t="s">
        <v>21648</v>
      </c>
      <c r="E4324"/>
      <c r="F4324">
        <v>71606</v>
      </c>
      <c r="G4324"/>
      <c r="H4324"/>
    </row>
    <row r="4325" spans="1:8" x14ac:dyDescent="0.2">
      <c r="A4325" t="s">
        <v>8922</v>
      </c>
      <c r="B4325" t="s">
        <v>23249</v>
      </c>
      <c r="C4325" t="s">
        <v>8923</v>
      </c>
      <c r="D4325" t="s">
        <v>21648</v>
      </c>
      <c r="E4325"/>
      <c r="F4325">
        <v>71606</v>
      </c>
      <c r="G4325"/>
      <c r="H4325"/>
    </row>
    <row r="4326" spans="1:8" x14ac:dyDescent="0.2">
      <c r="A4326" t="s">
        <v>8924</v>
      </c>
      <c r="B4326" t="s">
        <v>23250</v>
      </c>
      <c r="C4326" t="s">
        <v>8925</v>
      </c>
      <c r="D4326" t="s">
        <v>21648</v>
      </c>
      <c r="E4326"/>
      <c r="F4326">
        <v>71606</v>
      </c>
      <c r="G4326"/>
      <c r="H4326"/>
    </row>
    <row r="4327" spans="1:8" x14ac:dyDescent="0.2">
      <c r="A4327" t="s">
        <v>8926</v>
      </c>
      <c r="B4327" t="s">
        <v>23251</v>
      </c>
      <c r="C4327" t="s">
        <v>8927</v>
      </c>
      <c r="D4327" t="s">
        <v>21648</v>
      </c>
      <c r="E4327"/>
      <c r="F4327">
        <v>71606</v>
      </c>
      <c r="G4327"/>
      <c r="H4327"/>
    </row>
    <row r="4328" spans="1:8" x14ac:dyDescent="0.2">
      <c r="A4328" t="s">
        <v>8928</v>
      </c>
      <c r="B4328" t="s">
        <v>23222</v>
      </c>
      <c r="C4328" t="s">
        <v>8929</v>
      </c>
      <c r="D4328" t="s">
        <v>21648</v>
      </c>
      <c r="E4328"/>
      <c r="F4328">
        <v>71606</v>
      </c>
      <c r="G4328"/>
      <c r="H4328"/>
    </row>
    <row r="4329" spans="1:8" x14ac:dyDescent="0.2">
      <c r="A4329" t="s">
        <v>8930</v>
      </c>
      <c r="B4329" t="s">
        <v>23223</v>
      </c>
      <c r="C4329" t="s">
        <v>8931</v>
      </c>
      <c r="D4329" t="s">
        <v>21648</v>
      </c>
      <c r="E4329"/>
      <c r="F4329">
        <v>71606</v>
      </c>
      <c r="G4329"/>
      <c r="H4329"/>
    </row>
    <row r="4330" spans="1:8" x14ac:dyDescent="0.2">
      <c r="A4330" t="s">
        <v>8932</v>
      </c>
      <c r="B4330" t="s">
        <v>23224</v>
      </c>
      <c r="C4330" t="s">
        <v>8933</v>
      </c>
      <c r="D4330" t="s">
        <v>21648</v>
      </c>
      <c r="E4330"/>
      <c r="F4330">
        <v>71606</v>
      </c>
      <c r="G4330"/>
      <c r="H4330"/>
    </row>
    <row r="4331" spans="1:8" x14ac:dyDescent="0.2">
      <c r="A4331" t="s">
        <v>8934</v>
      </c>
      <c r="B4331" t="s">
        <v>23225</v>
      </c>
      <c r="C4331" t="s">
        <v>8935</v>
      </c>
      <c r="D4331" t="s">
        <v>21648</v>
      </c>
      <c r="E4331"/>
      <c r="F4331">
        <v>71606</v>
      </c>
      <c r="G4331"/>
      <c r="H4331"/>
    </row>
    <row r="4332" spans="1:8" x14ac:dyDescent="0.2">
      <c r="A4332" t="s">
        <v>8936</v>
      </c>
      <c r="B4332" t="s">
        <v>23252</v>
      </c>
      <c r="C4332" t="s">
        <v>8937</v>
      </c>
      <c r="D4332" t="s">
        <v>21648</v>
      </c>
      <c r="E4332"/>
      <c r="F4332">
        <v>70506</v>
      </c>
      <c r="G4332"/>
      <c r="H4332"/>
    </row>
    <row r="4333" spans="1:8" x14ac:dyDescent="0.2">
      <c r="A4333" t="s">
        <v>20975</v>
      </c>
      <c r="B4333" t="s">
        <v>23253</v>
      </c>
      <c r="C4333" t="s">
        <v>20976</v>
      </c>
      <c r="D4333" t="s">
        <v>21648</v>
      </c>
      <c r="E4333"/>
      <c r="F4333">
        <v>70506</v>
      </c>
      <c r="G4333"/>
      <c r="H4333"/>
    </row>
    <row r="4334" spans="1:8" x14ac:dyDescent="0.2">
      <c r="A4334" t="s">
        <v>1242</v>
      </c>
      <c r="B4334" t="s">
        <v>23254</v>
      </c>
      <c r="C4334" t="s">
        <v>20977</v>
      </c>
      <c r="D4334" t="s">
        <v>21648</v>
      </c>
      <c r="E4334"/>
      <c r="F4334">
        <v>70506</v>
      </c>
      <c r="G4334"/>
      <c r="H4334"/>
    </row>
    <row r="4335" spans="1:8" x14ac:dyDescent="0.2">
      <c r="A4335" t="s">
        <v>20978</v>
      </c>
      <c r="B4335" t="s">
        <v>23255</v>
      </c>
      <c r="C4335" t="s">
        <v>20979</v>
      </c>
      <c r="D4335" t="s">
        <v>21648</v>
      </c>
      <c r="E4335"/>
      <c r="F4335">
        <v>70506</v>
      </c>
      <c r="G4335"/>
      <c r="H4335"/>
    </row>
    <row r="4336" spans="1:8" x14ac:dyDescent="0.2">
      <c r="A4336" t="s">
        <v>1455</v>
      </c>
      <c r="B4336" t="s">
        <v>23256</v>
      </c>
      <c r="C4336" t="s">
        <v>8938</v>
      </c>
      <c r="D4336" t="s">
        <v>21648</v>
      </c>
      <c r="E4336"/>
      <c r="F4336">
        <v>70506</v>
      </c>
      <c r="G4336"/>
      <c r="H4336"/>
    </row>
    <row r="4337" spans="1:8" x14ac:dyDescent="0.2">
      <c r="A4337" t="s">
        <v>8939</v>
      </c>
      <c r="B4337" t="s">
        <v>23225</v>
      </c>
      <c r="C4337" t="s">
        <v>8940</v>
      </c>
      <c r="D4337" t="s">
        <v>21648</v>
      </c>
      <c r="E4337"/>
      <c r="F4337">
        <v>71606</v>
      </c>
      <c r="G4337"/>
      <c r="H4337"/>
    </row>
    <row r="4338" spans="1:8" x14ac:dyDescent="0.2">
      <c r="A4338" t="s">
        <v>8941</v>
      </c>
      <c r="B4338" t="s">
        <v>21676</v>
      </c>
      <c r="C4338" t="s">
        <v>8942</v>
      </c>
      <c r="D4338" t="s">
        <v>21677</v>
      </c>
      <c r="E4338"/>
      <c r="F4338"/>
      <c r="G4338"/>
      <c r="H4338"/>
    </row>
    <row r="4339" spans="1:8" x14ac:dyDescent="0.2">
      <c r="A4339" t="s">
        <v>8943</v>
      </c>
      <c r="B4339" t="s">
        <v>23252</v>
      </c>
      <c r="C4339" t="s">
        <v>8944</v>
      </c>
      <c r="D4339" t="s">
        <v>21648</v>
      </c>
      <c r="E4339"/>
      <c r="F4339">
        <v>70506</v>
      </c>
      <c r="G4339"/>
      <c r="H4339"/>
    </row>
    <row r="4340" spans="1:8" x14ac:dyDescent="0.2">
      <c r="A4340" t="s">
        <v>8945</v>
      </c>
      <c r="B4340" t="s">
        <v>23252</v>
      </c>
      <c r="C4340" t="s">
        <v>8946</v>
      </c>
      <c r="D4340" t="s">
        <v>21648</v>
      </c>
      <c r="E4340"/>
      <c r="F4340">
        <v>71606</v>
      </c>
      <c r="G4340"/>
      <c r="H4340"/>
    </row>
    <row r="4341" spans="1:8" x14ac:dyDescent="0.2">
      <c r="A4341" t="s">
        <v>8947</v>
      </c>
      <c r="B4341" t="s">
        <v>23252</v>
      </c>
      <c r="C4341" t="s">
        <v>8948</v>
      </c>
      <c r="D4341" t="s">
        <v>21648</v>
      </c>
      <c r="E4341"/>
      <c r="F4341">
        <v>71606</v>
      </c>
      <c r="G4341"/>
      <c r="H4341"/>
    </row>
    <row r="4342" spans="1:8" x14ac:dyDescent="0.2">
      <c r="A4342" t="s">
        <v>8949</v>
      </c>
      <c r="B4342" t="s">
        <v>23257</v>
      </c>
      <c r="C4342" t="s">
        <v>8950</v>
      </c>
      <c r="D4342" t="s">
        <v>21648</v>
      </c>
      <c r="E4342"/>
      <c r="F4342">
        <v>71606</v>
      </c>
      <c r="G4342"/>
      <c r="H4342"/>
    </row>
    <row r="4343" spans="1:8" x14ac:dyDescent="0.2">
      <c r="A4343" t="s">
        <v>20980</v>
      </c>
      <c r="B4343" t="s">
        <v>23258</v>
      </c>
      <c r="C4343" t="s">
        <v>20981</v>
      </c>
      <c r="D4343" t="s">
        <v>21648</v>
      </c>
      <c r="E4343"/>
      <c r="F4343">
        <v>70506</v>
      </c>
      <c r="G4343"/>
      <c r="H4343"/>
    </row>
    <row r="4344" spans="1:8" x14ac:dyDescent="0.2">
      <c r="A4344" t="s">
        <v>8951</v>
      </c>
      <c r="B4344" t="s">
        <v>23243</v>
      </c>
      <c r="C4344" t="s">
        <v>8952</v>
      </c>
      <c r="D4344" t="s">
        <v>21648</v>
      </c>
      <c r="E4344"/>
      <c r="F4344">
        <v>71611</v>
      </c>
      <c r="G4344"/>
      <c r="H4344"/>
    </row>
    <row r="4345" spans="1:8" x14ac:dyDescent="0.2">
      <c r="A4345" t="s">
        <v>5644</v>
      </c>
      <c r="B4345" t="s">
        <v>23205</v>
      </c>
      <c r="C4345" t="s">
        <v>5645</v>
      </c>
      <c r="D4345" t="s">
        <v>21648</v>
      </c>
      <c r="E4345"/>
      <c r="F4345">
        <v>71611</v>
      </c>
      <c r="G4345"/>
      <c r="H4345"/>
    </row>
    <row r="4346" spans="1:8" x14ac:dyDescent="0.2">
      <c r="A4346" t="s">
        <v>5646</v>
      </c>
      <c r="B4346" t="s">
        <v>23204</v>
      </c>
      <c r="C4346" t="s">
        <v>5647</v>
      </c>
      <c r="D4346" t="s">
        <v>21648</v>
      </c>
      <c r="E4346"/>
      <c r="F4346">
        <v>71611</v>
      </c>
      <c r="G4346"/>
      <c r="H4346"/>
    </row>
    <row r="4347" spans="1:8" x14ac:dyDescent="0.2">
      <c r="A4347" t="s">
        <v>5648</v>
      </c>
      <c r="B4347" t="s">
        <v>23196</v>
      </c>
      <c r="C4347" t="s">
        <v>5649</v>
      </c>
      <c r="D4347" t="s">
        <v>21648</v>
      </c>
      <c r="E4347"/>
      <c r="F4347">
        <v>71611</v>
      </c>
      <c r="G4347"/>
      <c r="H4347"/>
    </row>
    <row r="4348" spans="1:8" x14ac:dyDescent="0.2">
      <c r="A4348" t="s">
        <v>5650</v>
      </c>
      <c r="B4348" t="s">
        <v>23229</v>
      </c>
      <c r="C4348" t="s">
        <v>8957</v>
      </c>
      <c r="D4348" t="s">
        <v>21648</v>
      </c>
      <c r="E4348"/>
      <c r="F4348">
        <v>71611</v>
      </c>
      <c r="G4348"/>
      <c r="H4348"/>
    </row>
    <row r="4349" spans="1:8" x14ac:dyDescent="0.2">
      <c r="A4349" t="s">
        <v>8958</v>
      </c>
      <c r="B4349" t="s">
        <v>23212</v>
      </c>
      <c r="C4349" t="s">
        <v>8959</v>
      </c>
      <c r="D4349" t="s">
        <v>21648</v>
      </c>
      <c r="E4349"/>
      <c r="F4349">
        <v>71611</v>
      </c>
      <c r="G4349"/>
      <c r="H4349"/>
    </row>
    <row r="4350" spans="1:8" x14ac:dyDescent="0.2">
      <c r="A4350" t="s">
        <v>8960</v>
      </c>
      <c r="B4350" t="s">
        <v>23260</v>
      </c>
      <c r="C4350" t="s">
        <v>8961</v>
      </c>
      <c r="D4350" t="s">
        <v>21648</v>
      </c>
      <c r="E4350"/>
      <c r="F4350">
        <v>71611</v>
      </c>
      <c r="G4350"/>
      <c r="H4350"/>
    </row>
    <row r="4351" spans="1:8" x14ac:dyDescent="0.2">
      <c r="A4351" t="s">
        <v>8962</v>
      </c>
      <c r="B4351" t="s">
        <v>23234</v>
      </c>
      <c r="C4351" t="s">
        <v>8963</v>
      </c>
      <c r="D4351" t="s">
        <v>21648</v>
      </c>
      <c r="E4351"/>
      <c r="F4351">
        <v>71611</v>
      </c>
      <c r="G4351"/>
      <c r="H4351"/>
    </row>
    <row r="4352" spans="1:8" x14ac:dyDescent="0.2">
      <c r="A4352" t="s">
        <v>8964</v>
      </c>
      <c r="B4352" t="s">
        <v>23245</v>
      </c>
      <c r="C4352" t="s">
        <v>8965</v>
      </c>
      <c r="D4352" t="s">
        <v>21648</v>
      </c>
      <c r="E4352"/>
      <c r="F4352">
        <v>71611</v>
      </c>
      <c r="G4352"/>
      <c r="H4352"/>
    </row>
    <row r="4353" spans="1:8" x14ac:dyDescent="0.2">
      <c r="A4353" t="s">
        <v>8966</v>
      </c>
      <c r="B4353" t="s">
        <v>23247</v>
      </c>
      <c r="C4353" t="s">
        <v>8967</v>
      </c>
      <c r="D4353" t="s">
        <v>21648</v>
      </c>
      <c r="E4353"/>
      <c r="F4353">
        <v>71611</v>
      </c>
      <c r="G4353"/>
      <c r="H4353"/>
    </row>
    <row r="4354" spans="1:8" x14ac:dyDescent="0.2">
      <c r="A4354" t="s">
        <v>8968</v>
      </c>
      <c r="B4354" t="s">
        <v>23202</v>
      </c>
      <c r="C4354" t="s">
        <v>8969</v>
      </c>
      <c r="D4354" t="s">
        <v>21648</v>
      </c>
      <c r="E4354"/>
      <c r="F4354">
        <v>71611</v>
      </c>
      <c r="G4354"/>
      <c r="H4354"/>
    </row>
    <row r="4355" spans="1:8" x14ac:dyDescent="0.2">
      <c r="A4355" t="s">
        <v>8970</v>
      </c>
      <c r="B4355" t="s">
        <v>23199</v>
      </c>
      <c r="C4355" t="s">
        <v>8971</v>
      </c>
      <c r="D4355" t="s">
        <v>21648</v>
      </c>
      <c r="E4355"/>
      <c r="F4355">
        <v>71611</v>
      </c>
      <c r="G4355"/>
      <c r="H4355"/>
    </row>
    <row r="4356" spans="1:8" x14ac:dyDescent="0.2">
      <c r="A4356" t="s">
        <v>8972</v>
      </c>
      <c r="B4356" t="s">
        <v>23256</v>
      </c>
      <c r="C4356" t="s">
        <v>8973</v>
      </c>
      <c r="D4356" t="s">
        <v>21648</v>
      </c>
      <c r="E4356"/>
      <c r="F4356">
        <v>71611</v>
      </c>
      <c r="G4356"/>
      <c r="H4356"/>
    </row>
    <row r="4357" spans="1:8" x14ac:dyDescent="0.2">
      <c r="A4357" t="s">
        <v>8974</v>
      </c>
      <c r="B4357" t="s">
        <v>23195</v>
      </c>
      <c r="C4357" t="s">
        <v>8975</v>
      </c>
      <c r="D4357" t="s">
        <v>21648</v>
      </c>
      <c r="E4357"/>
      <c r="F4357">
        <v>71611</v>
      </c>
      <c r="G4357"/>
      <c r="H4357"/>
    </row>
    <row r="4358" spans="1:8" x14ac:dyDescent="0.2">
      <c r="A4358" t="s">
        <v>8976</v>
      </c>
      <c r="B4358" t="s">
        <v>23257</v>
      </c>
      <c r="C4358" t="s">
        <v>8977</v>
      </c>
      <c r="D4358" t="s">
        <v>21648</v>
      </c>
      <c r="E4358"/>
      <c r="F4358">
        <v>71611</v>
      </c>
      <c r="G4358"/>
      <c r="H4358"/>
    </row>
    <row r="4359" spans="1:8" x14ac:dyDescent="0.2">
      <c r="A4359" t="s">
        <v>8978</v>
      </c>
      <c r="B4359" t="s">
        <v>23261</v>
      </c>
      <c r="C4359" t="s">
        <v>8979</v>
      </c>
      <c r="D4359" t="s">
        <v>21648</v>
      </c>
      <c r="E4359"/>
      <c r="F4359">
        <v>71611</v>
      </c>
      <c r="G4359"/>
      <c r="H4359"/>
    </row>
    <row r="4360" spans="1:8" x14ac:dyDescent="0.2">
      <c r="A4360" t="s">
        <v>8980</v>
      </c>
      <c r="B4360" t="s">
        <v>23222</v>
      </c>
      <c r="C4360" t="s">
        <v>8981</v>
      </c>
      <c r="D4360" t="s">
        <v>21648</v>
      </c>
      <c r="E4360"/>
      <c r="F4360">
        <v>71606</v>
      </c>
      <c r="G4360"/>
      <c r="H4360"/>
    </row>
    <row r="4361" spans="1:8" x14ac:dyDescent="0.2">
      <c r="A4361" t="s">
        <v>20982</v>
      </c>
      <c r="B4361" t="s">
        <v>23244</v>
      </c>
      <c r="C4361" t="s">
        <v>20983</v>
      </c>
      <c r="D4361" t="s">
        <v>21648</v>
      </c>
      <c r="E4361"/>
      <c r="F4361">
        <v>71606</v>
      </c>
      <c r="G4361"/>
      <c r="H4361"/>
    </row>
    <row r="4362" spans="1:8" x14ac:dyDescent="0.2">
      <c r="A4362" t="s">
        <v>8982</v>
      </c>
      <c r="B4362" t="s">
        <v>23223</v>
      </c>
      <c r="C4362" t="s">
        <v>8983</v>
      </c>
      <c r="D4362" t="s">
        <v>21648</v>
      </c>
      <c r="E4362"/>
      <c r="F4362">
        <v>71606</v>
      </c>
      <c r="G4362"/>
      <c r="H4362"/>
    </row>
    <row r="4363" spans="1:8" x14ac:dyDescent="0.2">
      <c r="A4363" t="s">
        <v>1784</v>
      </c>
      <c r="B4363" t="s">
        <v>23262</v>
      </c>
      <c r="C4363" t="s">
        <v>20984</v>
      </c>
      <c r="D4363" t="s">
        <v>21648</v>
      </c>
      <c r="E4363"/>
      <c r="F4363">
        <v>70506</v>
      </c>
      <c r="G4363"/>
      <c r="H4363"/>
    </row>
    <row r="4364" spans="1:8" x14ac:dyDescent="0.2">
      <c r="A4364" t="s">
        <v>8984</v>
      </c>
      <c r="B4364" t="s">
        <v>23212</v>
      </c>
      <c r="C4364" t="s">
        <v>8985</v>
      </c>
      <c r="D4364" t="s">
        <v>21648</v>
      </c>
      <c r="E4364"/>
      <c r="F4364">
        <v>71606</v>
      </c>
      <c r="G4364"/>
      <c r="H4364"/>
    </row>
    <row r="4365" spans="1:8" x14ac:dyDescent="0.2">
      <c r="A4365" t="s">
        <v>8986</v>
      </c>
      <c r="B4365" t="s">
        <v>23260</v>
      </c>
      <c r="C4365" t="s">
        <v>8987</v>
      </c>
      <c r="D4365" t="s">
        <v>21648</v>
      </c>
      <c r="E4365"/>
      <c r="F4365">
        <v>71606</v>
      </c>
      <c r="G4365"/>
      <c r="H4365"/>
    </row>
    <row r="4366" spans="1:8" x14ac:dyDescent="0.2">
      <c r="A4366" t="s">
        <v>8988</v>
      </c>
      <c r="B4366" t="s">
        <v>23256</v>
      </c>
      <c r="C4366" t="s">
        <v>8989</v>
      </c>
      <c r="D4366" t="s">
        <v>21648</v>
      </c>
      <c r="E4366"/>
      <c r="F4366">
        <v>71606</v>
      </c>
      <c r="G4366"/>
      <c r="H4366"/>
    </row>
    <row r="4367" spans="1:8" x14ac:dyDescent="0.2">
      <c r="A4367" t="s">
        <v>8990</v>
      </c>
      <c r="B4367" t="s">
        <v>23263</v>
      </c>
      <c r="C4367" t="s">
        <v>8991</v>
      </c>
      <c r="D4367" t="s">
        <v>21648</v>
      </c>
      <c r="E4367"/>
      <c r="F4367">
        <v>71606</v>
      </c>
      <c r="G4367"/>
      <c r="H4367"/>
    </row>
    <row r="4368" spans="1:8" x14ac:dyDescent="0.2">
      <c r="A4368" t="s">
        <v>8992</v>
      </c>
      <c r="B4368" t="s">
        <v>23224</v>
      </c>
      <c r="C4368" t="s">
        <v>8993</v>
      </c>
      <c r="D4368" t="s">
        <v>21648</v>
      </c>
      <c r="E4368"/>
      <c r="F4368">
        <v>71606</v>
      </c>
      <c r="G4368"/>
      <c r="H4368"/>
    </row>
    <row r="4369" spans="1:8" x14ac:dyDescent="0.2">
      <c r="A4369" t="s">
        <v>20985</v>
      </c>
      <c r="B4369" t="s">
        <v>23264</v>
      </c>
      <c r="C4369" t="s">
        <v>20986</v>
      </c>
      <c r="D4369" t="s">
        <v>21648</v>
      </c>
      <c r="E4369"/>
      <c r="F4369">
        <v>70506</v>
      </c>
      <c r="G4369"/>
      <c r="H4369"/>
    </row>
    <row r="4370" spans="1:8" x14ac:dyDescent="0.2">
      <c r="A4370" t="s">
        <v>20987</v>
      </c>
      <c r="B4370" t="s">
        <v>23265</v>
      </c>
      <c r="C4370" t="s">
        <v>20988</v>
      </c>
      <c r="D4370" t="s">
        <v>21648</v>
      </c>
      <c r="E4370"/>
      <c r="F4370">
        <v>70506</v>
      </c>
      <c r="G4370"/>
      <c r="H4370"/>
    </row>
    <row r="4371" spans="1:8" x14ac:dyDescent="0.2">
      <c r="A4371" t="s">
        <v>20989</v>
      </c>
      <c r="B4371" t="s">
        <v>23266</v>
      </c>
      <c r="C4371" t="s">
        <v>20990</v>
      </c>
      <c r="D4371" t="s">
        <v>21648</v>
      </c>
      <c r="E4371"/>
      <c r="F4371">
        <v>71606</v>
      </c>
      <c r="G4371"/>
      <c r="H4371"/>
    </row>
    <row r="4372" spans="1:8" x14ac:dyDescent="0.2">
      <c r="A4372" t="s">
        <v>20991</v>
      </c>
      <c r="B4372" t="s">
        <v>23267</v>
      </c>
      <c r="C4372" t="s">
        <v>20992</v>
      </c>
      <c r="D4372" t="s">
        <v>21648</v>
      </c>
      <c r="E4372"/>
      <c r="F4372">
        <v>71606</v>
      </c>
      <c r="G4372"/>
      <c r="H4372"/>
    </row>
    <row r="4373" spans="1:8" x14ac:dyDescent="0.2">
      <c r="A4373" t="s">
        <v>1813</v>
      </c>
      <c r="B4373" t="s">
        <v>23268</v>
      </c>
      <c r="C4373" t="s">
        <v>20993</v>
      </c>
      <c r="D4373" t="s">
        <v>21648</v>
      </c>
      <c r="E4373"/>
      <c r="F4373">
        <v>70506</v>
      </c>
      <c r="G4373"/>
      <c r="H4373"/>
    </row>
    <row r="4374" spans="1:8" x14ac:dyDescent="0.2">
      <c r="A4374" t="s">
        <v>8994</v>
      </c>
      <c r="B4374" t="s">
        <v>23249</v>
      </c>
      <c r="C4374" t="s">
        <v>8995</v>
      </c>
      <c r="D4374" t="s">
        <v>21648</v>
      </c>
      <c r="E4374"/>
      <c r="F4374">
        <v>71611</v>
      </c>
      <c r="G4374"/>
      <c r="H4374"/>
    </row>
    <row r="4375" spans="1:8" x14ac:dyDescent="0.2">
      <c r="A4375" t="s">
        <v>8996</v>
      </c>
      <c r="B4375" t="s">
        <v>23263</v>
      </c>
      <c r="C4375" t="s">
        <v>8997</v>
      </c>
      <c r="D4375" t="s">
        <v>21648</v>
      </c>
      <c r="E4375"/>
      <c r="F4375">
        <v>71611</v>
      </c>
      <c r="G4375"/>
      <c r="H4375"/>
    </row>
    <row r="4376" spans="1:8" x14ac:dyDescent="0.2">
      <c r="A4376" t="s">
        <v>8998</v>
      </c>
      <c r="B4376" t="s">
        <v>23250</v>
      </c>
      <c r="C4376" t="s">
        <v>8999</v>
      </c>
      <c r="D4376" t="s">
        <v>21648</v>
      </c>
      <c r="E4376"/>
      <c r="F4376">
        <v>71611</v>
      </c>
      <c r="G4376"/>
      <c r="H4376"/>
    </row>
    <row r="4377" spans="1:8" x14ac:dyDescent="0.2">
      <c r="A4377" t="s">
        <v>9000</v>
      </c>
      <c r="B4377" t="s">
        <v>23251</v>
      </c>
      <c r="C4377" t="s">
        <v>9001</v>
      </c>
      <c r="D4377" t="s">
        <v>21648</v>
      </c>
      <c r="E4377"/>
      <c r="F4377">
        <v>71611</v>
      </c>
      <c r="G4377"/>
      <c r="H4377"/>
    </row>
    <row r="4378" spans="1:8" x14ac:dyDescent="0.2">
      <c r="A4378" t="s">
        <v>9002</v>
      </c>
      <c r="B4378" t="s">
        <v>23261</v>
      </c>
      <c r="C4378" t="s">
        <v>9003</v>
      </c>
      <c r="D4378" t="s">
        <v>21648</v>
      </c>
      <c r="E4378"/>
      <c r="F4378">
        <v>71606</v>
      </c>
      <c r="G4378"/>
      <c r="H4378"/>
    </row>
    <row r="4379" spans="1:8" x14ac:dyDescent="0.2">
      <c r="A4379" t="s">
        <v>9004</v>
      </c>
      <c r="B4379" t="s">
        <v>23248</v>
      </c>
      <c r="C4379" t="s">
        <v>9005</v>
      </c>
      <c r="D4379" t="s">
        <v>21648</v>
      </c>
      <c r="E4379"/>
      <c r="F4379">
        <v>71611</v>
      </c>
      <c r="G4379"/>
      <c r="H4379"/>
    </row>
    <row r="4380" spans="1:8" x14ac:dyDescent="0.2">
      <c r="A4380" t="s">
        <v>9006</v>
      </c>
      <c r="B4380" t="s">
        <v>23198</v>
      </c>
      <c r="C4380" t="s">
        <v>5685</v>
      </c>
      <c r="D4380" t="s">
        <v>21648</v>
      </c>
      <c r="E4380"/>
      <c r="F4380">
        <v>71611</v>
      </c>
      <c r="G4380"/>
      <c r="H4380"/>
    </row>
    <row r="4381" spans="1:8" x14ac:dyDescent="0.2">
      <c r="A4381" t="s">
        <v>5686</v>
      </c>
      <c r="B4381" t="s">
        <v>23269</v>
      </c>
      <c r="C4381" t="s">
        <v>9012</v>
      </c>
      <c r="D4381" t="s">
        <v>21648</v>
      </c>
      <c r="E4381"/>
      <c r="F4381">
        <v>71611</v>
      </c>
      <c r="G4381"/>
      <c r="H4381"/>
    </row>
    <row r="4382" spans="1:8" x14ac:dyDescent="0.2">
      <c r="A4382" t="s">
        <v>9013</v>
      </c>
      <c r="B4382" t="s">
        <v>23270</v>
      </c>
      <c r="C4382" t="s">
        <v>9014</v>
      </c>
      <c r="D4382" t="s">
        <v>21648</v>
      </c>
      <c r="E4382"/>
      <c r="F4382">
        <v>71611</v>
      </c>
      <c r="G4382"/>
      <c r="H4382"/>
    </row>
    <row r="4383" spans="1:8" x14ac:dyDescent="0.2">
      <c r="A4383" t="s">
        <v>9015</v>
      </c>
      <c r="B4383" t="s">
        <v>23271</v>
      </c>
      <c r="C4383" t="s">
        <v>9016</v>
      </c>
      <c r="D4383" t="s">
        <v>21648</v>
      </c>
      <c r="E4383"/>
      <c r="F4383">
        <v>71611</v>
      </c>
      <c r="G4383"/>
      <c r="H4383"/>
    </row>
    <row r="4384" spans="1:8" x14ac:dyDescent="0.2">
      <c r="A4384" t="s">
        <v>9017</v>
      </c>
      <c r="B4384" t="s">
        <v>23272</v>
      </c>
      <c r="C4384" t="s">
        <v>9018</v>
      </c>
      <c r="D4384" t="s">
        <v>21648</v>
      </c>
      <c r="E4384"/>
      <c r="F4384">
        <v>71611</v>
      </c>
      <c r="G4384"/>
      <c r="H4384"/>
    </row>
    <row r="4385" spans="1:8" x14ac:dyDescent="0.2">
      <c r="A4385" t="s">
        <v>20994</v>
      </c>
      <c r="B4385" t="s">
        <v>23273</v>
      </c>
      <c r="C4385" t="s">
        <v>20995</v>
      </c>
      <c r="D4385" t="s">
        <v>21648</v>
      </c>
      <c r="E4385"/>
      <c r="F4385">
        <v>71606</v>
      </c>
      <c r="G4385"/>
      <c r="H4385"/>
    </row>
    <row r="4386" spans="1:8" x14ac:dyDescent="0.2">
      <c r="A4386" t="s">
        <v>20996</v>
      </c>
      <c r="B4386" t="s">
        <v>23274</v>
      </c>
      <c r="C4386" t="s">
        <v>20997</v>
      </c>
      <c r="D4386" t="s">
        <v>21648</v>
      </c>
      <c r="E4386"/>
      <c r="F4386">
        <v>71606</v>
      </c>
      <c r="G4386"/>
      <c r="H4386"/>
    </row>
    <row r="4387" spans="1:8" x14ac:dyDescent="0.2">
      <c r="A4387" t="s">
        <v>20998</v>
      </c>
      <c r="B4387" t="s">
        <v>23275</v>
      </c>
      <c r="C4387" t="s">
        <v>20999</v>
      </c>
      <c r="D4387" t="s">
        <v>21648</v>
      </c>
      <c r="E4387"/>
      <c r="F4387">
        <v>71606</v>
      </c>
      <c r="G4387"/>
      <c r="H4387"/>
    </row>
    <row r="4388" spans="1:8" x14ac:dyDescent="0.2">
      <c r="A4388" t="s">
        <v>21000</v>
      </c>
      <c r="B4388" t="s">
        <v>23276</v>
      </c>
      <c r="C4388" t="s">
        <v>21001</v>
      </c>
      <c r="D4388" t="s">
        <v>21648</v>
      </c>
      <c r="E4388"/>
      <c r="F4388">
        <v>70506</v>
      </c>
      <c r="G4388"/>
      <c r="H4388"/>
    </row>
    <row r="4389" spans="1:8" x14ac:dyDescent="0.2">
      <c r="A4389" t="s">
        <v>9019</v>
      </c>
      <c r="B4389" t="s">
        <v>23269</v>
      </c>
      <c r="C4389" t="s">
        <v>9020</v>
      </c>
      <c r="D4389" t="s">
        <v>21648</v>
      </c>
      <c r="E4389"/>
      <c r="F4389">
        <v>71606</v>
      </c>
      <c r="G4389"/>
      <c r="H4389"/>
    </row>
    <row r="4390" spans="1:8" x14ac:dyDescent="0.2">
      <c r="A4390" t="s">
        <v>9021</v>
      </c>
      <c r="B4390" t="s">
        <v>23270</v>
      </c>
      <c r="C4390" t="s">
        <v>9022</v>
      </c>
      <c r="D4390" t="s">
        <v>21648</v>
      </c>
      <c r="E4390"/>
      <c r="F4390">
        <v>71606</v>
      </c>
      <c r="G4390"/>
      <c r="H4390"/>
    </row>
    <row r="4391" spans="1:8" x14ac:dyDescent="0.2">
      <c r="A4391" t="s">
        <v>9023</v>
      </c>
      <c r="B4391" t="s">
        <v>23271</v>
      </c>
      <c r="C4391" t="s">
        <v>9024</v>
      </c>
      <c r="D4391" t="s">
        <v>21648</v>
      </c>
      <c r="E4391"/>
      <c r="F4391">
        <v>71606</v>
      </c>
      <c r="G4391"/>
      <c r="H4391"/>
    </row>
    <row r="4392" spans="1:8" x14ac:dyDescent="0.2">
      <c r="A4392" t="s">
        <v>9025</v>
      </c>
      <c r="B4392" t="s">
        <v>23272</v>
      </c>
      <c r="C4392" t="s">
        <v>9026</v>
      </c>
      <c r="D4392" t="s">
        <v>21648</v>
      </c>
      <c r="E4392"/>
      <c r="F4392">
        <v>71606</v>
      </c>
      <c r="G4392"/>
      <c r="H4392"/>
    </row>
    <row r="4393" spans="1:8" x14ac:dyDescent="0.2">
      <c r="A4393" t="s">
        <v>9027</v>
      </c>
      <c r="B4393" t="s">
        <v>23272</v>
      </c>
      <c r="C4393" t="s">
        <v>9028</v>
      </c>
      <c r="D4393" t="s">
        <v>21648</v>
      </c>
      <c r="E4393"/>
      <c r="F4393">
        <v>70506</v>
      </c>
      <c r="G4393"/>
      <c r="H4393"/>
    </row>
    <row r="4394" spans="1:8" x14ac:dyDescent="0.2">
      <c r="A4394" t="s">
        <v>9029</v>
      </c>
      <c r="B4394" t="s">
        <v>23277</v>
      </c>
      <c r="C4394" t="s">
        <v>9030</v>
      </c>
      <c r="D4394" t="s">
        <v>21648</v>
      </c>
      <c r="E4394"/>
      <c r="F4394">
        <v>71611</v>
      </c>
      <c r="G4394"/>
      <c r="H4394"/>
    </row>
    <row r="4395" spans="1:8" x14ac:dyDescent="0.2">
      <c r="A4395" t="s">
        <v>21002</v>
      </c>
      <c r="B4395" t="s">
        <v>23278</v>
      </c>
      <c r="C4395" t="s">
        <v>21003</v>
      </c>
      <c r="D4395" t="s">
        <v>21648</v>
      </c>
      <c r="E4395"/>
      <c r="F4395">
        <v>70506</v>
      </c>
      <c r="G4395"/>
      <c r="H4395"/>
    </row>
    <row r="4396" spans="1:8" x14ac:dyDescent="0.2">
      <c r="A4396" t="s">
        <v>9031</v>
      </c>
      <c r="B4396" t="s">
        <v>23279</v>
      </c>
      <c r="C4396" t="s">
        <v>9032</v>
      </c>
      <c r="D4396" t="s">
        <v>21648</v>
      </c>
      <c r="E4396"/>
      <c r="F4396">
        <v>71606</v>
      </c>
      <c r="G4396"/>
      <c r="H4396"/>
    </row>
    <row r="4397" spans="1:8" x14ac:dyDescent="0.2">
      <c r="A4397" t="s">
        <v>9033</v>
      </c>
      <c r="B4397" t="s">
        <v>23279</v>
      </c>
      <c r="C4397" t="s">
        <v>9034</v>
      </c>
      <c r="D4397" t="s">
        <v>21648</v>
      </c>
      <c r="E4397"/>
      <c r="F4397">
        <v>71611</v>
      </c>
      <c r="G4397"/>
      <c r="H4397"/>
    </row>
    <row r="4398" spans="1:8" x14ac:dyDescent="0.2">
      <c r="A4398" t="s">
        <v>9035</v>
      </c>
      <c r="B4398" t="s">
        <v>23280</v>
      </c>
      <c r="C4398" t="s">
        <v>9036</v>
      </c>
      <c r="D4398" t="s">
        <v>21648</v>
      </c>
      <c r="E4398"/>
      <c r="F4398">
        <v>70506</v>
      </c>
      <c r="G4398"/>
      <c r="H4398"/>
    </row>
    <row r="4399" spans="1:8" x14ac:dyDescent="0.2">
      <c r="A4399" t="s">
        <v>9037</v>
      </c>
      <c r="B4399" t="s">
        <v>23206</v>
      </c>
      <c r="C4399" t="s">
        <v>9038</v>
      </c>
      <c r="D4399" t="s">
        <v>21648</v>
      </c>
      <c r="E4399"/>
      <c r="F4399">
        <v>70506</v>
      </c>
      <c r="G4399"/>
      <c r="H4399"/>
    </row>
    <row r="4400" spans="1:8" x14ac:dyDescent="0.2">
      <c r="A4400" t="s">
        <v>5712</v>
      </c>
      <c r="B4400" t="s">
        <v>23281</v>
      </c>
      <c r="C4400" t="s">
        <v>5713</v>
      </c>
      <c r="D4400" t="s">
        <v>21648</v>
      </c>
      <c r="E4400"/>
      <c r="F4400">
        <v>70506</v>
      </c>
      <c r="G4400"/>
      <c r="H4400"/>
    </row>
    <row r="4401" spans="1:8" x14ac:dyDescent="0.2">
      <c r="A4401" t="s">
        <v>5714</v>
      </c>
      <c r="B4401" t="s">
        <v>23280</v>
      </c>
      <c r="C4401" t="s">
        <v>5715</v>
      </c>
      <c r="D4401" t="s">
        <v>21648</v>
      </c>
      <c r="E4401"/>
      <c r="F4401">
        <v>71606</v>
      </c>
      <c r="G4401"/>
      <c r="H4401"/>
    </row>
    <row r="4402" spans="1:8" x14ac:dyDescent="0.2">
      <c r="A4402" t="s">
        <v>5716</v>
      </c>
      <c r="B4402" t="s">
        <v>23206</v>
      </c>
      <c r="C4402" t="s">
        <v>5717</v>
      </c>
      <c r="D4402" t="s">
        <v>21648</v>
      </c>
      <c r="E4402"/>
      <c r="F4402">
        <v>71606</v>
      </c>
      <c r="G4402"/>
      <c r="H4402"/>
    </row>
    <row r="4403" spans="1:8" x14ac:dyDescent="0.2">
      <c r="A4403" t="s">
        <v>5718</v>
      </c>
      <c r="B4403" t="s">
        <v>23281</v>
      </c>
      <c r="C4403" t="s">
        <v>5719</v>
      </c>
      <c r="D4403" t="s">
        <v>21648</v>
      </c>
      <c r="E4403"/>
      <c r="F4403">
        <v>71606</v>
      </c>
      <c r="G4403"/>
      <c r="H4403"/>
    </row>
    <row r="4404" spans="1:8" x14ac:dyDescent="0.2">
      <c r="A4404" t="s">
        <v>5720</v>
      </c>
      <c r="B4404" t="s">
        <v>23280</v>
      </c>
      <c r="C4404" t="s">
        <v>5721</v>
      </c>
      <c r="D4404" t="s">
        <v>21648</v>
      </c>
      <c r="E4404"/>
      <c r="F4404">
        <v>71606</v>
      </c>
      <c r="G4404"/>
      <c r="H4404"/>
    </row>
    <row r="4405" spans="1:8" x14ac:dyDescent="0.2">
      <c r="A4405" t="s">
        <v>5722</v>
      </c>
      <c r="B4405" t="s">
        <v>23206</v>
      </c>
      <c r="C4405" t="s">
        <v>5723</v>
      </c>
      <c r="D4405" t="s">
        <v>21648</v>
      </c>
      <c r="E4405"/>
      <c r="F4405">
        <v>71606</v>
      </c>
      <c r="G4405"/>
      <c r="H4405"/>
    </row>
    <row r="4406" spans="1:8" x14ac:dyDescent="0.2">
      <c r="A4406" t="s">
        <v>5724</v>
      </c>
      <c r="B4406" t="s">
        <v>23281</v>
      </c>
      <c r="C4406" t="s">
        <v>5725</v>
      </c>
      <c r="D4406" t="s">
        <v>21648</v>
      </c>
      <c r="E4406"/>
      <c r="F4406">
        <v>71606</v>
      </c>
      <c r="G4406"/>
      <c r="H4406"/>
    </row>
    <row r="4407" spans="1:8" x14ac:dyDescent="0.2">
      <c r="A4407" t="s">
        <v>5726</v>
      </c>
      <c r="B4407" t="s">
        <v>23280</v>
      </c>
      <c r="C4407" t="s">
        <v>5727</v>
      </c>
      <c r="D4407" t="s">
        <v>21648</v>
      </c>
      <c r="E4407"/>
      <c r="F4407">
        <v>71611</v>
      </c>
      <c r="G4407"/>
      <c r="H4407"/>
    </row>
    <row r="4408" spans="1:8" x14ac:dyDescent="0.2">
      <c r="A4408" t="s">
        <v>5728</v>
      </c>
      <c r="B4408" t="s">
        <v>23206</v>
      </c>
      <c r="C4408" t="s">
        <v>5729</v>
      </c>
      <c r="D4408" t="s">
        <v>21648</v>
      </c>
      <c r="E4408"/>
      <c r="F4408">
        <v>71611</v>
      </c>
      <c r="G4408"/>
      <c r="H4408"/>
    </row>
    <row r="4409" spans="1:8" x14ac:dyDescent="0.2">
      <c r="A4409" t="s">
        <v>5730</v>
      </c>
      <c r="B4409" t="s">
        <v>23281</v>
      </c>
      <c r="C4409" t="s">
        <v>5731</v>
      </c>
      <c r="D4409" t="s">
        <v>21648</v>
      </c>
      <c r="E4409"/>
      <c r="F4409">
        <v>71611</v>
      </c>
      <c r="G4409"/>
      <c r="H4409"/>
    </row>
    <row r="4410" spans="1:8" x14ac:dyDescent="0.2">
      <c r="A4410" t="s">
        <v>5732</v>
      </c>
      <c r="B4410" t="s">
        <v>23198</v>
      </c>
      <c r="C4410" t="s">
        <v>5733</v>
      </c>
      <c r="D4410" t="s">
        <v>21648</v>
      </c>
      <c r="E4410"/>
      <c r="F4410">
        <v>71606</v>
      </c>
      <c r="G4410"/>
      <c r="H4410"/>
    </row>
    <row r="4411" spans="1:8" x14ac:dyDescent="0.2">
      <c r="A4411" t="s">
        <v>5734</v>
      </c>
      <c r="B4411" t="s">
        <v>23282</v>
      </c>
      <c r="C4411" t="s">
        <v>5735</v>
      </c>
      <c r="D4411" t="s">
        <v>21648</v>
      </c>
      <c r="E4411"/>
      <c r="F4411">
        <v>71606</v>
      </c>
      <c r="G4411"/>
      <c r="H4411"/>
    </row>
    <row r="4412" spans="1:8" x14ac:dyDescent="0.2">
      <c r="A4412" t="s">
        <v>5736</v>
      </c>
      <c r="B4412" t="s">
        <v>23243</v>
      </c>
      <c r="C4412" t="s">
        <v>5737</v>
      </c>
      <c r="D4412" t="s">
        <v>21648</v>
      </c>
      <c r="E4412"/>
      <c r="F4412">
        <v>71606</v>
      </c>
      <c r="G4412"/>
      <c r="H4412"/>
    </row>
    <row r="4413" spans="1:8" x14ac:dyDescent="0.2">
      <c r="A4413" t="s">
        <v>5738</v>
      </c>
      <c r="B4413" t="s">
        <v>23229</v>
      </c>
      <c r="C4413" t="s">
        <v>5739</v>
      </c>
      <c r="D4413" t="s">
        <v>21648</v>
      </c>
      <c r="E4413"/>
      <c r="F4413">
        <v>71606</v>
      </c>
      <c r="G4413"/>
      <c r="H4413"/>
    </row>
    <row r="4414" spans="1:8" x14ac:dyDescent="0.2">
      <c r="A4414" t="s">
        <v>5740</v>
      </c>
      <c r="B4414" t="s">
        <v>23205</v>
      </c>
      <c r="C4414" t="s">
        <v>5741</v>
      </c>
      <c r="D4414" t="s">
        <v>21648</v>
      </c>
      <c r="E4414"/>
      <c r="F4414">
        <v>71606</v>
      </c>
      <c r="G4414"/>
      <c r="H4414"/>
    </row>
    <row r="4415" spans="1:8" x14ac:dyDescent="0.2">
      <c r="A4415" t="s">
        <v>5742</v>
      </c>
      <c r="B4415" t="s">
        <v>23212</v>
      </c>
      <c r="C4415" t="s">
        <v>5743</v>
      </c>
      <c r="D4415" t="s">
        <v>21648</v>
      </c>
      <c r="E4415"/>
      <c r="F4415">
        <v>71606</v>
      </c>
      <c r="G4415"/>
      <c r="H4415"/>
    </row>
    <row r="4416" spans="1:8" x14ac:dyDescent="0.2">
      <c r="A4416" t="s">
        <v>5744</v>
      </c>
      <c r="B4416" t="s">
        <v>23204</v>
      </c>
      <c r="C4416" t="s">
        <v>5745</v>
      </c>
      <c r="D4416" t="s">
        <v>21648</v>
      </c>
      <c r="E4416"/>
      <c r="F4416">
        <v>71606</v>
      </c>
      <c r="G4416"/>
      <c r="H4416"/>
    </row>
    <row r="4417" spans="1:8" x14ac:dyDescent="0.2">
      <c r="A4417" t="s">
        <v>5746</v>
      </c>
      <c r="B4417" t="s">
        <v>23260</v>
      </c>
      <c r="C4417" t="s">
        <v>5747</v>
      </c>
      <c r="D4417" t="s">
        <v>21648</v>
      </c>
      <c r="E4417"/>
      <c r="F4417">
        <v>71606</v>
      </c>
      <c r="G4417"/>
      <c r="H4417"/>
    </row>
    <row r="4418" spans="1:8" x14ac:dyDescent="0.2">
      <c r="A4418" t="s">
        <v>5748</v>
      </c>
      <c r="B4418" t="s">
        <v>23196</v>
      </c>
      <c r="C4418" t="s">
        <v>5749</v>
      </c>
      <c r="D4418" t="s">
        <v>21648</v>
      </c>
      <c r="E4418"/>
      <c r="F4418">
        <v>71606</v>
      </c>
      <c r="G4418"/>
      <c r="H4418"/>
    </row>
    <row r="4419" spans="1:8" x14ac:dyDescent="0.2">
      <c r="A4419" t="s">
        <v>5750</v>
      </c>
      <c r="B4419" t="s">
        <v>23234</v>
      </c>
      <c r="C4419" t="s">
        <v>5751</v>
      </c>
      <c r="D4419" t="s">
        <v>21648</v>
      </c>
      <c r="E4419"/>
      <c r="F4419">
        <v>71606</v>
      </c>
      <c r="G4419"/>
      <c r="H4419"/>
    </row>
    <row r="4420" spans="1:8" x14ac:dyDescent="0.2">
      <c r="A4420" t="s">
        <v>5752</v>
      </c>
      <c r="B4420" t="s">
        <v>23245</v>
      </c>
      <c r="C4420" t="s">
        <v>5753</v>
      </c>
      <c r="D4420" t="s">
        <v>21648</v>
      </c>
      <c r="E4420"/>
      <c r="F4420">
        <v>71606</v>
      </c>
      <c r="G4420"/>
      <c r="H4420"/>
    </row>
    <row r="4421" spans="1:8" x14ac:dyDescent="0.2">
      <c r="A4421" t="s">
        <v>5754</v>
      </c>
      <c r="B4421" t="s">
        <v>23247</v>
      </c>
      <c r="C4421" t="s">
        <v>5755</v>
      </c>
      <c r="D4421" t="s">
        <v>21648</v>
      </c>
      <c r="E4421"/>
      <c r="F4421">
        <v>71606</v>
      </c>
      <c r="G4421"/>
      <c r="H4421"/>
    </row>
    <row r="4422" spans="1:8" x14ac:dyDescent="0.2">
      <c r="A4422" t="s">
        <v>5756</v>
      </c>
      <c r="B4422" t="s">
        <v>23202</v>
      </c>
      <c r="C4422" t="s">
        <v>5757</v>
      </c>
      <c r="D4422" t="s">
        <v>21648</v>
      </c>
      <c r="E4422"/>
      <c r="F4422">
        <v>71606</v>
      </c>
      <c r="G4422"/>
      <c r="H4422"/>
    </row>
    <row r="4423" spans="1:8" x14ac:dyDescent="0.2">
      <c r="A4423" t="s">
        <v>5758</v>
      </c>
      <c r="B4423" t="s">
        <v>23199</v>
      </c>
      <c r="C4423" t="s">
        <v>5759</v>
      </c>
      <c r="D4423" t="s">
        <v>21648</v>
      </c>
      <c r="E4423"/>
      <c r="F4423">
        <v>71606</v>
      </c>
      <c r="G4423"/>
      <c r="H4423"/>
    </row>
    <row r="4424" spans="1:8" x14ac:dyDescent="0.2">
      <c r="A4424" t="s">
        <v>5760</v>
      </c>
      <c r="B4424" t="s">
        <v>23256</v>
      </c>
      <c r="C4424" t="s">
        <v>5761</v>
      </c>
      <c r="D4424" t="s">
        <v>21648</v>
      </c>
      <c r="E4424"/>
      <c r="F4424">
        <v>71606</v>
      </c>
      <c r="G4424"/>
      <c r="H4424"/>
    </row>
    <row r="4425" spans="1:8" x14ac:dyDescent="0.2">
      <c r="A4425" t="s">
        <v>5762</v>
      </c>
      <c r="B4425" t="s">
        <v>23248</v>
      </c>
      <c r="C4425" t="s">
        <v>5763</v>
      </c>
      <c r="D4425" t="s">
        <v>21648</v>
      </c>
      <c r="E4425"/>
      <c r="F4425">
        <v>71606</v>
      </c>
      <c r="G4425"/>
      <c r="H4425"/>
    </row>
    <row r="4426" spans="1:8" x14ac:dyDescent="0.2">
      <c r="A4426" t="s">
        <v>1780</v>
      </c>
      <c r="B4426" t="s">
        <v>23279</v>
      </c>
      <c r="C4426" t="s">
        <v>5764</v>
      </c>
      <c r="D4426" t="s">
        <v>21648</v>
      </c>
      <c r="E4426"/>
      <c r="F4426">
        <v>71606</v>
      </c>
      <c r="G4426"/>
      <c r="H4426"/>
    </row>
    <row r="4427" spans="1:8" x14ac:dyDescent="0.2">
      <c r="A4427" t="s">
        <v>5765</v>
      </c>
      <c r="B4427" t="s">
        <v>23249</v>
      </c>
      <c r="C4427" t="s">
        <v>5766</v>
      </c>
      <c r="D4427" t="s">
        <v>21648</v>
      </c>
      <c r="E4427"/>
      <c r="F4427">
        <v>71606</v>
      </c>
      <c r="G4427"/>
      <c r="H4427"/>
    </row>
    <row r="4428" spans="1:8" x14ac:dyDescent="0.2">
      <c r="A4428" t="s">
        <v>5767</v>
      </c>
      <c r="B4428" t="s">
        <v>23263</v>
      </c>
      <c r="C4428" t="s">
        <v>5768</v>
      </c>
      <c r="D4428" t="s">
        <v>21648</v>
      </c>
      <c r="E4428"/>
      <c r="F4428">
        <v>71606</v>
      </c>
      <c r="G4428"/>
      <c r="H4428"/>
    </row>
    <row r="4429" spans="1:8" x14ac:dyDescent="0.2">
      <c r="A4429" t="s">
        <v>5769</v>
      </c>
      <c r="B4429" t="s">
        <v>23250</v>
      </c>
      <c r="C4429" t="s">
        <v>5770</v>
      </c>
      <c r="D4429" t="s">
        <v>21648</v>
      </c>
      <c r="E4429"/>
      <c r="F4429">
        <v>71606</v>
      </c>
      <c r="G4429"/>
      <c r="H4429"/>
    </row>
    <row r="4430" spans="1:8" x14ac:dyDescent="0.2">
      <c r="A4430" t="s">
        <v>5771</v>
      </c>
      <c r="B4430" t="s">
        <v>23251</v>
      </c>
      <c r="C4430" t="s">
        <v>5772</v>
      </c>
      <c r="D4430" t="s">
        <v>21648</v>
      </c>
      <c r="E4430"/>
      <c r="F4430">
        <v>71606</v>
      </c>
      <c r="G4430"/>
      <c r="H4430"/>
    </row>
    <row r="4431" spans="1:8" x14ac:dyDescent="0.2">
      <c r="A4431" t="s">
        <v>5773</v>
      </c>
      <c r="B4431" t="s">
        <v>23261</v>
      </c>
      <c r="C4431" t="s">
        <v>5774</v>
      </c>
      <c r="D4431" t="s">
        <v>21648</v>
      </c>
      <c r="E4431"/>
      <c r="F4431">
        <v>71606</v>
      </c>
      <c r="G4431"/>
      <c r="H4431"/>
    </row>
    <row r="4432" spans="1:8" x14ac:dyDescent="0.2">
      <c r="A4432" t="s">
        <v>5775</v>
      </c>
      <c r="B4432" t="s">
        <v>23269</v>
      </c>
      <c r="C4432" t="s">
        <v>5776</v>
      </c>
      <c r="D4432" t="s">
        <v>21648</v>
      </c>
      <c r="E4432"/>
      <c r="F4432">
        <v>71606</v>
      </c>
      <c r="G4432"/>
      <c r="H4432"/>
    </row>
    <row r="4433" spans="1:8" x14ac:dyDescent="0.2">
      <c r="A4433" t="s">
        <v>5777</v>
      </c>
      <c r="B4433" t="s">
        <v>23270</v>
      </c>
      <c r="C4433" t="s">
        <v>5778</v>
      </c>
      <c r="D4433" t="s">
        <v>21648</v>
      </c>
      <c r="E4433"/>
      <c r="F4433">
        <v>71606</v>
      </c>
      <c r="G4433"/>
      <c r="H4433"/>
    </row>
    <row r="4434" spans="1:8" x14ac:dyDescent="0.2">
      <c r="A4434" t="s">
        <v>5779</v>
      </c>
      <c r="B4434" t="s">
        <v>23271</v>
      </c>
      <c r="C4434" t="s">
        <v>5780</v>
      </c>
      <c r="D4434" t="s">
        <v>21648</v>
      </c>
      <c r="E4434"/>
      <c r="F4434">
        <v>71606</v>
      </c>
      <c r="G4434"/>
      <c r="H4434"/>
    </row>
    <row r="4435" spans="1:8" x14ac:dyDescent="0.2">
      <c r="A4435" t="s">
        <v>21004</v>
      </c>
      <c r="B4435" t="s">
        <v>23272</v>
      </c>
      <c r="C4435" t="s">
        <v>21005</v>
      </c>
      <c r="D4435" t="s">
        <v>21648</v>
      </c>
      <c r="E4435"/>
      <c r="F4435">
        <v>71606</v>
      </c>
      <c r="G4435"/>
      <c r="H4435"/>
    </row>
    <row r="4436" spans="1:8" x14ac:dyDescent="0.2">
      <c r="A4436" t="s">
        <v>5781</v>
      </c>
      <c r="B4436" t="s">
        <v>23277</v>
      </c>
      <c r="C4436" t="s">
        <v>5782</v>
      </c>
      <c r="D4436" t="s">
        <v>21648</v>
      </c>
      <c r="E4436"/>
      <c r="F4436">
        <v>71606</v>
      </c>
      <c r="G4436"/>
      <c r="H4436"/>
    </row>
    <row r="4437" spans="1:8" x14ac:dyDescent="0.2">
      <c r="A4437" t="s">
        <v>5783</v>
      </c>
      <c r="B4437" t="s">
        <v>23283</v>
      </c>
      <c r="C4437" t="s">
        <v>5784</v>
      </c>
      <c r="D4437" t="s">
        <v>21648</v>
      </c>
      <c r="E4437"/>
      <c r="F4437">
        <v>71606</v>
      </c>
      <c r="G4437"/>
      <c r="H4437"/>
    </row>
    <row r="4438" spans="1:8" x14ac:dyDescent="0.2">
      <c r="A4438" t="s">
        <v>5785</v>
      </c>
      <c r="B4438" t="s">
        <v>23284</v>
      </c>
      <c r="C4438" t="s">
        <v>5786</v>
      </c>
      <c r="D4438" t="s">
        <v>21648</v>
      </c>
      <c r="E4438"/>
      <c r="F4438">
        <v>71606</v>
      </c>
      <c r="G4438"/>
      <c r="H4438"/>
    </row>
    <row r="4439" spans="1:8" x14ac:dyDescent="0.2">
      <c r="A4439" t="s">
        <v>5787</v>
      </c>
      <c r="B4439" t="s">
        <v>23285</v>
      </c>
      <c r="C4439" t="s">
        <v>5788</v>
      </c>
      <c r="D4439" t="s">
        <v>21648</v>
      </c>
      <c r="E4439"/>
      <c r="F4439">
        <v>71606</v>
      </c>
      <c r="G4439"/>
      <c r="H4439"/>
    </row>
    <row r="4440" spans="1:8" x14ac:dyDescent="0.2">
      <c r="A4440" t="s">
        <v>5789</v>
      </c>
      <c r="B4440" t="s">
        <v>23286</v>
      </c>
      <c r="C4440" t="s">
        <v>5790</v>
      </c>
      <c r="D4440" t="s">
        <v>21648</v>
      </c>
      <c r="E4440"/>
      <c r="F4440">
        <v>71606</v>
      </c>
      <c r="G4440"/>
      <c r="H4440"/>
    </row>
    <row r="4441" spans="1:8" x14ac:dyDescent="0.2">
      <c r="A4441" t="s">
        <v>21006</v>
      </c>
      <c r="B4441" t="s">
        <v>23287</v>
      </c>
      <c r="C4441" t="s">
        <v>21007</v>
      </c>
      <c r="D4441" t="s">
        <v>21648</v>
      </c>
      <c r="E4441"/>
      <c r="F4441">
        <v>70506</v>
      </c>
      <c r="G4441"/>
      <c r="H4441"/>
    </row>
    <row r="4442" spans="1:8" x14ac:dyDescent="0.2">
      <c r="A4442" t="s">
        <v>21008</v>
      </c>
      <c r="B4442" t="s">
        <v>23288</v>
      </c>
      <c r="C4442" t="s">
        <v>21009</v>
      </c>
      <c r="D4442" t="s">
        <v>21648</v>
      </c>
      <c r="E4442"/>
      <c r="F4442">
        <v>70506</v>
      </c>
      <c r="G4442"/>
      <c r="H4442"/>
    </row>
    <row r="4443" spans="1:8" x14ac:dyDescent="0.2">
      <c r="A4443" t="s">
        <v>21010</v>
      </c>
      <c r="B4443" t="s">
        <v>23289</v>
      </c>
      <c r="C4443" t="s">
        <v>21011</v>
      </c>
      <c r="D4443" t="s">
        <v>21648</v>
      </c>
      <c r="E4443"/>
      <c r="F4443">
        <v>70506</v>
      </c>
      <c r="G4443"/>
      <c r="H4443"/>
    </row>
    <row r="4444" spans="1:8" x14ac:dyDescent="0.2">
      <c r="A4444" t="s">
        <v>21012</v>
      </c>
      <c r="B4444" t="s">
        <v>23290</v>
      </c>
      <c r="C4444" t="s">
        <v>21013</v>
      </c>
      <c r="D4444" t="s">
        <v>21648</v>
      </c>
      <c r="E4444"/>
      <c r="F4444">
        <v>70506</v>
      </c>
      <c r="G4444"/>
      <c r="H4444"/>
    </row>
    <row r="4445" spans="1:8" x14ac:dyDescent="0.2">
      <c r="A4445" t="s">
        <v>5791</v>
      </c>
      <c r="B4445" t="s">
        <v>23283</v>
      </c>
      <c r="C4445" t="s">
        <v>5792</v>
      </c>
      <c r="D4445" t="s">
        <v>21648</v>
      </c>
      <c r="E4445"/>
      <c r="F4445">
        <v>71606</v>
      </c>
      <c r="G4445"/>
      <c r="H4445"/>
    </row>
    <row r="4446" spans="1:8" x14ac:dyDescent="0.2">
      <c r="A4446" t="s">
        <v>5793</v>
      </c>
      <c r="B4446" t="s">
        <v>23284</v>
      </c>
      <c r="C4446" t="s">
        <v>5794</v>
      </c>
      <c r="D4446" t="s">
        <v>21648</v>
      </c>
      <c r="E4446"/>
      <c r="F4446">
        <v>71606</v>
      </c>
      <c r="G4446"/>
      <c r="H4446"/>
    </row>
    <row r="4447" spans="1:8" x14ac:dyDescent="0.2">
      <c r="A4447" t="s">
        <v>5795</v>
      </c>
      <c r="B4447" t="s">
        <v>23285</v>
      </c>
      <c r="C4447" t="s">
        <v>5796</v>
      </c>
      <c r="D4447" t="s">
        <v>21648</v>
      </c>
      <c r="E4447"/>
      <c r="F4447">
        <v>71606</v>
      </c>
      <c r="G4447"/>
      <c r="H4447"/>
    </row>
    <row r="4448" spans="1:8" x14ac:dyDescent="0.2">
      <c r="A4448" t="s">
        <v>5797</v>
      </c>
      <c r="B4448" t="s">
        <v>23286</v>
      </c>
      <c r="C4448" t="s">
        <v>5798</v>
      </c>
      <c r="D4448" t="s">
        <v>21648</v>
      </c>
      <c r="E4448"/>
      <c r="F4448">
        <v>71606</v>
      </c>
      <c r="G4448"/>
      <c r="H4448"/>
    </row>
    <row r="4449" spans="1:8" x14ac:dyDescent="0.2">
      <c r="A4449" t="s">
        <v>5799</v>
      </c>
      <c r="B4449" t="s">
        <v>23282</v>
      </c>
      <c r="C4449" t="s">
        <v>9139</v>
      </c>
      <c r="D4449" t="s">
        <v>21648</v>
      </c>
      <c r="E4449"/>
      <c r="F4449">
        <v>71606</v>
      </c>
      <c r="G4449"/>
      <c r="H4449"/>
    </row>
    <row r="4450" spans="1:8" x14ac:dyDescent="0.2">
      <c r="A4450" t="s">
        <v>21014</v>
      </c>
      <c r="B4450" t="s">
        <v>23291</v>
      </c>
      <c r="C4450" t="s">
        <v>21015</v>
      </c>
      <c r="D4450" t="s">
        <v>21648</v>
      </c>
      <c r="E4450"/>
      <c r="F4450">
        <v>70506</v>
      </c>
      <c r="G4450"/>
      <c r="H4450"/>
    </row>
    <row r="4451" spans="1:8" x14ac:dyDescent="0.2">
      <c r="A4451" t="s">
        <v>1246</v>
      </c>
      <c r="B4451" t="s">
        <v>23292</v>
      </c>
      <c r="C4451" t="s">
        <v>21016</v>
      </c>
      <c r="D4451" t="s">
        <v>21648</v>
      </c>
      <c r="E4451"/>
      <c r="F4451">
        <v>70506</v>
      </c>
      <c r="G4451"/>
      <c r="H4451"/>
    </row>
    <row r="4452" spans="1:8" x14ac:dyDescent="0.2">
      <c r="A4452" t="s">
        <v>9140</v>
      </c>
      <c r="B4452" t="s">
        <v>23238</v>
      </c>
      <c r="C4452" t="s">
        <v>9141</v>
      </c>
      <c r="D4452" t="s">
        <v>21648</v>
      </c>
      <c r="E4452"/>
      <c r="F4452">
        <v>71606</v>
      </c>
      <c r="G4452"/>
      <c r="H4452"/>
    </row>
    <row r="4453" spans="1:8" x14ac:dyDescent="0.2">
      <c r="A4453" t="s">
        <v>9142</v>
      </c>
      <c r="B4453" t="s">
        <v>23238</v>
      </c>
      <c r="C4453" t="s">
        <v>9143</v>
      </c>
      <c r="D4453" t="s">
        <v>21648</v>
      </c>
      <c r="E4453"/>
      <c r="F4453">
        <v>71606</v>
      </c>
      <c r="G4453"/>
      <c r="H4453"/>
    </row>
    <row r="4454" spans="1:8" x14ac:dyDescent="0.2">
      <c r="A4454" t="s">
        <v>21017</v>
      </c>
      <c r="B4454" t="s">
        <v>23293</v>
      </c>
      <c r="C4454" t="s">
        <v>21018</v>
      </c>
      <c r="D4454" t="s">
        <v>21648</v>
      </c>
      <c r="E4454"/>
      <c r="F4454">
        <v>70506</v>
      </c>
      <c r="G4454"/>
      <c r="H4454"/>
    </row>
    <row r="4455" spans="1:8" x14ac:dyDescent="0.2">
      <c r="A4455" t="s">
        <v>9144</v>
      </c>
      <c r="B4455" t="s">
        <v>23211</v>
      </c>
      <c r="C4455" t="s">
        <v>9145</v>
      </c>
      <c r="D4455" t="s">
        <v>21648</v>
      </c>
      <c r="E4455"/>
      <c r="F4455">
        <v>71606</v>
      </c>
      <c r="G4455"/>
      <c r="H4455"/>
    </row>
    <row r="4456" spans="1:8" x14ac:dyDescent="0.2">
      <c r="A4456" t="s">
        <v>9146</v>
      </c>
      <c r="B4456" t="s">
        <v>23260</v>
      </c>
      <c r="C4456" t="s">
        <v>9147</v>
      </c>
      <c r="D4456" t="s">
        <v>21648</v>
      </c>
      <c r="E4456"/>
      <c r="F4456">
        <v>71606</v>
      </c>
      <c r="G4456"/>
      <c r="H4456"/>
    </row>
    <row r="4457" spans="1:8" x14ac:dyDescent="0.2">
      <c r="A4457" t="s">
        <v>9148</v>
      </c>
      <c r="B4457" t="s">
        <v>23279</v>
      </c>
      <c r="C4457" t="s">
        <v>9149</v>
      </c>
      <c r="D4457" t="s">
        <v>21648</v>
      </c>
      <c r="E4457"/>
      <c r="F4457">
        <v>71606</v>
      </c>
      <c r="G4457"/>
      <c r="H4457"/>
    </row>
    <row r="4458" spans="1:8" x14ac:dyDescent="0.2">
      <c r="A4458" t="s">
        <v>9150</v>
      </c>
      <c r="B4458" t="s">
        <v>23235</v>
      </c>
      <c r="C4458" t="s">
        <v>9151</v>
      </c>
      <c r="D4458" t="s">
        <v>21648</v>
      </c>
      <c r="E4458"/>
      <c r="F4458">
        <v>70506</v>
      </c>
      <c r="G4458"/>
      <c r="H4458"/>
    </row>
    <row r="4459" spans="1:8" x14ac:dyDescent="0.2">
      <c r="A4459" t="s">
        <v>1249</v>
      </c>
      <c r="B4459" t="s">
        <v>23294</v>
      </c>
      <c r="C4459" t="s">
        <v>21019</v>
      </c>
      <c r="D4459" t="s">
        <v>21648</v>
      </c>
      <c r="E4459"/>
      <c r="F4459">
        <v>70506</v>
      </c>
      <c r="G4459"/>
      <c r="H4459"/>
    </row>
    <row r="4460" spans="1:8" x14ac:dyDescent="0.2">
      <c r="A4460" t="s">
        <v>9152</v>
      </c>
      <c r="B4460" t="s">
        <v>23295</v>
      </c>
      <c r="C4460" t="s">
        <v>9153</v>
      </c>
      <c r="D4460" t="s">
        <v>21648</v>
      </c>
      <c r="E4460"/>
      <c r="F4460">
        <v>71606</v>
      </c>
      <c r="G4460"/>
      <c r="H4460"/>
    </row>
    <row r="4461" spans="1:8" x14ac:dyDescent="0.2">
      <c r="A4461" t="s">
        <v>9154</v>
      </c>
      <c r="B4461" t="s">
        <v>23295</v>
      </c>
      <c r="C4461" t="s">
        <v>9155</v>
      </c>
      <c r="D4461" t="s">
        <v>21648</v>
      </c>
      <c r="E4461"/>
      <c r="F4461">
        <v>71606</v>
      </c>
      <c r="G4461"/>
      <c r="H4461"/>
    </row>
    <row r="4462" spans="1:8" x14ac:dyDescent="0.2">
      <c r="A4462" t="s">
        <v>1250</v>
      </c>
      <c r="B4462" t="s">
        <v>23296</v>
      </c>
      <c r="C4462" t="s">
        <v>21020</v>
      </c>
      <c r="D4462" t="s">
        <v>21648</v>
      </c>
      <c r="E4462"/>
      <c r="F4462">
        <v>70506</v>
      </c>
      <c r="G4462"/>
      <c r="H4462"/>
    </row>
    <row r="4463" spans="1:8" x14ac:dyDescent="0.2">
      <c r="A4463" t="s">
        <v>9156</v>
      </c>
      <c r="B4463" t="s">
        <v>23297</v>
      </c>
      <c r="C4463" t="s">
        <v>9157</v>
      </c>
      <c r="D4463" t="s">
        <v>21648</v>
      </c>
      <c r="E4463"/>
      <c r="F4463">
        <v>71606</v>
      </c>
      <c r="G4463"/>
      <c r="H4463"/>
    </row>
    <row r="4464" spans="1:8" x14ac:dyDescent="0.2">
      <c r="A4464" t="s">
        <v>9158</v>
      </c>
      <c r="B4464" t="s">
        <v>23297</v>
      </c>
      <c r="C4464" t="s">
        <v>9159</v>
      </c>
      <c r="D4464" t="s">
        <v>21648</v>
      </c>
      <c r="E4464"/>
      <c r="F4464">
        <v>71606</v>
      </c>
      <c r="G4464"/>
      <c r="H4464"/>
    </row>
    <row r="4465" spans="1:8" x14ac:dyDescent="0.2">
      <c r="A4465" t="s">
        <v>44</v>
      </c>
      <c r="B4465" t="s">
        <v>23298</v>
      </c>
      <c r="C4465" t="s">
        <v>5296</v>
      </c>
      <c r="D4465" t="s">
        <v>21648</v>
      </c>
      <c r="E4465"/>
      <c r="F4465">
        <v>70506</v>
      </c>
      <c r="G4465"/>
      <c r="H4465"/>
    </row>
    <row r="4466" spans="1:8" x14ac:dyDescent="0.2">
      <c r="A4466" t="s">
        <v>9160</v>
      </c>
      <c r="B4466" t="s">
        <v>21676</v>
      </c>
      <c r="C4466" t="s">
        <v>9161</v>
      </c>
      <c r="D4466" t="s">
        <v>21677</v>
      </c>
      <c r="E4466"/>
      <c r="F4466"/>
      <c r="G4466"/>
      <c r="H4466"/>
    </row>
    <row r="4467" spans="1:8" x14ac:dyDescent="0.2">
      <c r="A4467" t="s">
        <v>9162</v>
      </c>
      <c r="B4467" t="s">
        <v>23235</v>
      </c>
      <c r="C4467" t="s">
        <v>9163</v>
      </c>
      <c r="D4467" t="s">
        <v>21648</v>
      </c>
      <c r="E4467"/>
      <c r="F4467">
        <v>71606</v>
      </c>
      <c r="G4467"/>
      <c r="H4467"/>
    </row>
    <row r="4468" spans="1:8" x14ac:dyDescent="0.2">
      <c r="A4468" t="s">
        <v>21021</v>
      </c>
      <c r="B4468" t="s">
        <v>23299</v>
      </c>
      <c r="C4468" t="s">
        <v>21022</v>
      </c>
      <c r="D4468" t="s">
        <v>21648</v>
      </c>
      <c r="E4468"/>
      <c r="F4468">
        <v>70506</v>
      </c>
      <c r="G4468"/>
      <c r="H4468"/>
    </row>
    <row r="4469" spans="1:8" x14ac:dyDescent="0.2">
      <c r="A4469" t="s">
        <v>9164</v>
      </c>
      <c r="B4469" t="s">
        <v>23300</v>
      </c>
      <c r="C4469" t="s">
        <v>9165</v>
      </c>
      <c r="D4469" t="s">
        <v>21648</v>
      </c>
      <c r="E4469"/>
      <c r="F4469">
        <v>71606</v>
      </c>
      <c r="G4469"/>
      <c r="H4469"/>
    </row>
    <row r="4470" spans="1:8" x14ac:dyDescent="0.2">
      <c r="A4470" t="s">
        <v>21023</v>
      </c>
      <c r="B4470" t="s">
        <v>23301</v>
      </c>
      <c r="C4470" t="s">
        <v>21024</v>
      </c>
      <c r="D4470" t="s">
        <v>21648</v>
      </c>
      <c r="E4470"/>
      <c r="F4470">
        <v>71606</v>
      </c>
      <c r="G4470"/>
      <c r="H4470"/>
    </row>
    <row r="4471" spans="1:8" x14ac:dyDescent="0.2">
      <c r="A4471" t="s">
        <v>9166</v>
      </c>
      <c r="B4471" t="s">
        <v>23302</v>
      </c>
      <c r="C4471" t="s">
        <v>9167</v>
      </c>
      <c r="D4471" t="s">
        <v>21648</v>
      </c>
      <c r="E4471"/>
      <c r="F4471">
        <v>71606</v>
      </c>
      <c r="G4471"/>
      <c r="H4471"/>
    </row>
    <row r="4472" spans="1:8" x14ac:dyDescent="0.2">
      <c r="A4472" t="s">
        <v>9168</v>
      </c>
      <c r="B4472" t="s">
        <v>23303</v>
      </c>
      <c r="C4472" t="s">
        <v>9169</v>
      </c>
      <c r="D4472" t="s">
        <v>21648</v>
      </c>
      <c r="E4472"/>
      <c r="F4472">
        <v>71606</v>
      </c>
      <c r="G4472"/>
      <c r="H4472"/>
    </row>
    <row r="4473" spans="1:8" x14ac:dyDescent="0.2">
      <c r="A4473" t="s">
        <v>21025</v>
      </c>
      <c r="B4473" t="s">
        <v>23304</v>
      </c>
      <c r="C4473" t="s">
        <v>21026</v>
      </c>
      <c r="D4473" t="s">
        <v>21648</v>
      </c>
      <c r="E4473"/>
      <c r="F4473">
        <v>70506</v>
      </c>
      <c r="G4473"/>
      <c r="H4473"/>
    </row>
    <row r="4474" spans="1:8" x14ac:dyDescent="0.2">
      <c r="A4474" t="s">
        <v>9170</v>
      </c>
      <c r="B4474" t="s">
        <v>23305</v>
      </c>
      <c r="C4474" t="s">
        <v>9171</v>
      </c>
      <c r="D4474" t="s">
        <v>21648</v>
      </c>
      <c r="E4474"/>
      <c r="F4474">
        <v>71606</v>
      </c>
      <c r="G4474"/>
      <c r="H4474"/>
    </row>
    <row r="4475" spans="1:8" x14ac:dyDescent="0.2">
      <c r="A4475" t="s">
        <v>21027</v>
      </c>
      <c r="B4475" t="s">
        <v>23305</v>
      </c>
      <c r="C4475" t="s">
        <v>21028</v>
      </c>
      <c r="D4475" t="s">
        <v>21648</v>
      </c>
      <c r="E4475"/>
      <c r="F4475">
        <v>70506</v>
      </c>
      <c r="G4475"/>
      <c r="H4475"/>
    </row>
    <row r="4476" spans="1:8" x14ac:dyDescent="0.2">
      <c r="A4476" t="s">
        <v>21029</v>
      </c>
      <c r="B4476" t="s">
        <v>23306</v>
      </c>
      <c r="C4476" t="s">
        <v>21030</v>
      </c>
      <c r="D4476" t="s">
        <v>21648</v>
      </c>
      <c r="E4476"/>
      <c r="F4476">
        <v>70506</v>
      </c>
      <c r="G4476"/>
      <c r="H4476"/>
    </row>
    <row r="4477" spans="1:8" x14ac:dyDescent="0.2">
      <c r="A4477" t="s">
        <v>9172</v>
      </c>
      <c r="B4477" t="s">
        <v>23307</v>
      </c>
      <c r="C4477" t="s">
        <v>9173</v>
      </c>
      <c r="D4477" t="s">
        <v>21648</v>
      </c>
      <c r="E4477"/>
      <c r="F4477">
        <v>71606</v>
      </c>
      <c r="G4477"/>
      <c r="H4477"/>
    </row>
    <row r="4478" spans="1:8" x14ac:dyDescent="0.2">
      <c r="A4478" t="s">
        <v>12655</v>
      </c>
      <c r="B4478" t="s">
        <v>23198</v>
      </c>
      <c r="C4478" t="s">
        <v>12656</v>
      </c>
      <c r="D4478" t="s">
        <v>21648</v>
      </c>
      <c r="E4478"/>
      <c r="F4478">
        <v>71606</v>
      </c>
      <c r="G4478"/>
      <c r="H4478"/>
    </row>
    <row r="4479" spans="1:8" x14ac:dyDescent="0.2">
      <c r="A4479" t="s">
        <v>12657</v>
      </c>
      <c r="B4479" t="s">
        <v>23282</v>
      </c>
      <c r="C4479" t="s">
        <v>12658</v>
      </c>
      <c r="D4479" t="s">
        <v>21648</v>
      </c>
      <c r="E4479"/>
      <c r="F4479">
        <v>71606</v>
      </c>
      <c r="G4479"/>
      <c r="H4479"/>
    </row>
    <row r="4480" spans="1:8" x14ac:dyDescent="0.2">
      <c r="A4480" t="s">
        <v>12659</v>
      </c>
      <c r="B4480" t="s">
        <v>23235</v>
      </c>
      <c r="C4480" t="s">
        <v>12660</v>
      </c>
      <c r="D4480" t="s">
        <v>21648</v>
      </c>
      <c r="E4480"/>
      <c r="F4480">
        <v>71606</v>
      </c>
      <c r="G4480"/>
      <c r="H4480"/>
    </row>
    <row r="4481" spans="1:8" x14ac:dyDescent="0.2">
      <c r="A4481" t="s">
        <v>12661</v>
      </c>
      <c r="B4481" t="s">
        <v>23243</v>
      </c>
      <c r="C4481" t="s">
        <v>9180</v>
      </c>
      <c r="D4481" t="s">
        <v>21648</v>
      </c>
      <c r="E4481"/>
      <c r="F4481">
        <v>71606</v>
      </c>
      <c r="G4481"/>
      <c r="H4481"/>
    </row>
    <row r="4482" spans="1:8" x14ac:dyDescent="0.2">
      <c r="A4482" t="s">
        <v>9181</v>
      </c>
      <c r="B4482" t="s">
        <v>23229</v>
      </c>
      <c r="C4482" t="s">
        <v>9182</v>
      </c>
      <c r="D4482" t="s">
        <v>21648</v>
      </c>
      <c r="E4482"/>
      <c r="F4482">
        <v>71606</v>
      </c>
      <c r="G4482"/>
      <c r="H4482"/>
    </row>
    <row r="4483" spans="1:8" x14ac:dyDescent="0.2">
      <c r="A4483" t="s">
        <v>9183</v>
      </c>
      <c r="B4483" t="s">
        <v>23212</v>
      </c>
      <c r="C4483" t="s">
        <v>9184</v>
      </c>
      <c r="D4483" t="s">
        <v>21648</v>
      </c>
      <c r="E4483"/>
      <c r="F4483">
        <v>71606</v>
      </c>
      <c r="G4483"/>
      <c r="H4483"/>
    </row>
    <row r="4484" spans="1:8" x14ac:dyDescent="0.2">
      <c r="A4484" t="s">
        <v>9185</v>
      </c>
      <c r="B4484" t="s">
        <v>23204</v>
      </c>
      <c r="C4484" t="s">
        <v>9186</v>
      </c>
      <c r="D4484" t="s">
        <v>21648</v>
      </c>
      <c r="E4484"/>
      <c r="F4484">
        <v>71606</v>
      </c>
      <c r="G4484"/>
      <c r="H4484"/>
    </row>
    <row r="4485" spans="1:8" x14ac:dyDescent="0.2">
      <c r="A4485" t="s">
        <v>9187</v>
      </c>
      <c r="B4485" t="s">
        <v>23196</v>
      </c>
      <c r="C4485" t="s">
        <v>9188</v>
      </c>
      <c r="D4485" t="s">
        <v>21648</v>
      </c>
      <c r="E4485"/>
      <c r="F4485">
        <v>71606</v>
      </c>
      <c r="G4485"/>
      <c r="H4485"/>
    </row>
    <row r="4486" spans="1:8" x14ac:dyDescent="0.2">
      <c r="A4486" t="s">
        <v>1251</v>
      </c>
      <c r="B4486" t="s">
        <v>23234</v>
      </c>
      <c r="C4486" t="s">
        <v>9189</v>
      </c>
      <c r="D4486" t="s">
        <v>21648</v>
      </c>
      <c r="E4486"/>
      <c r="F4486">
        <v>71606</v>
      </c>
      <c r="G4486"/>
      <c r="H4486"/>
    </row>
    <row r="4487" spans="1:8" x14ac:dyDescent="0.2">
      <c r="A4487" t="s">
        <v>9190</v>
      </c>
      <c r="B4487" t="s">
        <v>23238</v>
      </c>
      <c r="C4487" t="s">
        <v>9191</v>
      </c>
      <c r="D4487" t="s">
        <v>21648</v>
      </c>
      <c r="E4487"/>
      <c r="F4487">
        <v>71606</v>
      </c>
      <c r="G4487"/>
      <c r="H4487"/>
    </row>
    <row r="4488" spans="1:8" x14ac:dyDescent="0.2">
      <c r="A4488" t="s">
        <v>9192</v>
      </c>
      <c r="B4488" t="s">
        <v>23245</v>
      </c>
      <c r="C4488" t="s">
        <v>9193</v>
      </c>
      <c r="D4488" t="s">
        <v>21648</v>
      </c>
      <c r="E4488"/>
      <c r="F4488">
        <v>71606</v>
      </c>
      <c r="G4488"/>
      <c r="H4488"/>
    </row>
    <row r="4489" spans="1:8" x14ac:dyDescent="0.2">
      <c r="A4489" t="s">
        <v>9194</v>
      </c>
      <c r="B4489" t="s">
        <v>23247</v>
      </c>
      <c r="C4489" t="s">
        <v>9195</v>
      </c>
      <c r="D4489" t="s">
        <v>21648</v>
      </c>
      <c r="E4489"/>
      <c r="F4489">
        <v>71606</v>
      </c>
      <c r="G4489"/>
      <c r="H4489"/>
    </row>
    <row r="4490" spans="1:8" x14ac:dyDescent="0.2">
      <c r="A4490" t="s">
        <v>9196</v>
      </c>
      <c r="B4490" t="s">
        <v>23202</v>
      </c>
      <c r="C4490" t="s">
        <v>9197</v>
      </c>
      <c r="D4490" t="s">
        <v>21648</v>
      </c>
      <c r="E4490"/>
      <c r="F4490">
        <v>71606</v>
      </c>
      <c r="G4490"/>
      <c r="H4490"/>
    </row>
    <row r="4491" spans="1:8" x14ac:dyDescent="0.2">
      <c r="A4491" t="s">
        <v>9198</v>
      </c>
      <c r="B4491" t="s">
        <v>23211</v>
      </c>
      <c r="C4491" t="s">
        <v>9199</v>
      </c>
      <c r="D4491" t="s">
        <v>21648</v>
      </c>
      <c r="E4491"/>
      <c r="F4491">
        <v>71606</v>
      </c>
      <c r="G4491"/>
      <c r="H4491"/>
    </row>
    <row r="4492" spans="1:8" x14ac:dyDescent="0.2">
      <c r="A4492" t="s">
        <v>9200</v>
      </c>
      <c r="B4492" t="s">
        <v>23308</v>
      </c>
      <c r="C4492" t="s">
        <v>9201</v>
      </c>
      <c r="D4492" t="s">
        <v>21648</v>
      </c>
      <c r="E4492"/>
      <c r="F4492">
        <v>71606</v>
      </c>
      <c r="G4492"/>
      <c r="H4492"/>
    </row>
    <row r="4493" spans="1:8" x14ac:dyDescent="0.2">
      <c r="A4493" t="s">
        <v>1252</v>
      </c>
      <c r="B4493" t="s">
        <v>23256</v>
      </c>
      <c r="C4493" t="s">
        <v>9202</v>
      </c>
      <c r="D4493" t="s">
        <v>21648</v>
      </c>
      <c r="E4493"/>
      <c r="F4493">
        <v>71606</v>
      </c>
      <c r="G4493"/>
      <c r="H4493"/>
    </row>
    <row r="4494" spans="1:8" x14ac:dyDescent="0.2">
      <c r="A4494" t="s">
        <v>9203</v>
      </c>
      <c r="B4494" t="s">
        <v>23295</v>
      </c>
      <c r="C4494" t="s">
        <v>9204</v>
      </c>
      <c r="D4494" t="s">
        <v>21648</v>
      </c>
      <c r="E4494"/>
      <c r="F4494">
        <v>71606</v>
      </c>
      <c r="G4494"/>
      <c r="H4494"/>
    </row>
    <row r="4495" spans="1:8" x14ac:dyDescent="0.2">
      <c r="A4495" t="s">
        <v>9205</v>
      </c>
      <c r="B4495" t="s">
        <v>23248</v>
      </c>
      <c r="C4495" t="s">
        <v>9206</v>
      </c>
      <c r="D4495" t="s">
        <v>21648</v>
      </c>
      <c r="E4495"/>
      <c r="F4495">
        <v>71606</v>
      </c>
      <c r="G4495"/>
      <c r="H4495"/>
    </row>
    <row r="4496" spans="1:8" x14ac:dyDescent="0.2">
      <c r="A4496" t="s">
        <v>5884</v>
      </c>
      <c r="B4496" t="s">
        <v>23302</v>
      </c>
      <c r="C4496" t="s">
        <v>5885</v>
      </c>
      <c r="D4496" t="s">
        <v>21648</v>
      </c>
      <c r="E4496"/>
      <c r="F4496">
        <v>71606</v>
      </c>
      <c r="G4496"/>
      <c r="H4496"/>
    </row>
    <row r="4497" spans="1:8" x14ac:dyDescent="0.2">
      <c r="A4497" t="s">
        <v>1781</v>
      </c>
      <c r="B4497" t="s">
        <v>23279</v>
      </c>
      <c r="C4497" t="s">
        <v>5886</v>
      </c>
      <c r="D4497" t="s">
        <v>21648</v>
      </c>
      <c r="E4497"/>
      <c r="F4497">
        <v>71606</v>
      </c>
      <c r="G4497"/>
      <c r="H4497"/>
    </row>
    <row r="4498" spans="1:8" x14ac:dyDescent="0.2">
      <c r="A4498" t="s">
        <v>5887</v>
      </c>
      <c r="B4498" t="s">
        <v>23249</v>
      </c>
      <c r="C4498" t="s">
        <v>5888</v>
      </c>
      <c r="D4498" t="s">
        <v>21648</v>
      </c>
      <c r="E4498"/>
      <c r="F4498">
        <v>71606</v>
      </c>
      <c r="G4498"/>
      <c r="H4498"/>
    </row>
    <row r="4499" spans="1:8" x14ac:dyDescent="0.2">
      <c r="A4499" t="s">
        <v>5889</v>
      </c>
      <c r="B4499" t="s">
        <v>23303</v>
      </c>
      <c r="C4499" t="s">
        <v>5890</v>
      </c>
      <c r="D4499" t="s">
        <v>21648</v>
      </c>
      <c r="E4499"/>
      <c r="F4499">
        <v>71606</v>
      </c>
      <c r="G4499"/>
      <c r="H4499"/>
    </row>
    <row r="4500" spans="1:8" x14ac:dyDescent="0.2">
      <c r="A4500" t="s">
        <v>5891</v>
      </c>
      <c r="B4500" t="s">
        <v>23263</v>
      </c>
      <c r="C4500" t="s">
        <v>5892</v>
      </c>
      <c r="D4500" t="s">
        <v>21648</v>
      </c>
      <c r="E4500"/>
      <c r="F4500"/>
      <c r="G4500"/>
      <c r="H4500"/>
    </row>
    <row r="4501" spans="1:8" x14ac:dyDescent="0.2">
      <c r="A4501" t="s">
        <v>5893</v>
      </c>
      <c r="B4501" t="s">
        <v>23250</v>
      </c>
      <c r="C4501" t="s">
        <v>5894</v>
      </c>
      <c r="D4501" t="s">
        <v>21648</v>
      </c>
      <c r="E4501"/>
      <c r="F4501">
        <v>71606</v>
      </c>
      <c r="G4501"/>
      <c r="H4501"/>
    </row>
    <row r="4502" spans="1:8" x14ac:dyDescent="0.2">
      <c r="A4502" t="s">
        <v>5895</v>
      </c>
      <c r="B4502" t="s">
        <v>23251</v>
      </c>
      <c r="C4502" t="s">
        <v>5896</v>
      </c>
      <c r="D4502" t="s">
        <v>21648</v>
      </c>
      <c r="E4502"/>
      <c r="F4502">
        <v>71606</v>
      </c>
      <c r="G4502"/>
      <c r="H4502"/>
    </row>
    <row r="4503" spans="1:8" x14ac:dyDescent="0.2">
      <c r="A4503" t="s">
        <v>5897</v>
      </c>
      <c r="B4503" t="s">
        <v>23297</v>
      </c>
      <c r="C4503" t="s">
        <v>5898</v>
      </c>
      <c r="D4503" t="s">
        <v>21648</v>
      </c>
      <c r="E4503"/>
      <c r="F4503">
        <v>71606</v>
      </c>
      <c r="G4503"/>
      <c r="H4503"/>
    </row>
    <row r="4504" spans="1:8" x14ac:dyDescent="0.2">
      <c r="A4504" t="s">
        <v>5899</v>
      </c>
      <c r="B4504" t="s">
        <v>23261</v>
      </c>
      <c r="C4504" t="s">
        <v>5900</v>
      </c>
      <c r="D4504" t="s">
        <v>21648</v>
      </c>
      <c r="E4504"/>
      <c r="F4504">
        <v>71606</v>
      </c>
      <c r="G4504"/>
      <c r="H4504"/>
    </row>
    <row r="4505" spans="1:8" x14ac:dyDescent="0.2">
      <c r="A4505" t="s">
        <v>5901</v>
      </c>
      <c r="B4505" t="s">
        <v>23300</v>
      </c>
      <c r="C4505" t="s">
        <v>5902</v>
      </c>
      <c r="D4505" t="s">
        <v>21648</v>
      </c>
      <c r="E4505"/>
      <c r="F4505">
        <v>71606</v>
      </c>
      <c r="G4505"/>
      <c r="H4505"/>
    </row>
    <row r="4506" spans="1:8" x14ac:dyDescent="0.2">
      <c r="A4506" t="s">
        <v>5903</v>
      </c>
      <c r="B4506" t="s">
        <v>23307</v>
      </c>
      <c r="C4506" t="s">
        <v>5904</v>
      </c>
      <c r="D4506" t="s">
        <v>21648</v>
      </c>
      <c r="E4506"/>
      <c r="F4506">
        <v>71606</v>
      </c>
      <c r="G4506"/>
      <c r="H4506"/>
    </row>
    <row r="4507" spans="1:8" x14ac:dyDescent="0.2">
      <c r="A4507" t="s">
        <v>5905</v>
      </c>
      <c r="B4507" t="s">
        <v>23305</v>
      </c>
      <c r="C4507" t="s">
        <v>5906</v>
      </c>
      <c r="D4507" t="s">
        <v>21648</v>
      </c>
      <c r="E4507"/>
      <c r="F4507">
        <v>71606</v>
      </c>
      <c r="G4507"/>
      <c r="H4507"/>
    </row>
    <row r="4508" spans="1:8" x14ac:dyDescent="0.2">
      <c r="A4508" t="s">
        <v>9231</v>
      </c>
      <c r="B4508" t="s">
        <v>23269</v>
      </c>
      <c r="C4508" t="s">
        <v>9232</v>
      </c>
      <c r="D4508" t="s">
        <v>21648</v>
      </c>
      <c r="E4508"/>
      <c r="F4508">
        <v>71606</v>
      </c>
      <c r="G4508"/>
      <c r="H4508"/>
    </row>
    <row r="4509" spans="1:8" x14ac:dyDescent="0.2">
      <c r="A4509" t="s">
        <v>9233</v>
      </c>
      <c r="B4509" t="s">
        <v>23283</v>
      </c>
      <c r="C4509" t="s">
        <v>9234</v>
      </c>
      <c r="D4509" t="s">
        <v>21648</v>
      </c>
      <c r="E4509"/>
      <c r="F4509">
        <v>71606</v>
      </c>
      <c r="G4509"/>
      <c r="H4509"/>
    </row>
    <row r="4510" spans="1:8" x14ac:dyDescent="0.2">
      <c r="A4510" t="s">
        <v>9235</v>
      </c>
      <c r="B4510" t="s">
        <v>23270</v>
      </c>
      <c r="C4510" t="s">
        <v>9236</v>
      </c>
      <c r="D4510" t="s">
        <v>21648</v>
      </c>
      <c r="E4510"/>
      <c r="F4510">
        <v>71606</v>
      </c>
      <c r="G4510"/>
      <c r="H4510"/>
    </row>
    <row r="4511" spans="1:8" x14ac:dyDescent="0.2">
      <c r="A4511" t="s">
        <v>9237</v>
      </c>
      <c r="B4511" t="s">
        <v>23284</v>
      </c>
      <c r="C4511" t="s">
        <v>9238</v>
      </c>
      <c r="D4511" t="s">
        <v>21648</v>
      </c>
      <c r="E4511"/>
      <c r="F4511">
        <v>71606</v>
      </c>
      <c r="G4511"/>
      <c r="H4511"/>
    </row>
    <row r="4512" spans="1:8" x14ac:dyDescent="0.2">
      <c r="A4512" t="s">
        <v>9239</v>
      </c>
      <c r="B4512" t="s">
        <v>23271</v>
      </c>
      <c r="C4512" t="s">
        <v>9240</v>
      </c>
      <c r="D4512" t="s">
        <v>21648</v>
      </c>
      <c r="E4512"/>
      <c r="F4512">
        <v>71606</v>
      </c>
      <c r="G4512"/>
      <c r="H4512"/>
    </row>
    <row r="4513" spans="1:8" x14ac:dyDescent="0.2">
      <c r="A4513" t="s">
        <v>9241</v>
      </c>
      <c r="B4513" t="s">
        <v>23285</v>
      </c>
      <c r="C4513" t="s">
        <v>9242</v>
      </c>
      <c r="D4513" t="s">
        <v>21648</v>
      </c>
      <c r="E4513"/>
      <c r="F4513">
        <v>71606</v>
      </c>
      <c r="G4513"/>
      <c r="H4513"/>
    </row>
    <row r="4514" spans="1:8" x14ac:dyDescent="0.2">
      <c r="A4514" t="s">
        <v>9243</v>
      </c>
      <c r="B4514" t="s">
        <v>23272</v>
      </c>
      <c r="C4514" t="s">
        <v>9244</v>
      </c>
      <c r="D4514" t="s">
        <v>21648</v>
      </c>
      <c r="E4514"/>
      <c r="F4514">
        <v>71606</v>
      </c>
      <c r="G4514"/>
      <c r="H4514"/>
    </row>
    <row r="4515" spans="1:8" x14ac:dyDescent="0.2">
      <c r="A4515" t="s">
        <v>9245</v>
      </c>
      <c r="B4515" t="s">
        <v>23286</v>
      </c>
      <c r="C4515" t="s">
        <v>9246</v>
      </c>
      <c r="D4515" t="s">
        <v>21648</v>
      </c>
      <c r="E4515"/>
      <c r="F4515">
        <v>71606</v>
      </c>
      <c r="G4515"/>
      <c r="H4515"/>
    </row>
    <row r="4516" spans="1:8" x14ac:dyDescent="0.2">
      <c r="A4516" t="s">
        <v>9247</v>
      </c>
      <c r="B4516" t="s">
        <v>23309</v>
      </c>
      <c r="C4516" t="s">
        <v>9248</v>
      </c>
      <c r="D4516" t="s">
        <v>21648</v>
      </c>
      <c r="E4516"/>
      <c r="F4516">
        <v>70506</v>
      </c>
      <c r="G4516"/>
      <c r="H4516"/>
    </row>
    <row r="4517" spans="1:8" x14ac:dyDescent="0.2">
      <c r="A4517" t="s">
        <v>9249</v>
      </c>
      <c r="B4517" t="s">
        <v>23272</v>
      </c>
      <c r="C4517" t="s">
        <v>9250</v>
      </c>
      <c r="D4517" t="s">
        <v>21648</v>
      </c>
      <c r="E4517"/>
      <c r="F4517">
        <v>70506</v>
      </c>
      <c r="G4517"/>
      <c r="H4517"/>
    </row>
    <row r="4518" spans="1:8" x14ac:dyDescent="0.2">
      <c r="A4518" t="s">
        <v>17559</v>
      </c>
      <c r="B4518" t="s">
        <v>23198</v>
      </c>
      <c r="C4518" t="s">
        <v>17560</v>
      </c>
      <c r="D4518" t="s">
        <v>21648</v>
      </c>
      <c r="E4518"/>
      <c r="F4518">
        <v>70506</v>
      </c>
      <c r="G4518"/>
      <c r="H4518"/>
    </row>
    <row r="4519" spans="1:8" x14ac:dyDescent="0.2">
      <c r="A4519" t="s">
        <v>1105</v>
      </c>
      <c r="B4519" t="s">
        <v>23295</v>
      </c>
      <c r="C4519" t="s">
        <v>9251</v>
      </c>
      <c r="D4519" t="s">
        <v>21648</v>
      </c>
      <c r="E4519"/>
      <c r="F4519">
        <v>70506</v>
      </c>
      <c r="G4519"/>
      <c r="H4519"/>
    </row>
    <row r="4520" spans="1:8" x14ac:dyDescent="0.2">
      <c r="A4520" t="s">
        <v>1787</v>
      </c>
      <c r="B4520" t="s">
        <v>23297</v>
      </c>
      <c r="C4520" t="s">
        <v>9252</v>
      </c>
      <c r="D4520" t="s">
        <v>21648</v>
      </c>
      <c r="E4520"/>
      <c r="F4520">
        <v>70506</v>
      </c>
      <c r="G4520"/>
      <c r="H4520"/>
    </row>
    <row r="4521" spans="1:8" x14ac:dyDescent="0.2">
      <c r="A4521" t="s">
        <v>9253</v>
      </c>
      <c r="B4521" t="s">
        <v>23238</v>
      </c>
      <c r="C4521" t="s">
        <v>9254</v>
      </c>
      <c r="D4521" t="s">
        <v>21648</v>
      </c>
      <c r="E4521"/>
      <c r="F4521">
        <v>70506</v>
      </c>
      <c r="G4521"/>
      <c r="H4521"/>
    </row>
    <row r="4522" spans="1:8" x14ac:dyDescent="0.2">
      <c r="A4522" t="s">
        <v>9255</v>
      </c>
      <c r="B4522" t="s">
        <v>23249</v>
      </c>
      <c r="C4522" t="s">
        <v>9256</v>
      </c>
      <c r="D4522" t="s">
        <v>21648</v>
      </c>
      <c r="E4522"/>
      <c r="F4522">
        <v>70506</v>
      </c>
      <c r="G4522"/>
      <c r="H4522"/>
    </row>
    <row r="4523" spans="1:8" x14ac:dyDescent="0.2">
      <c r="A4523" t="s">
        <v>9257</v>
      </c>
      <c r="B4523" t="s">
        <v>23310</v>
      </c>
      <c r="C4523" t="s">
        <v>9258</v>
      </c>
      <c r="D4523" t="s">
        <v>21648</v>
      </c>
      <c r="E4523"/>
      <c r="F4523">
        <v>71606</v>
      </c>
      <c r="G4523"/>
      <c r="H4523"/>
    </row>
    <row r="4524" spans="1:8" x14ac:dyDescent="0.2">
      <c r="A4524" t="s">
        <v>21031</v>
      </c>
      <c r="B4524" t="s">
        <v>23311</v>
      </c>
      <c r="C4524" t="s">
        <v>21032</v>
      </c>
      <c r="D4524" t="s">
        <v>21648</v>
      </c>
      <c r="E4524"/>
      <c r="F4524">
        <v>70506</v>
      </c>
      <c r="G4524"/>
      <c r="H4524"/>
    </row>
    <row r="4525" spans="1:8" x14ac:dyDescent="0.2">
      <c r="A4525" t="s">
        <v>9259</v>
      </c>
      <c r="B4525" t="s">
        <v>23310</v>
      </c>
      <c r="C4525" t="s">
        <v>9260</v>
      </c>
      <c r="D4525" t="s">
        <v>21648</v>
      </c>
      <c r="E4525"/>
      <c r="F4525">
        <v>70506</v>
      </c>
      <c r="G4525"/>
      <c r="H4525"/>
    </row>
    <row r="4526" spans="1:8" x14ac:dyDescent="0.2">
      <c r="A4526" t="s">
        <v>9261</v>
      </c>
      <c r="B4526" t="s">
        <v>23282</v>
      </c>
      <c r="C4526" t="s">
        <v>9262</v>
      </c>
      <c r="D4526" t="s">
        <v>21648</v>
      </c>
      <c r="E4526"/>
      <c r="F4526">
        <v>70506</v>
      </c>
      <c r="G4526"/>
      <c r="H4526"/>
    </row>
    <row r="4527" spans="1:8" x14ac:dyDescent="0.2">
      <c r="A4527" t="s">
        <v>9263</v>
      </c>
      <c r="B4527" t="s">
        <v>23260</v>
      </c>
      <c r="C4527" t="s">
        <v>9264</v>
      </c>
      <c r="D4527" t="s">
        <v>21648</v>
      </c>
      <c r="E4527"/>
      <c r="F4527">
        <v>70506</v>
      </c>
      <c r="G4527"/>
      <c r="H4527"/>
    </row>
    <row r="4528" spans="1:8" x14ac:dyDescent="0.2">
      <c r="A4528" t="s">
        <v>21033</v>
      </c>
      <c r="B4528" t="s">
        <v>23312</v>
      </c>
      <c r="C4528" t="s">
        <v>21034</v>
      </c>
      <c r="D4528" t="s">
        <v>21648</v>
      </c>
      <c r="E4528"/>
      <c r="F4528">
        <v>70506</v>
      </c>
      <c r="G4528"/>
      <c r="H4528"/>
    </row>
    <row r="4529" spans="1:8" x14ac:dyDescent="0.2">
      <c r="A4529" t="s">
        <v>21035</v>
      </c>
      <c r="B4529" t="s">
        <v>23313</v>
      </c>
      <c r="C4529" t="s">
        <v>21036</v>
      </c>
      <c r="D4529" t="s">
        <v>21648</v>
      </c>
      <c r="E4529"/>
      <c r="F4529">
        <v>70506</v>
      </c>
      <c r="G4529"/>
      <c r="H4529"/>
    </row>
    <row r="4530" spans="1:8" x14ac:dyDescent="0.2">
      <c r="A4530" t="s">
        <v>45</v>
      </c>
      <c r="B4530" t="s">
        <v>23314</v>
      </c>
      <c r="C4530" t="s">
        <v>5297</v>
      </c>
      <c r="D4530" t="s">
        <v>21648</v>
      </c>
      <c r="E4530"/>
      <c r="F4530">
        <v>70506</v>
      </c>
      <c r="G4530"/>
      <c r="H4530"/>
    </row>
    <row r="4531" spans="1:8" x14ac:dyDescent="0.2">
      <c r="A4531" t="s">
        <v>9265</v>
      </c>
      <c r="B4531" t="s">
        <v>23315</v>
      </c>
      <c r="C4531" t="s">
        <v>9266</v>
      </c>
      <c r="D4531" t="s">
        <v>21648</v>
      </c>
      <c r="E4531"/>
      <c r="F4531">
        <v>70506</v>
      </c>
      <c r="G4531"/>
      <c r="H4531"/>
    </row>
    <row r="4532" spans="1:8" x14ac:dyDescent="0.2">
      <c r="A4532" t="s">
        <v>9267</v>
      </c>
      <c r="B4532" t="s">
        <v>23202</v>
      </c>
      <c r="C4532" t="s">
        <v>9268</v>
      </c>
      <c r="D4532" t="s">
        <v>21648</v>
      </c>
      <c r="E4532"/>
      <c r="F4532">
        <v>71818</v>
      </c>
      <c r="G4532"/>
      <c r="H4532"/>
    </row>
    <row r="4533" spans="1:8" x14ac:dyDescent="0.2">
      <c r="A4533" t="s">
        <v>21037</v>
      </c>
      <c r="B4533" t="s">
        <v>23316</v>
      </c>
      <c r="C4533" t="s">
        <v>21038</v>
      </c>
      <c r="D4533" t="s">
        <v>21648</v>
      </c>
      <c r="E4533"/>
      <c r="F4533">
        <v>71606</v>
      </c>
      <c r="G4533"/>
      <c r="H4533"/>
    </row>
    <row r="4534" spans="1:8" x14ac:dyDescent="0.2">
      <c r="A4534" t="s">
        <v>9269</v>
      </c>
      <c r="B4534" t="s">
        <v>23261</v>
      </c>
      <c r="C4534" t="s">
        <v>9270</v>
      </c>
      <c r="D4534" t="s">
        <v>21648</v>
      </c>
      <c r="E4534"/>
      <c r="F4534">
        <v>70506</v>
      </c>
      <c r="G4534"/>
      <c r="H4534"/>
    </row>
    <row r="4535" spans="1:8" x14ac:dyDescent="0.2">
      <c r="A4535" t="s">
        <v>21039</v>
      </c>
      <c r="B4535" t="s">
        <v>23317</v>
      </c>
      <c r="C4535" t="s">
        <v>21040</v>
      </c>
      <c r="D4535" t="s">
        <v>21648</v>
      </c>
      <c r="E4535"/>
      <c r="F4535">
        <v>70506</v>
      </c>
      <c r="G4535"/>
      <c r="H4535"/>
    </row>
    <row r="4536" spans="1:8" x14ac:dyDescent="0.2">
      <c r="A4536" t="s">
        <v>21041</v>
      </c>
      <c r="B4536" t="s">
        <v>23318</v>
      </c>
      <c r="C4536" t="s">
        <v>21042</v>
      </c>
      <c r="D4536" t="s">
        <v>21648</v>
      </c>
      <c r="E4536"/>
      <c r="F4536">
        <v>70506</v>
      </c>
      <c r="G4536"/>
      <c r="H4536"/>
    </row>
    <row r="4537" spans="1:8" x14ac:dyDescent="0.2">
      <c r="A4537" t="s">
        <v>9271</v>
      </c>
      <c r="B4537" t="s">
        <v>23319</v>
      </c>
      <c r="C4537" t="s">
        <v>9272</v>
      </c>
      <c r="D4537" t="s">
        <v>21648</v>
      </c>
      <c r="E4537"/>
      <c r="F4537">
        <v>70506</v>
      </c>
      <c r="G4537"/>
      <c r="H4537"/>
    </row>
    <row r="4538" spans="1:8" x14ac:dyDescent="0.2">
      <c r="A4538" t="s">
        <v>5335</v>
      </c>
      <c r="B4538" t="s">
        <v>23320</v>
      </c>
      <c r="C4538" t="s">
        <v>5336</v>
      </c>
      <c r="D4538" t="s">
        <v>21648</v>
      </c>
      <c r="E4538"/>
      <c r="F4538">
        <v>70506</v>
      </c>
      <c r="G4538"/>
      <c r="H4538"/>
    </row>
    <row r="4539" spans="1:8" x14ac:dyDescent="0.2">
      <c r="A4539" t="s">
        <v>21043</v>
      </c>
      <c r="B4539" t="s">
        <v>23321</v>
      </c>
      <c r="C4539" t="s">
        <v>21044</v>
      </c>
      <c r="D4539" t="s">
        <v>21648</v>
      </c>
      <c r="E4539"/>
      <c r="F4539">
        <v>70506</v>
      </c>
      <c r="G4539"/>
      <c r="H4539"/>
    </row>
    <row r="4540" spans="1:8" x14ac:dyDescent="0.2">
      <c r="A4540" t="s">
        <v>9273</v>
      </c>
      <c r="B4540" t="s">
        <v>23322</v>
      </c>
      <c r="C4540" t="s">
        <v>9274</v>
      </c>
      <c r="D4540" t="s">
        <v>21648</v>
      </c>
      <c r="E4540"/>
      <c r="F4540">
        <v>70506</v>
      </c>
      <c r="G4540"/>
      <c r="H4540"/>
    </row>
    <row r="4541" spans="1:8" x14ac:dyDescent="0.2">
      <c r="A4541" t="s">
        <v>9275</v>
      </c>
      <c r="B4541" t="s">
        <v>23279</v>
      </c>
      <c r="C4541" t="s">
        <v>9276</v>
      </c>
      <c r="D4541" t="s">
        <v>21648</v>
      </c>
      <c r="E4541"/>
      <c r="F4541">
        <v>70506</v>
      </c>
      <c r="G4541"/>
      <c r="H4541"/>
    </row>
    <row r="4542" spans="1:8" x14ac:dyDescent="0.2">
      <c r="A4542" t="s">
        <v>9277</v>
      </c>
      <c r="B4542" t="s">
        <v>23303</v>
      </c>
      <c r="C4542" t="s">
        <v>9278</v>
      </c>
      <c r="D4542" t="s">
        <v>21648</v>
      </c>
      <c r="E4542"/>
      <c r="F4542">
        <v>70506</v>
      </c>
      <c r="G4542"/>
      <c r="H4542"/>
    </row>
    <row r="4543" spans="1:8" x14ac:dyDescent="0.2">
      <c r="A4543" t="s">
        <v>9279</v>
      </c>
      <c r="B4543" t="s">
        <v>23307</v>
      </c>
      <c r="C4543" t="s">
        <v>9280</v>
      </c>
      <c r="D4543" t="s">
        <v>21648</v>
      </c>
      <c r="E4543"/>
      <c r="F4543">
        <v>70506</v>
      </c>
      <c r="G4543"/>
      <c r="H4543"/>
    </row>
    <row r="4544" spans="1:8" x14ac:dyDescent="0.2">
      <c r="A4544" t="s">
        <v>9281</v>
      </c>
      <c r="B4544" t="s">
        <v>23305</v>
      </c>
      <c r="C4544" t="s">
        <v>9282</v>
      </c>
      <c r="D4544" t="s">
        <v>21648</v>
      </c>
      <c r="E4544"/>
      <c r="F4544">
        <v>70506</v>
      </c>
      <c r="G4544"/>
      <c r="H4544"/>
    </row>
    <row r="4545" spans="1:8" x14ac:dyDescent="0.2">
      <c r="A4545" t="s">
        <v>21045</v>
      </c>
      <c r="B4545" t="s">
        <v>23323</v>
      </c>
      <c r="C4545" t="s">
        <v>21046</v>
      </c>
      <c r="D4545" t="s">
        <v>21648</v>
      </c>
      <c r="E4545"/>
      <c r="F4545">
        <v>70506</v>
      </c>
      <c r="G4545"/>
      <c r="H4545"/>
    </row>
    <row r="4546" spans="1:8" x14ac:dyDescent="0.2">
      <c r="A4546" t="s">
        <v>9283</v>
      </c>
      <c r="B4546" t="s">
        <v>23324</v>
      </c>
      <c r="C4546" t="s">
        <v>9284</v>
      </c>
      <c r="D4546" t="s">
        <v>21648</v>
      </c>
      <c r="E4546"/>
      <c r="F4546">
        <v>70901</v>
      </c>
      <c r="G4546"/>
      <c r="H4546"/>
    </row>
    <row r="4547" spans="1:8" x14ac:dyDescent="0.2">
      <c r="A4547" t="s">
        <v>9285</v>
      </c>
      <c r="B4547" t="s">
        <v>23283</v>
      </c>
      <c r="C4547" t="s">
        <v>9286</v>
      </c>
      <c r="D4547" t="s">
        <v>21648</v>
      </c>
      <c r="E4547"/>
      <c r="F4547">
        <v>70506</v>
      </c>
      <c r="G4547"/>
      <c r="H4547"/>
    </row>
    <row r="4548" spans="1:8" x14ac:dyDescent="0.2">
      <c r="A4548" t="s">
        <v>9287</v>
      </c>
      <c r="B4548" t="s">
        <v>23247</v>
      </c>
      <c r="C4548" t="s">
        <v>9288</v>
      </c>
      <c r="D4548" t="s">
        <v>21648</v>
      </c>
      <c r="E4548"/>
      <c r="F4548">
        <v>70506</v>
      </c>
      <c r="G4548"/>
      <c r="H4548"/>
    </row>
    <row r="4549" spans="1:8" x14ac:dyDescent="0.2">
      <c r="A4549" t="s">
        <v>21047</v>
      </c>
      <c r="B4549" t="s">
        <v>23325</v>
      </c>
      <c r="C4549" t="s">
        <v>21048</v>
      </c>
      <c r="D4549" t="s">
        <v>21648</v>
      </c>
      <c r="E4549"/>
      <c r="F4549">
        <v>70506</v>
      </c>
      <c r="G4549"/>
      <c r="H4549"/>
    </row>
    <row r="4550" spans="1:8" x14ac:dyDescent="0.2">
      <c r="A4550" t="s">
        <v>9289</v>
      </c>
      <c r="B4550" t="s">
        <v>23326</v>
      </c>
      <c r="C4550" t="s">
        <v>9290</v>
      </c>
      <c r="D4550" t="s">
        <v>21648</v>
      </c>
      <c r="E4550"/>
      <c r="F4550">
        <v>70506</v>
      </c>
      <c r="G4550"/>
      <c r="H4550"/>
    </row>
    <row r="4551" spans="1:8" x14ac:dyDescent="0.2">
      <c r="A4551" t="s">
        <v>9291</v>
      </c>
      <c r="B4551" t="s">
        <v>23327</v>
      </c>
      <c r="C4551" t="s">
        <v>9292</v>
      </c>
      <c r="D4551" t="s">
        <v>21648</v>
      </c>
      <c r="E4551"/>
      <c r="F4551">
        <v>70506</v>
      </c>
      <c r="G4551"/>
      <c r="H4551"/>
    </row>
    <row r="4552" spans="1:8" x14ac:dyDescent="0.2">
      <c r="A4552" t="s">
        <v>21049</v>
      </c>
      <c r="B4552" t="s">
        <v>23234</v>
      </c>
      <c r="C4552" t="s">
        <v>21050</v>
      </c>
      <c r="D4552" t="s">
        <v>21648</v>
      </c>
      <c r="E4552"/>
      <c r="F4552">
        <v>70506</v>
      </c>
      <c r="G4552"/>
      <c r="H4552"/>
    </row>
    <row r="4553" spans="1:8" x14ac:dyDescent="0.2">
      <c r="A4553" t="s">
        <v>21051</v>
      </c>
      <c r="B4553" t="s">
        <v>23328</v>
      </c>
      <c r="C4553" t="s">
        <v>21052</v>
      </c>
      <c r="D4553" t="s">
        <v>21648</v>
      </c>
      <c r="E4553"/>
      <c r="F4553">
        <v>70506</v>
      </c>
      <c r="G4553"/>
      <c r="H4553"/>
    </row>
    <row r="4554" spans="1:8" x14ac:dyDescent="0.2">
      <c r="A4554" t="s">
        <v>21053</v>
      </c>
      <c r="B4554" t="s">
        <v>25570</v>
      </c>
      <c r="C4554" t="s">
        <v>21054</v>
      </c>
      <c r="D4554" t="s">
        <v>21648</v>
      </c>
      <c r="E4554"/>
      <c r="F4554">
        <v>70506</v>
      </c>
      <c r="G4554"/>
      <c r="H4554"/>
    </row>
    <row r="4555" spans="1:8" x14ac:dyDescent="0.2">
      <c r="A4555" t="s">
        <v>21055</v>
      </c>
      <c r="B4555" t="s">
        <v>23329</v>
      </c>
      <c r="C4555" t="s">
        <v>21056</v>
      </c>
      <c r="D4555" t="s">
        <v>21648</v>
      </c>
      <c r="E4555"/>
      <c r="F4555">
        <v>70506</v>
      </c>
      <c r="G4555"/>
      <c r="H4555"/>
    </row>
    <row r="4556" spans="1:8" x14ac:dyDescent="0.2">
      <c r="A4556" t="s">
        <v>21057</v>
      </c>
      <c r="B4556" t="s">
        <v>23330</v>
      </c>
      <c r="C4556" t="s">
        <v>21058</v>
      </c>
      <c r="D4556" t="s">
        <v>21648</v>
      </c>
      <c r="E4556"/>
      <c r="F4556">
        <v>70506</v>
      </c>
      <c r="G4556"/>
      <c r="H4556"/>
    </row>
    <row r="4557" spans="1:8" x14ac:dyDescent="0.2">
      <c r="A4557" t="s">
        <v>21059</v>
      </c>
      <c r="B4557" t="s">
        <v>23331</v>
      </c>
      <c r="C4557" t="s">
        <v>21060</v>
      </c>
      <c r="D4557" t="s">
        <v>21648</v>
      </c>
      <c r="E4557"/>
      <c r="F4557">
        <v>70506</v>
      </c>
      <c r="G4557"/>
      <c r="H4557"/>
    </row>
    <row r="4558" spans="1:8" x14ac:dyDescent="0.2">
      <c r="A4558" t="s">
        <v>17561</v>
      </c>
      <c r="B4558" t="s">
        <v>23332</v>
      </c>
      <c r="C4558" t="s">
        <v>17562</v>
      </c>
      <c r="D4558" t="s">
        <v>21648</v>
      </c>
      <c r="E4558"/>
      <c r="F4558">
        <v>70506</v>
      </c>
      <c r="G4558"/>
      <c r="H4558"/>
    </row>
    <row r="4559" spans="1:8" x14ac:dyDescent="0.2">
      <c r="A4559" t="s">
        <v>17563</v>
      </c>
      <c r="B4559" t="s">
        <v>23282</v>
      </c>
      <c r="C4559" t="s">
        <v>17564</v>
      </c>
      <c r="D4559" t="s">
        <v>21648</v>
      </c>
      <c r="E4559"/>
      <c r="F4559"/>
      <c r="G4559"/>
      <c r="H4559"/>
    </row>
    <row r="4560" spans="1:8" x14ac:dyDescent="0.2">
      <c r="A4560" t="s">
        <v>17565</v>
      </c>
      <c r="B4560" t="s">
        <v>23235</v>
      </c>
      <c r="C4560" t="s">
        <v>17566</v>
      </c>
      <c r="D4560" t="s">
        <v>21648</v>
      </c>
      <c r="E4560"/>
      <c r="F4560"/>
      <c r="G4560"/>
      <c r="H4560"/>
    </row>
    <row r="4561" spans="1:8" x14ac:dyDescent="0.2">
      <c r="A4561" t="s">
        <v>17567</v>
      </c>
      <c r="B4561" t="s">
        <v>23236</v>
      </c>
      <c r="C4561" t="s">
        <v>17568</v>
      </c>
      <c r="D4561" t="s">
        <v>21648</v>
      </c>
      <c r="E4561"/>
      <c r="F4561"/>
      <c r="G4561"/>
      <c r="H4561"/>
    </row>
    <row r="4562" spans="1:8" x14ac:dyDescent="0.2">
      <c r="A4562" t="s">
        <v>17569</v>
      </c>
      <c r="B4562" t="s">
        <v>23333</v>
      </c>
      <c r="C4562" t="s">
        <v>17570</v>
      </c>
      <c r="D4562" t="s">
        <v>21648</v>
      </c>
      <c r="E4562"/>
      <c r="F4562"/>
      <c r="G4562"/>
      <c r="H4562"/>
    </row>
    <row r="4563" spans="1:8" x14ac:dyDescent="0.2">
      <c r="A4563" t="s">
        <v>17571</v>
      </c>
      <c r="B4563" t="s">
        <v>23243</v>
      </c>
      <c r="C4563" t="s">
        <v>17572</v>
      </c>
      <c r="D4563" t="s">
        <v>21648</v>
      </c>
      <c r="E4563"/>
      <c r="F4563"/>
      <c r="G4563"/>
      <c r="H4563"/>
    </row>
    <row r="4564" spans="1:8" x14ac:dyDescent="0.2">
      <c r="A4564" t="s">
        <v>17573</v>
      </c>
      <c r="B4564" t="s">
        <v>23229</v>
      </c>
      <c r="C4564" t="s">
        <v>17574</v>
      </c>
      <c r="D4564" t="s">
        <v>21648</v>
      </c>
      <c r="E4564"/>
      <c r="F4564"/>
      <c r="G4564"/>
      <c r="H4564"/>
    </row>
    <row r="4565" spans="1:8" x14ac:dyDescent="0.2">
      <c r="A4565" t="s">
        <v>17575</v>
      </c>
      <c r="B4565" t="s">
        <v>23205</v>
      </c>
      <c r="C4565" t="s">
        <v>17576</v>
      </c>
      <c r="D4565" t="s">
        <v>21648</v>
      </c>
      <c r="E4565"/>
      <c r="F4565"/>
      <c r="G4565"/>
      <c r="H4565"/>
    </row>
    <row r="4566" spans="1:8" x14ac:dyDescent="0.2">
      <c r="A4566" t="s">
        <v>17577</v>
      </c>
      <c r="B4566" t="s">
        <v>23212</v>
      </c>
      <c r="C4566" t="s">
        <v>17578</v>
      </c>
      <c r="D4566" t="s">
        <v>21648</v>
      </c>
      <c r="E4566"/>
      <c r="F4566"/>
      <c r="G4566"/>
      <c r="H4566"/>
    </row>
    <row r="4567" spans="1:8" x14ac:dyDescent="0.2">
      <c r="A4567" t="s">
        <v>17579</v>
      </c>
      <c r="B4567" t="s">
        <v>23204</v>
      </c>
      <c r="C4567" t="s">
        <v>17580</v>
      </c>
      <c r="D4567" t="s">
        <v>21648</v>
      </c>
      <c r="E4567"/>
      <c r="F4567"/>
      <c r="G4567"/>
      <c r="H4567"/>
    </row>
    <row r="4568" spans="1:8" x14ac:dyDescent="0.2">
      <c r="A4568" t="s">
        <v>17581</v>
      </c>
      <c r="B4568" t="s">
        <v>23260</v>
      </c>
      <c r="C4568" t="s">
        <v>17582</v>
      </c>
      <c r="D4568" t="s">
        <v>21648</v>
      </c>
      <c r="E4568"/>
      <c r="F4568">
        <v>70506</v>
      </c>
      <c r="G4568"/>
      <c r="H4568"/>
    </row>
    <row r="4569" spans="1:8" x14ac:dyDescent="0.2">
      <c r="A4569" t="s">
        <v>17583</v>
      </c>
      <c r="B4569" t="s">
        <v>23196</v>
      </c>
      <c r="C4569" t="s">
        <v>17584</v>
      </c>
      <c r="D4569" t="s">
        <v>21648</v>
      </c>
      <c r="E4569"/>
      <c r="F4569">
        <v>70506</v>
      </c>
      <c r="G4569"/>
      <c r="H4569"/>
    </row>
    <row r="4570" spans="1:8" x14ac:dyDescent="0.2">
      <c r="A4570" t="s">
        <v>17585</v>
      </c>
      <c r="B4570" t="s">
        <v>23238</v>
      </c>
      <c r="C4570" t="s">
        <v>17586</v>
      </c>
      <c r="D4570" t="s">
        <v>21648</v>
      </c>
      <c r="E4570"/>
      <c r="F4570">
        <v>70506</v>
      </c>
      <c r="G4570"/>
      <c r="H4570"/>
    </row>
    <row r="4571" spans="1:8" x14ac:dyDescent="0.2">
      <c r="A4571" t="s">
        <v>17587</v>
      </c>
      <c r="B4571" t="s">
        <v>23245</v>
      </c>
      <c r="C4571" t="s">
        <v>17588</v>
      </c>
      <c r="D4571" t="s">
        <v>21648</v>
      </c>
      <c r="E4571"/>
      <c r="F4571">
        <v>70506</v>
      </c>
      <c r="G4571"/>
      <c r="H4571"/>
    </row>
    <row r="4572" spans="1:8" x14ac:dyDescent="0.2">
      <c r="A4572" t="s">
        <v>17589</v>
      </c>
      <c r="B4572" t="s">
        <v>23334</v>
      </c>
      <c r="C4572" t="s">
        <v>17590</v>
      </c>
      <c r="D4572" t="s">
        <v>21648</v>
      </c>
      <c r="E4572"/>
      <c r="F4572">
        <v>70506</v>
      </c>
      <c r="G4572"/>
      <c r="H4572"/>
    </row>
    <row r="4573" spans="1:8" x14ac:dyDescent="0.2">
      <c r="A4573" t="s">
        <v>17591</v>
      </c>
      <c r="B4573" t="s">
        <v>23335</v>
      </c>
      <c r="C4573" t="s">
        <v>17592</v>
      </c>
      <c r="D4573" t="s">
        <v>21648</v>
      </c>
      <c r="E4573"/>
      <c r="F4573">
        <v>70506</v>
      </c>
      <c r="G4573"/>
      <c r="H4573"/>
    </row>
    <row r="4574" spans="1:8" x14ac:dyDescent="0.2">
      <c r="A4574" t="s">
        <v>17593</v>
      </c>
      <c r="B4574" t="s">
        <v>23336</v>
      </c>
      <c r="C4574" t="s">
        <v>17594</v>
      </c>
      <c r="D4574" t="s">
        <v>21648</v>
      </c>
      <c r="E4574"/>
      <c r="F4574">
        <v>70506</v>
      </c>
      <c r="G4574"/>
      <c r="H4574"/>
    </row>
    <row r="4575" spans="1:8" x14ac:dyDescent="0.2">
      <c r="A4575" t="s">
        <v>17595</v>
      </c>
      <c r="B4575" t="s">
        <v>23337</v>
      </c>
      <c r="C4575" t="s">
        <v>17596</v>
      </c>
      <c r="D4575" t="s">
        <v>21648</v>
      </c>
      <c r="E4575"/>
      <c r="F4575">
        <v>70506</v>
      </c>
      <c r="G4575"/>
      <c r="H4575"/>
    </row>
    <row r="4576" spans="1:8" x14ac:dyDescent="0.2">
      <c r="A4576" t="s">
        <v>17597</v>
      </c>
      <c r="B4576" t="s">
        <v>23338</v>
      </c>
      <c r="C4576" t="s">
        <v>17598</v>
      </c>
      <c r="D4576" t="s">
        <v>21648</v>
      </c>
      <c r="E4576"/>
      <c r="F4576">
        <v>70506</v>
      </c>
      <c r="G4576"/>
      <c r="H4576"/>
    </row>
    <row r="4577" spans="1:8" x14ac:dyDescent="0.2">
      <c r="A4577" t="s">
        <v>17599</v>
      </c>
      <c r="B4577" t="s">
        <v>23339</v>
      </c>
      <c r="C4577" t="s">
        <v>17600</v>
      </c>
      <c r="D4577" t="s">
        <v>21648</v>
      </c>
      <c r="E4577"/>
      <c r="F4577">
        <v>70506</v>
      </c>
      <c r="G4577"/>
      <c r="H4577"/>
    </row>
    <row r="4578" spans="1:8" x14ac:dyDescent="0.2">
      <c r="A4578" t="s">
        <v>17601</v>
      </c>
      <c r="B4578" t="s">
        <v>23315</v>
      </c>
      <c r="C4578" t="s">
        <v>17602</v>
      </c>
      <c r="D4578" t="s">
        <v>21648</v>
      </c>
      <c r="E4578"/>
      <c r="F4578">
        <v>70506</v>
      </c>
      <c r="G4578"/>
      <c r="H4578"/>
    </row>
    <row r="4579" spans="1:8" x14ac:dyDescent="0.2">
      <c r="A4579" t="s">
        <v>17603</v>
      </c>
      <c r="B4579" t="s">
        <v>23340</v>
      </c>
      <c r="C4579" t="s">
        <v>17604</v>
      </c>
      <c r="D4579" t="s">
        <v>21648</v>
      </c>
      <c r="E4579"/>
      <c r="F4579">
        <v>70506</v>
      </c>
      <c r="G4579"/>
      <c r="H4579"/>
    </row>
    <row r="4580" spans="1:8" x14ac:dyDescent="0.2">
      <c r="A4580" t="s">
        <v>17605</v>
      </c>
      <c r="B4580" t="s">
        <v>23341</v>
      </c>
      <c r="C4580" t="s">
        <v>17606</v>
      </c>
      <c r="D4580" t="s">
        <v>21648</v>
      </c>
      <c r="E4580"/>
      <c r="F4580">
        <v>70506</v>
      </c>
      <c r="G4580"/>
      <c r="H4580"/>
    </row>
    <row r="4581" spans="1:8" x14ac:dyDescent="0.2">
      <c r="A4581" t="s">
        <v>17607</v>
      </c>
      <c r="B4581" t="s">
        <v>23342</v>
      </c>
      <c r="C4581" t="s">
        <v>17608</v>
      </c>
      <c r="D4581" t="s">
        <v>21648</v>
      </c>
      <c r="E4581"/>
      <c r="F4581">
        <v>70506</v>
      </c>
      <c r="G4581"/>
      <c r="H4581"/>
    </row>
    <row r="4582" spans="1:8" x14ac:dyDescent="0.2">
      <c r="A4582" t="s">
        <v>17609</v>
      </c>
      <c r="B4582" t="s">
        <v>23322</v>
      </c>
      <c r="C4582" t="s">
        <v>17610</v>
      </c>
      <c r="D4582" t="s">
        <v>21648</v>
      </c>
      <c r="E4582"/>
      <c r="F4582"/>
      <c r="G4582"/>
      <c r="H4582"/>
    </row>
    <row r="4583" spans="1:8" x14ac:dyDescent="0.2">
      <c r="A4583" t="s">
        <v>17611</v>
      </c>
      <c r="B4583" t="s">
        <v>23343</v>
      </c>
      <c r="C4583" t="s">
        <v>17612</v>
      </c>
      <c r="D4583" t="s">
        <v>21648</v>
      </c>
      <c r="E4583"/>
      <c r="F4583">
        <v>70506</v>
      </c>
      <c r="G4583"/>
      <c r="H4583"/>
    </row>
    <row r="4584" spans="1:8" x14ac:dyDescent="0.2">
      <c r="A4584" t="s">
        <v>17613</v>
      </c>
      <c r="B4584" t="s">
        <v>23247</v>
      </c>
      <c r="C4584" t="s">
        <v>17614</v>
      </c>
      <c r="D4584" t="s">
        <v>21648</v>
      </c>
      <c r="E4584"/>
      <c r="F4584">
        <v>70506</v>
      </c>
      <c r="G4584"/>
      <c r="H4584"/>
    </row>
    <row r="4585" spans="1:8" x14ac:dyDescent="0.2">
      <c r="A4585" t="s">
        <v>17615</v>
      </c>
      <c r="B4585" t="s">
        <v>23344</v>
      </c>
      <c r="C4585" t="s">
        <v>17616</v>
      </c>
      <c r="D4585" t="s">
        <v>21648</v>
      </c>
      <c r="E4585"/>
      <c r="F4585">
        <v>70506</v>
      </c>
      <c r="G4585"/>
      <c r="H4585"/>
    </row>
    <row r="4586" spans="1:8" x14ac:dyDescent="0.2">
      <c r="A4586" t="s">
        <v>17617</v>
      </c>
      <c r="B4586" t="s">
        <v>23326</v>
      </c>
      <c r="C4586" t="s">
        <v>17618</v>
      </c>
      <c r="D4586" t="s">
        <v>21648</v>
      </c>
      <c r="E4586"/>
      <c r="F4586">
        <v>70506</v>
      </c>
      <c r="G4586"/>
      <c r="H4586"/>
    </row>
    <row r="4587" spans="1:8" x14ac:dyDescent="0.2">
      <c r="A4587" t="s">
        <v>17619</v>
      </c>
      <c r="B4587" t="s">
        <v>23345</v>
      </c>
      <c r="C4587" t="s">
        <v>17620</v>
      </c>
      <c r="D4587" t="s">
        <v>21648</v>
      </c>
      <c r="E4587"/>
      <c r="F4587">
        <v>70506</v>
      </c>
      <c r="G4587"/>
      <c r="H4587"/>
    </row>
    <row r="4588" spans="1:8" x14ac:dyDescent="0.2">
      <c r="A4588" t="s">
        <v>17621</v>
      </c>
      <c r="B4588" t="s">
        <v>23346</v>
      </c>
      <c r="C4588" t="s">
        <v>17622</v>
      </c>
      <c r="D4588" t="s">
        <v>21648</v>
      </c>
      <c r="E4588"/>
      <c r="F4588">
        <v>70506</v>
      </c>
      <c r="G4588"/>
      <c r="H4588"/>
    </row>
    <row r="4589" spans="1:8" x14ac:dyDescent="0.2">
      <c r="A4589" t="s">
        <v>17623</v>
      </c>
      <c r="B4589" t="s">
        <v>23202</v>
      </c>
      <c r="C4589" t="s">
        <v>17624</v>
      </c>
      <c r="D4589" t="s">
        <v>21648</v>
      </c>
      <c r="E4589"/>
      <c r="F4589"/>
      <c r="G4589"/>
      <c r="H4589"/>
    </row>
    <row r="4590" spans="1:8" x14ac:dyDescent="0.2">
      <c r="A4590" t="s">
        <v>17625</v>
      </c>
      <c r="B4590" t="s">
        <v>23347</v>
      </c>
      <c r="C4590" t="s">
        <v>17626</v>
      </c>
      <c r="D4590" t="s">
        <v>21648</v>
      </c>
      <c r="E4590"/>
      <c r="F4590">
        <v>70506</v>
      </c>
      <c r="G4590"/>
      <c r="H4590"/>
    </row>
    <row r="4591" spans="1:8" x14ac:dyDescent="0.2">
      <c r="A4591" t="s">
        <v>17627</v>
      </c>
      <c r="B4591" t="s">
        <v>23348</v>
      </c>
      <c r="C4591" t="s">
        <v>17628</v>
      </c>
      <c r="D4591" t="s">
        <v>21648</v>
      </c>
      <c r="E4591"/>
      <c r="F4591">
        <v>70506</v>
      </c>
      <c r="G4591"/>
      <c r="H4591"/>
    </row>
    <row r="4592" spans="1:8" x14ac:dyDescent="0.2">
      <c r="A4592" t="s">
        <v>17629</v>
      </c>
      <c r="B4592" t="s">
        <v>23211</v>
      </c>
      <c r="C4592" t="s">
        <v>17630</v>
      </c>
      <c r="D4592" t="s">
        <v>21648</v>
      </c>
      <c r="E4592"/>
      <c r="F4592">
        <v>70506</v>
      </c>
      <c r="G4592"/>
      <c r="H4592"/>
    </row>
    <row r="4593" spans="1:8" x14ac:dyDescent="0.2">
      <c r="A4593" t="s">
        <v>17631</v>
      </c>
      <c r="B4593" t="s">
        <v>23199</v>
      </c>
      <c r="C4593" t="s">
        <v>17632</v>
      </c>
      <c r="D4593" t="s">
        <v>21648</v>
      </c>
      <c r="E4593"/>
      <c r="F4593">
        <v>70506</v>
      </c>
      <c r="G4593"/>
      <c r="H4593"/>
    </row>
    <row r="4594" spans="1:8" x14ac:dyDescent="0.2">
      <c r="A4594" t="s">
        <v>17633</v>
      </c>
      <c r="B4594" t="s">
        <v>23256</v>
      </c>
      <c r="C4594" t="s">
        <v>17634</v>
      </c>
      <c r="D4594" t="s">
        <v>21648</v>
      </c>
      <c r="E4594"/>
      <c r="F4594"/>
      <c r="G4594"/>
      <c r="H4594"/>
    </row>
    <row r="4595" spans="1:8" x14ac:dyDescent="0.2">
      <c r="A4595" t="s">
        <v>17635</v>
      </c>
      <c r="B4595" t="s">
        <v>23349</v>
      </c>
      <c r="C4595" t="s">
        <v>17636</v>
      </c>
      <c r="D4595" t="s">
        <v>21648</v>
      </c>
      <c r="E4595"/>
      <c r="F4595">
        <v>70506</v>
      </c>
      <c r="G4595"/>
      <c r="H4595"/>
    </row>
    <row r="4596" spans="1:8" x14ac:dyDescent="0.2">
      <c r="A4596" t="s">
        <v>17637</v>
      </c>
      <c r="B4596" t="s">
        <v>23295</v>
      </c>
      <c r="C4596" t="s">
        <v>17638</v>
      </c>
      <c r="D4596" t="s">
        <v>21648</v>
      </c>
      <c r="E4596"/>
      <c r="F4596"/>
      <c r="G4596"/>
      <c r="H4596"/>
    </row>
    <row r="4597" spans="1:8" x14ac:dyDescent="0.2">
      <c r="A4597" t="s">
        <v>17639</v>
      </c>
      <c r="B4597" t="s">
        <v>23350</v>
      </c>
      <c r="C4597" t="s">
        <v>17640</v>
      </c>
      <c r="D4597" t="s">
        <v>21648</v>
      </c>
      <c r="E4597"/>
      <c r="F4597">
        <v>70506</v>
      </c>
      <c r="G4597"/>
      <c r="H4597"/>
    </row>
    <row r="4598" spans="1:8" x14ac:dyDescent="0.2">
      <c r="A4598" t="s">
        <v>17641</v>
      </c>
      <c r="B4598" t="s">
        <v>23351</v>
      </c>
      <c r="C4598" t="s">
        <v>17642</v>
      </c>
      <c r="D4598" t="s">
        <v>21648</v>
      </c>
      <c r="E4598"/>
      <c r="F4598">
        <v>70506</v>
      </c>
      <c r="G4598"/>
      <c r="H4598"/>
    </row>
    <row r="4599" spans="1:8" x14ac:dyDescent="0.2">
      <c r="A4599" t="s">
        <v>17643</v>
      </c>
      <c r="B4599" t="s">
        <v>23279</v>
      </c>
      <c r="C4599" t="s">
        <v>17644</v>
      </c>
      <c r="D4599" t="s">
        <v>21648</v>
      </c>
      <c r="E4599"/>
      <c r="F4599"/>
      <c r="G4599"/>
      <c r="H4599"/>
    </row>
    <row r="4600" spans="1:8" x14ac:dyDescent="0.2">
      <c r="A4600" t="s">
        <v>17645</v>
      </c>
      <c r="B4600" t="s">
        <v>23249</v>
      </c>
      <c r="C4600" t="s">
        <v>17646</v>
      </c>
      <c r="D4600" t="s">
        <v>21648</v>
      </c>
      <c r="E4600"/>
      <c r="F4600">
        <v>70506</v>
      </c>
      <c r="G4600"/>
      <c r="H4600"/>
    </row>
    <row r="4601" spans="1:8" x14ac:dyDescent="0.2">
      <c r="A4601" t="s">
        <v>17647</v>
      </c>
      <c r="B4601" t="s">
        <v>23310</v>
      </c>
      <c r="C4601" t="s">
        <v>17648</v>
      </c>
      <c r="D4601" t="s">
        <v>21648</v>
      </c>
      <c r="E4601"/>
      <c r="F4601">
        <v>70506</v>
      </c>
      <c r="G4601"/>
      <c r="H4601"/>
    </row>
    <row r="4602" spans="1:8" x14ac:dyDescent="0.2">
      <c r="A4602" t="s">
        <v>17649</v>
      </c>
      <c r="B4602" t="s">
        <v>23303</v>
      </c>
      <c r="C4602" t="s">
        <v>17650</v>
      </c>
      <c r="D4602" t="s">
        <v>21648</v>
      </c>
      <c r="E4602"/>
      <c r="F4602">
        <v>70506</v>
      </c>
      <c r="G4602"/>
      <c r="H4602"/>
    </row>
    <row r="4603" spans="1:8" x14ac:dyDescent="0.2">
      <c r="A4603" t="s">
        <v>17651</v>
      </c>
      <c r="B4603" t="s">
        <v>23352</v>
      </c>
      <c r="C4603" t="s">
        <v>17652</v>
      </c>
      <c r="D4603" t="s">
        <v>21648</v>
      </c>
      <c r="E4603"/>
      <c r="F4603">
        <v>70506</v>
      </c>
      <c r="G4603"/>
      <c r="H4603"/>
    </row>
    <row r="4604" spans="1:8" x14ac:dyDescent="0.2">
      <c r="A4604" t="s">
        <v>17653</v>
      </c>
      <c r="B4604" t="s">
        <v>23263</v>
      </c>
      <c r="C4604" t="s">
        <v>17654</v>
      </c>
      <c r="D4604" t="s">
        <v>21648</v>
      </c>
      <c r="E4604"/>
      <c r="F4604">
        <v>70506</v>
      </c>
      <c r="G4604"/>
      <c r="H4604"/>
    </row>
    <row r="4605" spans="1:8" x14ac:dyDescent="0.2">
      <c r="A4605" t="s">
        <v>17655</v>
      </c>
      <c r="B4605" t="s">
        <v>23353</v>
      </c>
      <c r="C4605" t="s">
        <v>17656</v>
      </c>
      <c r="D4605" t="s">
        <v>21648</v>
      </c>
      <c r="E4605"/>
      <c r="F4605">
        <v>70506</v>
      </c>
      <c r="G4605"/>
      <c r="H4605"/>
    </row>
    <row r="4606" spans="1:8" x14ac:dyDescent="0.2">
      <c r="A4606" t="s">
        <v>17657</v>
      </c>
      <c r="B4606" t="s">
        <v>23354</v>
      </c>
      <c r="C4606" t="s">
        <v>17658</v>
      </c>
      <c r="D4606" t="s">
        <v>21648</v>
      </c>
      <c r="E4606"/>
      <c r="F4606">
        <v>70506</v>
      </c>
      <c r="G4606"/>
      <c r="H4606"/>
    </row>
    <row r="4607" spans="1:8" x14ac:dyDescent="0.2">
      <c r="A4607" t="s">
        <v>17659</v>
      </c>
      <c r="B4607" t="s">
        <v>23355</v>
      </c>
      <c r="C4607" t="s">
        <v>17660</v>
      </c>
      <c r="D4607" t="s">
        <v>21648</v>
      </c>
      <c r="E4607"/>
      <c r="F4607">
        <v>70506</v>
      </c>
      <c r="G4607"/>
      <c r="H4607"/>
    </row>
    <row r="4608" spans="1:8" x14ac:dyDescent="0.2">
      <c r="A4608" t="s">
        <v>17661</v>
      </c>
      <c r="B4608" t="s">
        <v>23356</v>
      </c>
      <c r="C4608" t="s">
        <v>17662</v>
      </c>
      <c r="D4608" t="s">
        <v>21648</v>
      </c>
      <c r="E4608"/>
      <c r="F4608">
        <v>70506</v>
      </c>
      <c r="G4608"/>
      <c r="H4608"/>
    </row>
    <row r="4609" spans="1:8" x14ac:dyDescent="0.2">
      <c r="A4609" t="s">
        <v>17663</v>
      </c>
      <c r="B4609" t="s">
        <v>23297</v>
      </c>
      <c r="C4609" t="s">
        <v>17664</v>
      </c>
      <c r="D4609" t="s">
        <v>21648</v>
      </c>
      <c r="E4609"/>
      <c r="F4609"/>
      <c r="G4609"/>
      <c r="H4609"/>
    </row>
    <row r="4610" spans="1:8" x14ac:dyDescent="0.2">
      <c r="A4610" t="s">
        <v>17665</v>
      </c>
      <c r="B4610" t="s">
        <v>23261</v>
      </c>
      <c r="C4610" t="s">
        <v>17666</v>
      </c>
      <c r="D4610" t="s">
        <v>21648</v>
      </c>
      <c r="E4610"/>
      <c r="F4610"/>
      <c r="G4610"/>
      <c r="H4610"/>
    </row>
    <row r="4611" spans="1:8" x14ac:dyDescent="0.2">
      <c r="A4611" t="s">
        <v>17667</v>
      </c>
      <c r="B4611" t="s">
        <v>23357</v>
      </c>
      <c r="C4611" t="s">
        <v>17668</v>
      </c>
      <c r="D4611" t="s">
        <v>21648</v>
      </c>
      <c r="E4611"/>
      <c r="F4611">
        <v>70506</v>
      </c>
      <c r="G4611"/>
      <c r="H4611"/>
    </row>
    <row r="4612" spans="1:8" x14ac:dyDescent="0.2">
      <c r="A4612" t="s">
        <v>17669</v>
      </c>
      <c r="B4612" t="s">
        <v>23358</v>
      </c>
      <c r="C4612" t="s">
        <v>17670</v>
      </c>
      <c r="D4612" t="s">
        <v>21648</v>
      </c>
      <c r="E4612"/>
      <c r="F4612">
        <v>70506</v>
      </c>
      <c r="G4612"/>
      <c r="H4612"/>
    </row>
    <row r="4613" spans="1:8" x14ac:dyDescent="0.2">
      <c r="A4613" t="s">
        <v>17671</v>
      </c>
      <c r="B4613" t="s">
        <v>23307</v>
      </c>
      <c r="C4613" t="s">
        <v>17672</v>
      </c>
      <c r="D4613" t="s">
        <v>21648</v>
      </c>
      <c r="E4613"/>
      <c r="F4613">
        <v>70506</v>
      </c>
      <c r="G4613"/>
      <c r="H4613"/>
    </row>
    <row r="4614" spans="1:8" x14ac:dyDescent="0.2">
      <c r="A4614" t="s">
        <v>17673</v>
      </c>
      <c r="B4614" t="s">
        <v>23305</v>
      </c>
      <c r="C4614" t="s">
        <v>17674</v>
      </c>
      <c r="D4614" t="s">
        <v>21648</v>
      </c>
      <c r="E4614"/>
      <c r="F4614">
        <v>70506</v>
      </c>
      <c r="G4614"/>
      <c r="H4614"/>
    </row>
    <row r="4615" spans="1:8" x14ac:dyDescent="0.2">
      <c r="A4615" t="s">
        <v>17675</v>
      </c>
      <c r="B4615" t="s">
        <v>23359</v>
      </c>
      <c r="C4615" t="s">
        <v>17676</v>
      </c>
      <c r="D4615" t="s">
        <v>21648</v>
      </c>
      <c r="E4615"/>
      <c r="F4615">
        <v>70506</v>
      </c>
      <c r="G4615"/>
      <c r="H4615"/>
    </row>
    <row r="4616" spans="1:8" x14ac:dyDescent="0.2">
      <c r="A4616" t="s">
        <v>17677</v>
      </c>
      <c r="B4616" t="s">
        <v>23283</v>
      </c>
      <c r="C4616" t="s">
        <v>17678</v>
      </c>
      <c r="D4616" t="s">
        <v>21648</v>
      </c>
      <c r="E4616"/>
      <c r="F4616">
        <v>70506</v>
      </c>
      <c r="G4616"/>
      <c r="H4616"/>
    </row>
    <row r="4617" spans="1:8" x14ac:dyDescent="0.2">
      <c r="A4617" t="s">
        <v>17679</v>
      </c>
      <c r="B4617" t="s">
        <v>23284</v>
      </c>
      <c r="C4617" t="s">
        <v>17680</v>
      </c>
      <c r="D4617" t="s">
        <v>21648</v>
      </c>
      <c r="E4617"/>
      <c r="F4617">
        <v>70506</v>
      </c>
      <c r="G4617"/>
      <c r="H4617"/>
    </row>
    <row r="4618" spans="1:8" x14ac:dyDescent="0.2">
      <c r="A4618" t="s">
        <v>17681</v>
      </c>
      <c r="B4618" t="s">
        <v>23285</v>
      </c>
      <c r="C4618" t="s">
        <v>17682</v>
      </c>
      <c r="D4618" t="s">
        <v>21648</v>
      </c>
      <c r="E4618"/>
      <c r="F4618"/>
      <c r="G4618"/>
      <c r="H4618"/>
    </row>
    <row r="4619" spans="1:8" x14ac:dyDescent="0.2">
      <c r="A4619" t="s">
        <v>17683</v>
      </c>
      <c r="B4619" t="s">
        <v>23286</v>
      </c>
      <c r="C4619" t="s">
        <v>17684</v>
      </c>
      <c r="D4619" t="s">
        <v>21648</v>
      </c>
      <c r="E4619"/>
      <c r="F4619"/>
      <c r="G4619"/>
      <c r="H4619"/>
    </row>
    <row r="4620" spans="1:8" x14ac:dyDescent="0.2">
      <c r="A4620" t="s">
        <v>17685</v>
      </c>
      <c r="B4620" t="s">
        <v>23360</v>
      </c>
      <c r="C4620" t="s">
        <v>17686</v>
      </c>
      <c r="D4620" t="s">
        <v>21648</v>
      </c>
      <c r="E4620"/>
      <c r="F4620">
        <v>70506</v>
      </c>
      <c r="G4620"/>
      <c r="H4620"/>
    </row>
    <row r="4621" spans="1:8" x14ac:dyDescent="0.2">
      <c r="A4621" t="s">
        <v>17687</v>
      </c>
      <c r="B4621" t="s">
        <v>23361</v>
      </c>
      <c r="C4621" t="s">
        <v>17688</v>
      </c>
      <c r="D4621" t="s">
        <v>21648</v>
      </c>
      <c r="E4621"/>
      <c r="F4621">
        <v>70506</v>
      </c>
      <c r="G4621"/>
      <c r="H4621"/>
    </row>
    <row r="4622" spans="1:8" x14ac:dyDescent="0.2">
      <c r="A4622" t="s">
        <v>17689</v>
      </c>
      <c r="B4622" t="s">
        <v>23362</v>
      </c>
      <c r="C4622" t="s">
        <v>17690</v>
      </c>
      <c r="D4622" t="s">
        <v>21648</v>
      </c>
      <c r="E4622"/>
      <c r="F4622">
        <v>70506</v>
      </c>
      <c r="G4622"/>
      <c r="H4622"/>
    </row>
    <row r="4623" spans="1:8" x14ac:dyDescent="0.2">
      <c r="A4623" t="s">
        <v>17691</v>
      </c>
      <c r="B4623" t="s">
        <v>23277</v>
      </c>
      <c r="C4623" t="s">
        <v>17692</v>
      </c>
      <c r="D4623" t="s">
        <v>21648</v>
      </c>
      <c r="E4623"/>
      <c r="F4623">
        <v>70506</v>
      </c>
      <c r="G4623"/>
      <c r="H4623"/>
    </row>
    <row r="4624" spans="1:8" x14ac:dyDescent="0.2">
      <c r="A4624" t="s">
        <v>21061</v>
      </c>
      <c r="B4624" t="s">
        <v>23363</v>
      </c>
      <c r="C4624" t="s">
        <v>21062</v>
      </c>
      <c r="D4624" t="s">
        <v>21648</v>
      </c>
      <c r="E4624"/>
      <c r="F4624">
        <v>70506</v>
      </c>
      <c r="G4624"/>
      <c r="H4624"/>
    </row>
    <row r="4625" spans="1:8" x14ac:dyDescent="0.2">
      <c r="A4625" t="s">
        <v>17693</v>
      </c>
      <c r="B4625" t="s">
        <v>23332</v>
      </c>
      <c r="C4625" t="s">
        <v>17694</v>
      </c>
      <c r="D4625" t="s">
        <v>21648</v>
      </c>
      <c r="E4625"/>
      <c r="F4625">
        <v>70506</v>
      </c>
      <c r="G4625"/>
      <c r="H4625"/>
    </row>
    <row r="4626" spans="1:8" x14ac:dyDescent="0.2">
      <c r="A4626" t="s">
        <v>17695</v>
      </c>
      <c r="B4626" t="s">
        <v>23364</v>
      </c>
      <c r="C4626" t="s">
        <v>17696</v>
      </c>
      <c r="D4626" t="s">
        <v>21648</v>
      </c>
      <c r="E4626"/>
      <c r="F4626">
        <v>70506</v>
      </c>
      <c r="G4626"/>
      <c r="H4626"/>
    </row>
    <row r="4627" spans="1:8" x14ac:dyDescent="0.2">
      <c r="A4627" t="s">
        <v>17697</v>
      </c>
      <c r="B4627" t="s">
        <v>23365</v>
      </c>
      <c r="C4627" t="s">
        <v>17698</v>
      </c>
      <c r="D4627" t="s">
        <v>21648</v>
      </c>
      <c r="E4627"/>
      <c r="F4627">
        <v>70506</v>
      </c>
      <c r="G4627"/>
      <c r="H4627"/>
    </row>
    <row r="4628" spans="1:8" x14ac:dyDescent="0.2">
      <c r="A4628" t="s">
        <v>17699</v>
      </c>
      <c r="B4628" t="s">
        <v>23366</v>
      </c>
      <c r="C4628" t="s">
        <v>17700</v>
      </c>
      <c r="D4628" t="s">
        <v>21648</v>
      </c>
      <c r="E4628"/>
      <c r="F4628">
        <v>70506</v>
      </c>
      <c r="G4628"/>
      <c r="H4628"/>
    </row>
    <row r="4629" spans="1:8" x14ac:dyDescent="0.2">
      <c r="A4629" t="s">
        <v>17701</v>
      </c>
      <c r="B4629" t="s">
        <v>23333</v>
      </c>
      <c r="C4629" t="s">
        <v>17702</v>
      </c>
      <c r="D4629" t="s">
        <v>21648</v>
      </c>
      <c r="E4629"/>
      <c r="F4629">
        <v>70506</v>
      </c>
      <c r="G4629"/>
      <c r="H4629"/>
    </row>
    <row r="4630" spans="1:8" x14ac:dyDescent="0.2">
      <c r="A4630" t="s">
        <v>17703</v>
      </c>
      <c r="B4630" t="s">
        <v>23367</v>
      </c>
      <c r="C4630" t="s">
        <v>17704</v>
      </c>
      <c r="D4630" t="s">
        <v>21648</v>
      </c>
      <c r="E4630"/>
      <c r="F4630">
        <v>70506</v>
      </c>
      <c r="G4630"/>
      <c r="H4630"/>
    </row>
    <row r="4631" spans="1:8" x14ac:dyDescent="0.2">
      <c r="A4631" t="s">
        <v>17705</v>
      </c>
      <c r="B4631" t="s">
        <v>23368</v>
      </c>
      <c r="C4631" t="s">
        <v>17706</v>
      </c>
      <c r="D4631" t="s">
        <v>21648</v>
      </c>
      <c r="E4631"/>
      <c r="F4631">
        <v>70506</v>
      </c>
      <c r="G4631"/>
      <c r="H4631"/>
    </row>
    <row r="4632" spans="1:8" x14ac:dyDescent="0.2">
      <c r="A4632" t="s">
        <v>17707</v>
      </c>
      <c r="B4632" t="s">
        <v>23369</v>
      </c>
      <c r="C4632" t="s">
        <v>17708</v>
      </c>
      <c r="D4632" t="s">
        <v>21648</v>
      </c>
      <c r="E4632"/>
      <c r="F4632">
        <v>70506</v>
      </c>
      <c r="G4632"/>
      <c r="H4632"/>
    </row>
    <row r="4633" spans="1:8" x14ac:dyDescent="0.2">
      <c r="A4633" t="s">
        <v>17709</v>
      </c>
      <c r="B4633" t="s">
        <v>23370</v>
      </c>
      <c r="C4633" t="s">
        <v>17710</v>
      </c>
      <c r="D4633" t="s">
        <v>21648</v>
      </c>
      <c r="E4633"/>
      <c r="F4633">
        <v>70506</v>
      </c>
      <c r="G4633"/>
      <c r="H4633"/>
    </row>
    <row r="4634" spans="1:8" x14ac:dyDescent="0.2">
      <c r="A4634" t="s">
        <v>17711</v>
      </c>
      <c r="B4634" t="s">
        <v>23371</v>
      </c>
      <c r="C4634" t="s">
        <v>17712</v>
      </c>
      <c r="D4634" t="s">
        <v>21648</v>
      </c>
      <c r="E4634"/>
      <c r="F4634">
        <v>70506</v>
      </c>
      <c r="G4634"/>
      <c r="H4634"/>
    </row>
    <row r="4635" spans="1:8" x14ac:dyDescent="0.2">
      <c r="A4635" t="s">
        <v>17713</v>
      </c>
      <c r="B4635" t="s">
        <v>23372</v>
      </c>
      <c r="C4635" t="s">
        <v>17714</v>
      </c>
      <c r="D4635" t="s">
        <v>21648</v>
      </c>
      <c r="E4635"/>
      <c r="F4635">
        <v>70506</v>
      </c>
      <c r="G4635"/>
      <c r="H4635"/>
    </row>
    <row r="4636" spans="1:8" x14ac:dyDescent="0.2">
      <c r="A4636" t="s">
        <v>17715</v>
      </c>
      <c r="B4636" t="s">
        <v>23373</v>
      </c>
      <c r="C4636" t="s">
        <v>17716</v>
      </c>
      <c r="D4636" t="s">
        <v>21648</v>
      </c>
      <c r="E4636"/>
      <c r="F4636">
        <v>70506</v>
      </c>
      <c r="G4636"/>
      <c r="H4636"/>
    </row>
    <row r="4637" spans="1:8" x14ac:dyDescent="0.2">
      <c r="A4637" t="s">
        <v>17717</v>
      </c>
      <c r="B4637" t="s">
        <v>23374</v>
      </c>
      <c r="C4637" t="s">
        <v>17718</v>
      </c>
      <c r="D4637" t="s">
        <v>21648</v>
      </c>
      <c r="E4637"/>
      <c r="F4637">
        <v>70506</v>
      </c>
      <c r="G4637"/>
      <c r="H4637"/>
    </row>
    <row r="4638" spans="1:8" x14ac:dyDescent="0.2">
      <c r="A4638" t="s">
        <v>17719</v>
      </c>
      <c r="B4638" t="s">
        <v>23375</v>
      </c>
      <c r="C4638" t="s">
        <v>17720</v>
      </c>
      <c r="D4638" t="s">
        <v>21648</v>
      </c>
      <c r="E4638"/>
      <c r="F4638">
        <v>70506</v>
      </c>
      <c r="G4638"/>
      <c r="H4638"/>
    </row>
    <row r="4639" spans="1:8" x14ac:dyDescent="0.2">
      <c r="A4639" t="s">
        <v>17721</v>
      </c>
      <c r="B4639" t="s">
        <v>23376</v>
      </c>
      <c r="C4639" t="s">
        <v>17722</v>
      </c>
      <c r="D4639" t="s">
        <v>21648</v>
      </c>
      <c r="E4639"/>
      <c r="F4639">
        <v>70506</v>
      </c>
      <c r="G4639"/>
      <c r="H4639"/>
    </row>
    <row r="4640" spans="1:8" x14ac:dyDescent="0.2">
      <c r="A4640" t="s">
        <v>17723</v>
      </c>
      <c r="B4640" t="s">
        <v>23335</v>
      </c>
      <c r="C4640" t="s">
        <v>17724</v>
      </c>
      <c r="D4640" t="s">
        <v>21648</v>
      </c>
      <c r="E4640"/>
      <c r="F4640">
        <v>70506</v>
      </c>
      <c r="G4640"/>
      <c r="H4640"/>
    </row>
    <row r="4641" spans="1:8" x14ac:dyDescent="0.2">
      <c r="A4641" t="s">
        <v>17725</v>
      </c>
      <c r="B4641" t="s">
        <v>23336</v>
      </c>
      <c r="C4641" t="s">
        <v>17726</v>
      </c>
      <c r="D4641" t="s">
        <v>21648</v>
      </c>
      <c r="E4641"/>
      <c r="F4641">
        <v>70506</v>
      </c>
      <c r="G4641"/>
      <c r="H4641"/>
    </row>
    <row r="4642" spans="1:8" x14ac:dyDescent="0.2">
      <c r="A4642" t="s">
        <v>17727</v>
      </c>
      <c r="B4642" t="s">
        <v>23337</v>
      </c>
      <c r="C4642" t="s">
        <v>17728</v>
      </c>
      <c r="D4642" t="s">
        <v>21648</v>
      </c>
      <c r="E4642"/>
      <c r="F4642">
        <v>70506</v>
      </c>
      <c r="G4642"/>
      <c r="H4642"/>
    </row>
    <row r="4643" spans="1:8" x14ac:dyDescent="0.2">
      <c r="A4643" t="s">
        <v>17729</v>
      </c>
      <c r="B4643" t="s">
        <v>23338</v>
      </c>
      <c r="C4643" t="s">
        <v>17730</v>
      </c>
      <c r="D4643" t="s">
        <v>21648</v>
      </c>
      <c r="E4643"/>
      <c r="F4643">
        <v>70506</v>
      </c>
      <c r="G4643"/>
      <c r="H4643"/>
    </row>
    <row r="4644" spans="1:8" x14ac:dyDescent="0.2">
      <c r="A4644" t="s">
        <v>17731</v>
      </c>
      <c r="B4644" t="s">
        <v>23339</v>
      </c>
      <c r="C4644" t="s">
        <v>17732</v>
      </c>
      <c r="D4644" t="s">
        <v>21648</v>
      </c>
      <c r="E4644"/>
      <c r="F4644">
        <v>70506</v>
      </c>
      <c r="G4644"/>
      <c r="H4644"/>
    </row>
    <row r="4645" spans="1:8" x14ac:dyDescent="0.2">
      <c r="A4645" t="s">
        <v>17733</v>
      </c>
      <c r="B4645" t="s">
        <v>23377</v>
      </c>
      <c r="C4645" t="s">
        <v>17734</v>
      </c>
      <c r="D4645" t="s">
        <v>21648</v>
      </c>
      <c r="E4645"/>
      <c r="F4645">
        <v>70506</v>
      </c>
      <c r="G4645"/>
      <c r="H4645"/>
    </row>
    <row r="4646" spans="1:8" x14ac:dyDescent="0.2">
      <c r="A4646" t="s">
        <v>17735</v>
      </c>
      <c r="B4646" t="s">
        <v>23340</v>
      </c>
      <c r="C4646" t="s">
        <v>17736</v>
      </c>
      <c r="D4646" t="s">
        <v>21648</v>
      </c>
      <c r="E4646"/>
      <c r="F4646">
        <v>70506</v>
      </c>
      <c r="G4646"/>
      <c r="H4646"/>
    </row>
    <row r="4647" spans="1:8" x14ac:dyDescent="0.2">
      <c r="A4647" t="s">
        <v>17737</v>
      </c>
      <c r="B4647" t="s">
        <v>23341</v>
      </c>
      <c r="C4647" t="s">
        <v>17738</v>
      </c>
      <c r="D4647" t="s">
        <v>21648</v>
      </c>
      <c r="E4647"/>
      <c r="F4647">
        <v>70506</v>
      </c>
      <c r="G4647"/>
      <c r="H4647"/>
    </row>
    <row r="4648" spans="1:8" x14ac:dyDescent="0.2">
      <c r="A4648" t="s">
        <v>17739</v>
      </c>
      <c r="B4648" t="s">
        <v>23342</v>
      </c>
      <c r="C4648" t="s">
        <v>17740</v>
      </c>
      <c r="D4648" t="s">
        <v>21648</v>
      </c>
      <c r="E4648"/>
      <c r="F4648">
        <v>70506</v>
      </c>
      <c r="G4648"/>
      <c r="H4648"/>
    </row>
    <row r="4649" spans="1:8" x14ac:dyDescent="0.2">
      <c r="A4649" t="s">
        <v>17741</v>
      </c>
      <c r="B4649" t="s">
        <v>23343</v>
      </c>
      <c r="C4649" t="s">
        <v>17742</v>
      </c>
      <c r="D4649" t="s">
        <v>21648</v>
      </c>
      <c r="E4649"/>
      <c r="F4649">
        <v>70506</v>
      </c>
      <c r="G4649"/>
      <c r="H4649"/>
    </row>
    <row r="4650" spans="1:8" x14ac:dyDescent="0.2">
      <c r="A4650" t="s">
        <v>17743</v>
      </c>
      <c r="B4650" t="s">
        <v>23378</v>
      </c>
      <c r="C4650" t="s">
        <v>17744</v>
      </c>
      <c r="D4650" t="s">
        <v>21648</v>
      </c>
      <c r="E4650"/>
      <c r="F4650">
        <v>70506</v>
      </c>
      <c r="G4650"/>
      <c r="H4650"/>
    </row>
    <row r="4651" spans="1:8" x14ac:dyDescent="0.2">
      <c r="A4651" t="s">
        <v>17745</v>
      </c>
      <c r="B4651" t="s">
        <v>23379</v>
      </c>
      <c r="C4651" t="s">
        <v>17746</v>
      </c>
      <c r="D4651" t="s">
        <v>21648</v>
      </c>
      <c r="E4651"/>
      <c r="F4651">
        <v>70506</v>
      </c>
      <c r="G4651"/>
      <c r="H4651"/>
    </row>
    <row r="4652" spans="1:8" x14ac:dyDescent="0.2">
      <c r="A4652" t="s">
        <v>17747</v>
      </c>
      <c r="B4652" t="s">
        <v>23380</v>
      </c>
      <c r="C4652" t="s">
        <v>17748</v>
      </c>
      <c r="D4652" t="s">
        <v>21648</v>
      </c>
      <c r="E4652"/>
      <c r="F4652">
        <v>70506</v>
      </c>
      <c r="G4652"/>
      <c r="H4652"/>
    </row>
    <row r="4653" spans="1:8" x14ac:dyDescent="0.2">
      <c r="A4653" t="s">
        <v>17749</v>
      </c>
      <c r="B4653" t="s">
        <v>23345</v>
      </c>
      <c r="C4653" t="s">
        <v>17750</v>
      </c>
      <c r="D4653" t="s">
        <v>21648</v>
      </c>
      <c r="E4653"/>
      <c r="F4653">
        <v>70506</v>
      </c>
      <c r="G4653"/>
      <c r="H4653"/>
    </row>
    <row r="4654" spans="1:8" x14ac:dyDescent="0.2">
      <c r="A4654" t="s">
        <v>17751</v>
      </c>
      <c r="B4654" t="s">
        <v>23346</v>
      </c>
      <c r="C4654" t="s">
        <v>17752</v>
      </c>
      <c r="D4654" t="s">
        <v>21648</v>
      </c>
      <c r="E4654"/>
      <c r="F4654">
        <v>70506</v>
      </c>
      <c r="G4654"/>
      <c r="H4654"/>
    </row>
    <row r="4655" spans="1:8" x14ac:dyDescent="0.2">
      <c r="A4655" t="s">
        <v>17753</v>
      </c>
      <c r="B4655" t="s">
        <v>23381</v>
      </c>
      <c r="C4655" t="s">
        <v>17754</v>
      </c>
      <c r="D4655" t="s">
        <v>21648</v>
      </c>
      <c r="E4655"/>
      <c r="F4655">
        <v>70506</v>
      </c>
      <c r="G4655"/>
      <c r="H4655"/>
    </row>
    <row r="4656" spans="1:8" x14ac:dyDescent="0.2">
      <c r="A4656" t="s">
        <v>17755</v>
      </c>
      <c r="B4656" t="s">
        <v>23382</v>
      </c>
      <c r="C4656" t="s">
        <v>17756</v>
      </c>
      <c r="D4656" t="s">
        <v>21648</v>
      </c>
      <c r="E4656"/>
      <c r="F4656">
        <v>70506</v>
      </c>
      <c r="G4656"/>
      <c r="H4656"/>
    </row>
    <row r="4657" spans="1:8" x14ac:dyDescent="0.2">
      <c r="A4657" t="s">
        <v>17757</v>
      </c>
      <c r="B4657" t="s">
        <v>23348</v>
      </c>
      <c r="C4657" t="s">
        <v>17758</v>
      </c>
      <c r="D4657" t="s">
        <v>21648</v>
      </c>
      <c r="E4657"/>
      <c r="F4657">
        <v>70506</v>
      </c>
      <c r="G4657"/>
      <c r="H4657"/>
    </row>
    <row r="4658" spans="1:8" x14ac:dyDescent="0.2">
      <c r="A4658" t="s">
        <v>17759</v>
      </c>
      <c r="B4658" t="s">
        <v>23383</v>
      </c>
      <c r="C4658" t="s">
        <v>17760</v>
      </c>
      <c r="D4658" t="s">
        <v>21648</v>
      </c>
      <c r="E4658"/>
      <c r="F4658">
        <v>70506</v>
      </c>
      <c r="G4658"/>
      <c r="H4658"/>
    </row>
    <row r="4659" spans="1:8" x14ac:dyDescent="0.2">
      <c r="A4659" t="s">
        <v>17761</v>
      </c>
      <c r="B4659" t="s">
        <v>23384</v>
      </c>
      <c r="C4659" t="s">
        <v>17762</v>
      </c>
      <c r="D4659" t="s">
        <v>21648</v>
      </c>
      <c r="E4659"/>
      <c r="F4659">
        <v>70506</v>
      </c>
      <c r="G4659"/>
      <c r="H4659"/>
    </row>
    <row r="4660" spans="1:8" x14ac:dyDescent="0.2">
      <c r="A4660" t="s">
        <v>17763</v>
      </c>
      <c r="B4660" t="s">
        <v>23385</v>
      </c>
      <c r="C4660" t="s">
        <v>17764</v>
      </c>
      <c r="D4660" t="s">
        <v>21648</v>
      </c>
      <c r="E4660"/>
      <c r="F4660">
        <v>70506</v>
      </c>
      <c r="G4660"/>
      <c r="H4660"/>
    </row>
    <row r="4661" spans="1:8" x14ac:dyDescent="0.2">
      <c r="A4661" t="s">
        <v>17765</v>
      </c>
      <c r="B4661" t="s">
        <v>23386</v>
      </c>
      <c r="C4661" t="s">
        <v>17766</v>
      </c>
      <c r="D4661" t="s">
        <v>21648</v>
      </c>
      <c r="E4661"/>
      <c r="F4661">
        <v>70506</v>
      </c>
      <c r="G4661"/>
      <c r="H4661"/>
    </row>
    <row r="4662" spans="1:8" x14ac:dyDescent="0.2">
      <c r="A4662" t="s">
        <v>17767</v>
      </c>
      <c r="B4662" t="s">
        <v>23387</v>
      </c>
      <c r="C4662" t="s">
        <v>17768</v>
      </c>
      <c r="D4662" t="s">
        <v>21648</v>
      </c>
      <c r="E4662"/>
      <c r="F4662">
        <v>70506</v>
      </c>
      <c r="G4662"/>
      <c r="H4662"/>
    </row>
    <row r="4663" spans="1:8" x14ac:dyDescent="0.2">
      <c r="A4663" t="s">
        <v>17769</v>
      </c>
      <c r="B4663" t="s">
        <v>23350</v>
      </c>
      <c r="C4663" t="s">
        <v>17770</v>
      </c>
      <c r="D4663" t="s">
        <v>21648</v>
      </c>
      <c r="E4663"/>
      <c r="F4663">
        <v>70506</v>
      </c>
      <c r="G4663"/>
      <c r="H4663"/>
    </row>
    <row r="4664" spans="1:8" x14ac:dyDescent="0.2">
      <c r="A4664" t="s">
        <v>17771</v>
      </c>
      <c r="B4664" t="s">
        <v>23351</v>
      </c>
      <c r="C4664" t="s">
        <v>17772</v>
      </c>
      <c r="D4664" t="s">
        <v>21648</v>
      </c>
      <c r="E4664"/>
      <c r="F4664">
        <v>70506</v>
      </c>
      <c r="G4664"/>
      <c r="H4664"/>
    </row>
    <row r="4665" spans="1:8" x14ac:dyDescent="0.2">
      <c r="A4665" t="s">
        <v>17773</v>
      </c>
      <c r="B4665" t="s">
        <v>23388</v>
      </c>
      <c r="C4665" t="s">
        <v>17774</v>
      </c>
      <c r="D4665" t="s">
        <v>21648</v>
      </c>
      <c r="E4665"/>
      <c r="F4665">
        <v>70506</v>
      </c>
      <c r="G4665"/>
      <c r="H4665"/>
    </row>
    <row r="4666" spans="1:8" x14ac:dyDescent="0.2">
      <c r="A4666" t="s">
        <v>17775</v>
      </c>
      <c r="B4666" t="s">
        <v>23389</v>
      </c>
      <c r="C4666" t="s">
        <v>17776</v>
      </c>
      <c r="D4666" t="s">
        <v>21648</v>
      </c>
      <c r="E4666"/>
      <c r="F4666">
        <v>70506</v>
      </c>
      <c r="G4666"/>
      <c r="H4666"/>
    </row>
    <row r="4667" spans="1:8" x14ac:dyDescent="0.2">
      <c r="A4667" t="s">
        <v>17777</v>
      </c>
      <c r="B4667" t="s">
        <v>23390</v>
      </c>
      <c r="C4667" t="s">
        <v>17778</v>
      </c>
      <c r="D4667" t="s">
        <v>21648</v>
      </c>
      <c r="E4667"/>
      <c r="F4667">
        <v>70506</v>
      </c>
      <c r="G4667"/>
      <c r="H4667"/>
    </row>
    <row r="4668" spans="1:8" x14ac:dyDescent="0.2">
      <c r="A4668" t="s">
        <v>17779</v>
      </c>
      <c r="B4668" t="s">
        <v>23391</v>
      </c>
      <c r="C4668" t="s">
        <v>17780</v>
      </c>
      <c r="D4668" t="s">
        <v>21648</v>
      </c>
      <c r="E4668"/>
      <c r="F4668">
        <v>70506</v>
      </c>
      <c r="G4668"/>
      <c r="H4668"/>
    </row>
    <row r="4669" spans="1:8" x14ac:dyDescent="0.2">
      <c r="A4669" t="s">
        <v>17781</v>
      </c>
      <c r="B4669" t="s">
        <v>23352</v>
      </c>
      <c r="C4669" t="s">
        <v>17782</v>
      </c>
      <c r="D4669" t="s">
        <v>21648</v>
      </c>
      <c r="E4669"/>
      <c r="F4669">
        <v>70506</v>
      </c>
      <c r="G4669"/>
      <c r="H4669"/>
    </row>
    <row r="4670" spans="1:8" x14ac:dyDescent="0.2">
      <c r="A4670" t="s">
        <v>17783</v>
      </c>
      <c r="B4670" t="s">
        <v>23353</v>
      </c>
      <c r="C4670" t="s">
        <v>17784</v>
      </c>
      <c r="D4670" t="s">
        <v>21648</v>
      </c>
      <c r="E4670"/>
      <c r="F4670">
        <v>70506</v>
      </c>
      <c r="G4670"/>
      <c r="H4670"/>
    </row>
    <row r="4671" spans="1:8" x14ac:dyDescent="0.2">
      <c r="A4671" t="s">
        <v>17785</v>
      </c>
      <c r="B4671" t="s">
        <v>23354</v>
      </c>
      <c r="C4671" t="s">
        <v>17786</v>
      </c>
      <c r="D4671" t="s">
        <v>21648</v>
      </c>
      <c r="E4671"/>
      <c r="F4671">
        <v>70506</v>
      </c>
      <c r="G4671"/>
      <c r="H4671"/>
    </row>
    <row r="4672" spans="1:8" x14ac:dyDescent="0.2">
      <c r="A4672" t="s">
        <v>17787</v>
      </c>
      <c r="B4672" t="s">
        <v>23355</v>
      </c>
      <c r="C4672" t="s">
        <v>17788</v>
      </c>
      <c r="D4672" t="s">
        <v>21648</v>
      </c>
      <c r="E4672"/>
      <c r="F4672">
        <v>70506</v>
      </c>
      <c r="G4672"/>
      <c r="H4672"/>
    </row>
    <row r="4673" spans="1:8" x14ac:dyDescent="0.2">
      <c r="A4673" t="s">
        <v>17789</v>
      </c>
      <c r="B4673" t="s">
        <v>23356</v>
      </c>
      <c r="C4673" t="s">
        <v>17790</v>
      </c>
      <c r="D4673" t="s">
        <v>21648</v>
      </c>
      <c r="E4673"/>
      <c r="F4673">
        <v>70506</v>
      </c>
      <c r="G4673"/>
      <c r="H4673"/>
    </row>
    <row r="4674" spans="1:8" x14ac:dyDescent="0.2">
      <c r="A4674" t="s">
        <v>17791</v>
      </c>
      <c r="B4674" t="s">
        <v>23392</v>
      </c>
      <c r="C4674" t="s">
        <v>17792</v>
      </c>
      <c r="D4674" t="s">
        <v>21648</v>
      </c>
      <c r="E4674"/>
      <c r="F4674">
        <v>70506</v>
      </c>
      <c r="G4674"/>
      <c r="H4674"/>
    </row>
    <row r="4675" spans="1:8" x14ac:dyDescent="0.2">
      <c r="A4675" t="s">
        <v>17793</v>
      </c>
      <c r="B4675" t="s">
        <v>23393</v>
      </c>
      <c r="C4675" t="s">
        <v>17794</v>
      </c>
      <c r="D4675" t="s">
        <v>21648</v>
      </c>
      <c r="E4675"/>
      <c r="F4675">
        <v>70506</v>
      </c>
      <c r="G4675"/>
      <c r="H4675"/>
    </row>
    <row r="4676" spans="1:8" x14ac:dyDescent="0.2">
      <c r="A4676" t="s">
        <v>17795</v>
      </c>
      <c r="B4676" t="s">
        <v>23394</v>
      </c>
      <c r="C4676" t="s">
        <v>17796</v>
      </c>
      <c r="D4676" t="s">
        <v>21648</v>
      </c>
      <c r="E4676"/>
      <c r="F4676">
        <v>70506</v>
      </c>
      <c r="G4676"/>
      <c r="H4676"/>
    </row>
    <row r="4677" spans="1:8" x14ac:dyDescent="0.2">
      <c r="A4677" t="s">
        <v>17797</v>
      </c>
      <c r="B4677" t="s">
        <v>23395</v>
      </c>
      <c r="C4677" t="s">
        <v>17798</v>
      </c>
      <c r="D4677" t="s">
        <v>21648</v>
      </c>
      <c r="E4677"/>
      <c r="F4677">
        <v>70506</v>
      </c>
      <c r="G4677"/>
      <c r="H4677"/>
    </row>
    <row r="4678" spans="1:8" x14ac:dyDescent="0.2">
      <c r="A4678" t="s">
        <v>17799</v>
      </c>
      <c r="B4678" t="s">
        <v>23396</v>
      </c>
      <c r="C4678" t="s">
        <v>17800</v>
      </c>
      <c r="D4678" t="s">
        <v>21648</v>
      </c>
      <c r="E4678"/>
      <c r="F4678">
        <v>70506</v>
      </c>
      <c r="G4678"/>
      <c r="H4678"/>
    </row>
    <row r="4679" spans="1:8" x14ac:dyDescent="0.2">
      <c r="A4679" t="s">
        <v>17801</v>
      </c>
      <c r="B4679" t="s">
        <v>23359</v>
      </c>
      <c r="C4679" t="s">
        <v>17802</v>
      </c>
      <c r="D4679" t="s">
        <v>21648</v>
      </c>
      <c r="E4679"/>
      <c r="F4679">
        <v>70506</v>
      </c>
      <c r="G4679"/>
      <c r="H4679"/>
    </row>
    <row r="4680" spans="1:8" x14ac:dyDescent="0.2">
      <c r="A4680" t="s">
        <v>17803</v>
      </c>
      <c r="B4680" t="s">
        <v>23397</v>
      </c>
      <c r="C4680" t="s">
        <v>17804</v>
      </c>
      <c r="D4680" t="s">
        <v>21648</v>
      </c>
      <c r="E4680"/>
      <c r="F4680">
        <v>70506</v>
      </c>
      <c r="G4680"/>
      <c r="H4680"/>
    </row>
    <row r="4681" spans="1:8" x14ac:dyDescent="0.2">
      <c r="A4681" t="s">
        <v>17805</v>
      </c>
      <c r="B4681" t="s">
        <v>23398</v>
      </c>
      <c r="C4681" t="s">
        <v>17806</v>
      </c>
      <c r="D4681" t="s">
        <v>21648</v>
      </c>
      <c r="E4681"/>
      <c r="F4681">
        <v>70506</v>
      </c>
      <c r="G4681"/>
      <c r="H4681"/>
    </row>
    <row r="4682" spans="1:8" x14ac:dyDescent="0.2">
      <c r="A4682" t="s">
        <v>17807</v>
      </c>
      <c r="B4682" t="s">
        <v>23399</v>
      </c>
      <c r="C4682" t="s">
        <v>17808</v>
      </c>
      <c r="D4682" t="s">
        <v>21648</v>
      </c>
      <c r="E4682"/>
      <c r="F4682">
        <v>70506</v>
      </c>
      <c r="G4682"/>
      <c r="H4682"/>
    </row>
    <row r="4683" spans="1:8" x14ac:dyDescent="0.2">
      <c r="A4683" t="s">
        <v>17809</v>
      </c>
      <c r="B4683" t="s">
        <v>23400</v>
      </c>
      <c r="C4683" t="s">
        <v>17810</v>
      </c>
      <c r="D4683" t="s">
        <v>21648</v>
      </c>
      <c r="E4683"/>
      <c r="F4683">
        <v>70506</v>
      </c>
      <c r="G4683"/>
      <c r="H4683"/>
    </row>
    <row r="4684" spans="1:8" x14ac:dyDescent="0.2">
      <c r="A4684" t="s">
        <v>17811</v>
      </c>
      <c r="B4684" t="s">
        <v>23360</v>
      </c>
      <c r="C4684" t="s">
        <v>17812</v>
      </c>
      <c r="D4684" t="s">
        <v>21648</v>
      </c>
      <c r="E4684"/>
      <c r="F4684">
        <v>70506</v>
      </c>
      <c r="G4684"/>
      <c r="H4684"/>
    </row>
    <row r="4685" spans="1:8" x14ac:dyDescent="0.2">
      <c r="A4685" t="s">
        <v>17813</v>
      </c>
      <c r="B4685" t="s">
        <v>23361</v>
      </c>
      <c r="C4685" t="s">
        <v>17814</v>
      </c>
      <c r="D4685" t="s">
        <v>21648</v>
      </c>
      <c r="E4685"/>
      <c r="F4685">
        <v>70506</v>
      </c>
      <c r="G4685"/>
      <c r="H4685"/>
    </row>
    <row r="4686" spans="1:8" x14ac:dyDescent="0.2">
      <c r="A4686" t="s">
        <v>17815</v>
      </c>
      <c r="B4686" t="s">
        <v>23362</v>
      </c>
      <c r="C4686" t="s">
        <v>17816</v>
      </c>
      <c r="D4686" t="s">
        <v>21648</v>
      </c>
      <c r="E4686"/>
      <c r="F4686">
        <v>70506</v>
      </c>
      <c r="G4686"/>
      <c r="H4686"/>
    </row>
    <row r="4687" spans="1:8" x14ac:dyDescent="0.2">
      <c r="A4687" t="s">
        <v>21063</v>
      </c>
      <c r="B4687" t="s">
        <v>23401</v>
      </c>
      <c r="C4687" t="s">
        <v>21064</v>
      </c>
      <c r="D4687" t="s">
        <v>21648</v>
      </c>
      <c r="E4687"/>
      <c r="F4687">
        <v>70506</v>
      </c>
      <c r="G4687"/>
      <c r="H4687"/>
    </row>
    <row r="4688" spans="1:8" x14ac:dyDescent="0.2">
      <c r="A4688" t="s">
        <v>21065</v>
      </c>
      <c r="B4688" t="s">
        <v>23253</v>
      </c>
      <c r="C4688" t="s">
        <v>21066</v>
      </c>
      <c r="D4688" t="s">
        <v>21648</v>
      </c>
      <c r="E4688"/>
      <c r="F4688">
        <v>70506</v>
      </c>
      <c r="G4688"/>
      <c r="H4688"/>
    </row>
    <row r="4689" spans="1:8" x14ac:dyDescent="0.2">
      <c r="A4689" t="s">
        <v>9293</v>
      </c>
      <c r="B4689" t="s">
        <v>23282</v>
      </c>
      <c r="C4689" t="s">
        <v>9294</v>
      </c>
      <c r="D4689" t="s">
        <v>21648</v>
      </c>
      <c r="E4689"/>
      <c r="F4689">
        <v>70506</v>
      </c>
      <c r="G4689"/>
      <c r="H4689"/>
    </row>
    <row r="4690" spans="1:8" x14ac:dyDescent="0.2">
      <c r="A4690" t="s">
        <v>21067</v>
      </c>
      <c r="B4690" t="s">
        <v>23402</v>
      </c>
      <c r="C4690" t="s">
        <v>21068</v>
      </c>
      <c r="D4690" t="s">
        <v>21648</v>
      </c>
      <c r="E4690"/>
      <c r="F4690">
        <v>70506</v>
      </c>
      <c r="G4690"/>
      <c r="H4690"/>
    </row>
    <row r="4691" spans="1:8" x14ac:dyDescent="0.2">
      <c r="A4691" t="s">
        <v>21069</v>
      </c>
      <c r="B4691" t="s">
        <v>23403</v>
      </c>
      <c r="C4691" t="s">
        <v>21070</v>
      </c>
      <c r="D4691" t="s">
        <v>21648</v>
      </c>
      <c r="E4691"/>
      <c r="F4691">
        <v>70506</v>
      </c>
      <c r="G4691"/>
      <c r="H4691"/>
    </row>
    <row r="4692" spans="1:8" x14ac:dyDescent="0.2">
      <c r="A4692" t="s">
        <v>21071</v>
      </c>
      <c r="B4692" t="s">
        <v>23404</v>
      </c>
      <c r="C4692" t="s">
        <v>21072</v>
      </c>
      <c r="D4692" t="s">
        <v>21648</v>
      </c>
      <c r="E4692"/>
      <c r="F4692">
        <v>70506</v>
      </c>
      <c r="G4692"/>
      <c r="H4692"/>
    </row>
    <row r="4693" spans="1:8" x14ac:dyDescent="0.2">
      <c r="A4693" t="s">
        <v>15567</v>
      </c>
      <c r="B4693" t="s">
        <v>23405</v>
      </c>
      <c r="C4693" t="s">
        <v>21073</v>
      </c>
      <c r="D4693" t="s">
        <v>21648</v>
      </c>
      <c r="E4693"/>
      <c r="F4693">
        <v>70506</v>
      </c>
      <c r="G4693"/>
      <c r="H4693"/>
    </row>
    <row r="4694" spans="1:8" x14ac:dyDescent="0.2">
      <c r="A4694" t="s">
        <v>9295</v>
      </c>
      <c r="B4694" t="s">
        <v>21676</v>
      </c>
      <c r="C4694" t="s">
        <v>9296</v>
      </c>
      <c r="D4694" t="s">
        <v>21648</v>
      </c>
      <c r="E4694"/>
      <c r="F4694"/>
      <c r="G4694"/>
      <c r="H4694"/>
    </row>
    <row r="4695" spans="1:8" x14ac:dyDescent="0.2">
      <c r="A4695" t="s">
        <v>9297</v>
      </c>
      <c r="B4695" t="s">
        <v>23406</v>
      </c>
      <c r="C4695" t="s">
        <v>9298</v>
      </c>
      <c r="D4695" t="s">
        <v>21648</v>
      </c>
      <c r="E4695"/>
      <c r="F4695">
        <v>70506</v>
      </c>
      <c r="G4695"/>
      <c r="H4695"/>
    </row>
    <row r="4696" spans="1:8" x14ac:dyDescent="0.2">
      <c r="A4696" t="s">
        <v>9299</v>
      </c>
      <c r="B4696" t="s">
        <v>21676</v>
      </c>
      <c r="C4696" t="s">
        <v>9300</v>
      </c>
      <c r="D4696" t="s">
        <v>21677</v>
      </c>
      <c r="E4696"/>
      <c r="F4696"/>
      <c r="G4696"/>
      <c r="H4696"/>
    </row>
    <row r="4697" spans="1:8" x14ac:dyDescent="0.2">
      <c r="A4697" t="s">
        <v>9301</v>
      </c>
      <c r="B4697" t="s">
        <v>23406</v>
      </c>
      <c r="C4697" t="s">
        <v>9302</v>
      </c>
      <c r="D4697" t="s">
        <v>21648</v>
      </c>
      <c r="E4697"/>
      <c r="F4697">
        <v>70506</v>
      </c>
      <c r="G4697"/>
      <c r="H4697"/>
    </row>
    <row r="4698" spans="1:8" x14ac:dyDescent="0.2">
      <c r="A4698" t="s">
        <v>9303</v>
      </c>
      <c r="B4698" t="s">
        <v>23406</v>
      </c>
      <c r="C4698" t="s">
        <v>6015</v>
      </c>
      <c r="D4698" t="s">
        <v>21648</v>
      </c>
      <c r="E4698"/>
      <c r="F4698">
        <v>70506</v>
      </c>
      <c r="G4698"/>
      <c r="H4698"/>
    </row>
    <row r="4699" spans="1:8" x14ac:dyDescent="0.2">
      <c r="A4699" t="s">
        <v>6016</v>
      </c>
      <c r="B4699" t="s">
        <v>23406</v>
      </c>
      <c r="C4699" t="s">
        <v>6017</v>
      </c>
      <c r="D4699" t="s">
        <v>21648</v>
      </c>
      <c r="E4699"/>
      <c r="F4699">
        <v>70506</v>
      </c>
      <c r="G4699"/>
      <c r="H4699"/>
    </row>
    <row r="4700" spans="1:8" x14ac:dyDescent="0.2">
      <c r="A4700" t="s">
        <v>6018</v>
      </c>
      <c r="B4700" t="s">
        <v>23406</v>
      </c>
      <c r="C4700" t="s">
        <v>6019</v>
      </c>
      <c r="D4700" t="s">
        <v>21648</v>
      </c>
      <c r="E4700"/>
      <c r="F4700">
        <v>70506</v>
      </c>
      <c r="G4700"/>
      <c r="H4700"/>
    </row>
    <row r="4701" spans="1:8" x14ac:dyDescent="0.2">
      <c r="A4701" t="s">
        <v>6020</v>
      </c>
      <c r="B4701" t="s">
        <v>23407</v>
      </c>
      <c r="C4701" t="s">
        <v>21074</v>
      </c>
      <c r="D4701" t="s">
        <v>21648</v>
      </c>
      <c r="E4701"/>
      <c r="F4701">
        <v>72207</v>
      </c>
      <c r="G4701"/>
      <c r="H4701"/>
    </row>
    <row r="4702" spans="1:8" x14ac:dyDescent="0.2">
      <c r="A4702" t="s">
        <v>6021</v>
      </c>
      <c r="B4702" t="s">
        <v>23408</v>
      </c>
      <c r="C4702" t="s">
        <v>6022</v>
      </c>
      <c r="D4702" t="s">
        <v>21648</v>
      </c>
      <c r="E4702"/>
      <c r="F4702">
        <v>70506</v>
      </c>
      <c r="G4702"/>
      <c r="H4702"/>
    </row>
    <row r="4703" spans="1:8" x14ac:dyDescent="0.2">
      <c r="A4703" t="s">
        <v>6023</v>
      </c>
      <c r="B4703" t="s">
        <v>23409</v>
      </c>
      <c r="C4703" t="s">
        <v>6024</v>
      </c>
      <c r="D4703" t="s">
        <v>21648</v>
      </c>
      <c r="E4703"/>
      <c r="F4703">
        <v>70506</v>
      </c>
      <c r="G4703"/>
      <c r="H4703"/>
    </row>
    <row r="4704" spans="1:8" x14ac:dyDescent="0.2">
      <c r="A4704" t="s">
        <v>6025</v>
      </c>
      <c r="B4704" t="s">
        <v>23410</v>
      </c>
      <c r="C4704" t="s">
        <v>6026</v>
      </c>
      <c r="D4704" t="s">
        <v>21648</v>
      </c>
      <c r="E4704"/>
      <c r="F4704">
        <v>71638</v>
      </c>
      <c r="G4704"/>
      <c r="H4704"/>
    </row>
    <row r="4705" spans="1:8" x14ac:dyDescent="0.2">
      <c r="A4705" t="s">
        <v>6027</v>
      </c>
      <c r="B4705" t="s">
        <v>23411</v>
      </c>
      <c r="C4705" t="s">
        <v>2866</v>
      </c>
      <c r="D4705" t="s">
        <v>21648</v>
      </c>
      <c r="E4705"/>
      <c r="F4705">
        <v>70506</v>
      </c>
      <c r="G4705"/>
      <c r="H4705"/>
    </row>
    <row r="4706" spans="1:8" x14ac:dyDescent="0.2">
      <c r="A4706" t="s">
        <v>2867</v>
      </c>
      <c r="B4706" t="s">
        <v>23412</v>
      </c>
      <c r="C4706" t="s">
        <v>2868</v>
      </c>
      <c r="D4706" t="s">
        <v>21648</v>
      </c>
      <c r="E4706"/>
      <c r="F4706">
        <v>70506</v>
      </c>
      <c r="G4706"/>
      <c r="H4706"/>
    </row>
    <row r="4707" spans="1:8" x14ac:dyDescent="0.2">
      <c r="A4707" t="s">
        <v>2869</v>
      </c>
      <c r="B4707" t="s">
        <v>23413</v>
      </c>
      <c r="C4707" t="s">
        <v>2870</v>
      </c>
      <c r="D4707" t="s">
        <v>21648</v>
      </c>
      <c r="E4707"/>
      <c r="F4707">
        <v>70506</v>
      </c>
      <c r="G4707"/>
      <c r="H4707"/>
    </row>
    <row r="4708" spans="1:8" x14ac:dyDescent="0.2">
      <c r="A4708" t="s">
        <v>2871</v>
      </c>
      <c r="B4708" t="s">
        <v>23414</v>
      </c>
      <c r="C4708" t="s">
        <v>2872</v>
      </c>
      <c r="D4708" t="s">
        <v>21648</v>
      </c>
      <c r="E4708"/>
      <c r="F4708">
        <v>70506</v>
      </c>
      <c r="G4708"/>
      <c r="H4708"/>
    </row>
    <row r="4709" spans="1:8" x14ac:dyDescent="0.2">
      <c r="A4709" t="s">
        <v>2873</v>
      </c>
      <c r="B4709" t="s">
        <v>23415</v>
      </c>
      <c r="C4709" t="s">
        <v>2874</v>
      </c>
      <c r="D4709" t="s">
        <v>21648</v>
      </c>
      <c r="E4709"/>
      <c r="F4709">
        <v>70506</v>
      </c>
      <c r="G4709"/>
      <c r="H4709"/>
    </row>
    <row r="4710" spans="1:8" x14ac:dyDescent="0.2">
      <c r="A4710" t="s">
        <v>2875</v>
      </c>
      <c r="B4710" t="s">
        <v>23416</v>
      </c>
      <c r="C4710" t="s">
        <v>2876</v>
      </c>
      <c r="D4710" t="s">
        <v>21648</v>
      </c>
      <c r="E4710"/>
      <c r="F4710">
        <v>70506</v>
      </c>
      <c r="G4710"/>
      <c r="H4710"/>
    </row>
    <row r="4711" spans="1:8" x14ac:dyDescent="0.2">
      <c r="A4711" t="s">
        <v>2877</v>
      </c>
      <c r="B4711" t="s">
        <v>23417</v>
      </c>
      <c r="C4711" t="s">
        <v>2878</v>
      </c>
      <c r="D4711" t="s">
        <v>21648</v>
      </c>
      <c r="E4711"/>
      <c r="F4711"/>
      <c r="G4711"/>
      <c r="H4711"/>
    </row>
    <row r="4712" spans="1:8" x14ac:dyDescent="0.2">
      <c r="A4712" t="s">
        <v>2879</v>
      </c>
      <c r="B4712" t="s">
        <v>23418</v>
      </c>
      <c r="C4712" t="s">
        <v>2880</v>
      </c>
      <c r="D4712" t="s">
        <v>21648</v>
      </c>
      <c r="E4712"/>
      <c r="F4712">
        <v>70506</v>
      </c>
      <c r="G4712"/>
      <c r="H4712"/>
    </row>
    <row r="4713" spans="1:8" x14ac:dyDescent="0.2">
      <c r="A4713" t="s">
        <v>2881</v>
      </c>
      <c r="B4713" t="s">
        <v>23414</v>
      </c>
      <c r="C4713" t="s">
        <v>2882</v>
      </c>
      <c r="D4713" t="s">
        <v>21648</v>
      </c>
      <c r="E4713"/>
      <c r="F4713"/>
      <c r="G4713"/>
      <c r="H4713"/>
    </row>
    <row r="4714" spans="1:8" x14ac:dyDescent="0.2">
      <c r="A4714" t="s">
        <v>2883</v>
      </c>
      <c r="B4714" t="s">
        <v>23406</v>
      </c>
      <c r="C4714" t="s">
        <v>2884</v>
      </c>
      <c r="D4714" t="s">
        <v>21648</v>
      </c>
      <c r="E4714"/>
      <c r="F4714">
        <v>70506</v>
      </c>
      <c r="G4714"/>
      <c r="H4714"/>
    </row>
    <row r="4715" spans="1:8" x14ac:dyDescent="0.2">
      <c r="A4715" t="s">
        <v>2885</v>
      </c>
      <c r="B4715" t="s">
        <v>23419</v>
      </c>
      <c r="C4715" t="s">
        <v>2886</v>
      </c>
      <c r="D4715" t="s">
        <v>21648</v>
      </c>
      <c r="E4715"/>
      <c r="F4715">
        <v>70506</v>
      </c>
      <c r="G4715"/>
      <c r="H4715"/>
    </row>
    <row r="4716" spans="1:8" x14ac:dyDescent="0.2">
      <c r="A4716" t="s">
        <v>2887</v>
      </c>
      <c r="B4716" t="s">
        <v>23420</v>
      </c>
      <c r="C4716" t="s">
        <v>2888</v>
      </c>
      <c r="D4716" t="s">
        <v>21648</v>
      </c>
      <c r="E4716"/>
      <c r="F4716"/>
      <c r="G4716"/>
      <c r="H4716"/>
    </row>
    <row r="4717" spans="1:8" x14ac:dyDescent="0.2">
      <c r="A4717" t="s">
        <v>2889</v>
      </c>
      <c r="B4717" t="s">
        <v>23421</v>
      </c>
      <c r="C4717" t="s">
        <v>2890</v>
      </c>
      <c r="D4717" t="s">
        <v>21648</v>
      </c>
      <c r="E4717"/>
      <c r="F4717">
        <v>70506</v>
      </c>
      <c r="G4717"/>
      <c r="H4717"/>
    </row>
    <row r="4718" spans="1:8" x14ac:dyDescent="0.2">
      <c r="A4718" t="s">
        <v>2891</v>
      </c>
      <c r="B4718" t="s">
        <v>23422</v>
      </c>
      <c r="C4718" t="s">
        <v>2892</v>
      </c>
      <c r="D4718" t="s">
        <v>21648</v>
      </c>
      <c r="E4718"/>
      <c r="F4718">
        <v>70506</v>
      </c>
      <c r="G4718"/>
      <c r="H4718"/>
    </row>
    <row r="4719" spans="1:8" x14ac:dyDescent="0.2">
      <c r="A4719" t="s">
        <v>2893</v>
      </c>
      <c r="B4719" t="s">
        <v>23423</v>
      </c>
      <c r="C4719" t="s">
        <v>2894</v>
      </c>
      <c r="D4719" t="s">
        <v>21648</v>
      </c>
      <c r="E4719"/>
      <c r="F4719">
        <v>70506</v>
      </c>
      <c r="G4719"/>
      <c r="H4719"/>
    </row>
    <row r="4720" spans="1:8" x14ac:dyDescent="0.2">
      <c r="A4720" t="s">
        <v>2895</v>
      </c>
      <c r="B4720" t="s">
        <v>23327</v>
      </c>
      <c r="C4720" t="s">
        <v>2896</v>
      </c>
      <c r="D4720" t="s">
        <v>21648</v>
      </c>
      <c r="E4720"/>
      <c r="F4720">
        <v>70506</v>
      </c>
      <c r="G4720"/>
      <c r="H4720"/>
    </row>
    <row r="4721" spans="1:8" x14ac:dyDescent="0.2">
      <c r="A4721" t="s">
        <v>2897</v>
      </c>
      <c r="B4721" t="s">
        <v>23424</v>
      </c>
      <c r="C4721" t="s">
        <v>2898</v>
      </c>
      <c r="D4721" t="s">
        <v>21648</v>
      </c>
      <c r="E4721"/>
      <c r="F4721">
        <v>70506</v>
      </c>
      <c r="G4721"/>
      <c r="H4721"/>
    </row>
    <row r="4722" spans="1:8" x14ac:dyDescent="0.2">
      <c r="A4722" t="s">
        <v>2899</v>
      </c>
      <c r="B4722" t="s">
        <v>23425</v>
      </c>
      <c r="C4722" t="s">
        <v>2900</v>
      </c>
      <c r="D4722" t="s">
        <v>21648</v>
      </c>
      <c r="E4722">
        <v>0</v>
      </c>
      <c r="F4722">
        <v>99999</v>
      </c>
      <c r="G4722"/>
      <c r="H4722"/>
    </row>
    <row r="4723" spans="1:8" x14ac:dyDescent="0.2">
      <c r="A4723" t="s">
        <v>17817</v>
      </c>
      <c r="B4723" t="s">
        <v>23425</v>
      </c>
      <c r="C4723" t="s">
        <v>17818</v>
      </c>
      <c r="D4723" t="s">
        <v>21648</v>
      </c>
      <c r="E4723">
        <v>0</v>
      </c>
      <c r="F4723">
        <v>70813</v>
      </c>
      <c r="G4723"/>
      <c r="H4723"/>
    </row>
    <row r="4724" spans="1:8" x14ac:dyDescent="0.2">
      <c r="A4724" t="s">
        <v>2901</v>
      </c>
      <c r="B4724" t="s">
        <v>23425</v>
      </c>
      <c r="C4724" t="s">
        <v>2902</v>
      </c>
      <c r="D4724" t="s">
        <v>21648</v>
      </c>
      <c r="E4724">
        <v>0</v>
      </c>
      <c r="F4724">
        <v>99999</v>
      </c>
      <c r="G4724"/>
      <c r="H4724"/>
    </row>
    <row r="4725" spans="1:8" x14ac:dyDescent="0.2">
      <c r="A4725" t="s">
        <v>2903</v>
      </c>
      <c r="B4725" t="s">
        <v>23426</v>
      </c>
      <c r="C4725" t="s">
        <v>2904</v>
      </c>
      <c r="D4725" t="s">
        <v>21648</v>
      </c>
      <c r="E4725"/>
      <c r="F4725">
        <v>71638</v>
      </c>
      <c r="G4725"/>
      <c r="H4725"/>
    </row>
    <row r="4726" spans="1:8" x14ac:dyDescent="0.2">
      <c r="A4726" t="s">
        <v>2905</v>
      </c>
      <c r="B4726" t="s">
        <v>23427</v>
      </c>
      <c r="C4726" t="s">
        <v>2906</v>
      </c>
      <c r="D4726" t="s">
        <v>21648</v>
      </c>
      <c r="E4726"/>
      <c r="F4726">
        <v>70506</v>
      </c>
      <c r="G4726"/>
      <c r="H4726"/>
    </row>
    <row r="4727" spans="1:8" x14ac:dyDescent="0.2">
      <c r="A4727" t="s">
        <v>2907</v>
      </c>
      <c r="B4727" t="s">
        <v>23424</v>
      </c>
      <c r="C4727" t="s">
        <v>2908</v>
      </c>
      <c r="D4727" t="s">
        <v>21648</v>
      </c>
      <c r="E4727">
        <v>0</v>
      </c>
      <c r="F4727">
        <v>99999</v>
      </c>
      <c r="G4727"/>
      <c r="H4727"/>
    </row>
    <row r="4728" spans="1:8" x14ac:dyDescent="0.2">
      <c r="A4728" t="s">
        <v>2909</v>
      </c>
      <c r="B4728" t="s">
        <v>23428</v>
      </c>
      <c r="C4728" t="s">
        <v>2910</v>
      </c>
      <c r="D4728" t="s">
        <v>21648</v>
      </c>
      <c r="E4728"/>
      <c r="F4728">
        <v>71638</v>
      </c>
      <c r="G4728"/>
      <c r="H4728"/>
    </row>
    <row r="4729" spans="1:8" x14ac:dyDescent="0.2">
      <c r="A4729" t="s">
        <v>2911</v>
      </c>
      <c r="B4729" t="s">
        <v>23425</v>
      </c>
      <c r="C4729" t="s">
        <v>2912</v>
      </c>
      <c r="D4729" t="s">
        <v>21648</v>
      </c>
      <c r="E4729">
        <v>0</v>
      </c>
      <c r="F4729">
        <v>99999</v>
      </c>
      <c r="G4729"/>
      <c r="H4729"/>
    </row>
    <row r="4730" spans="1:8" x14ac:dyDescent="0.2">
      <c r="A4730" t="s">
        <v>2913</v>
      </c>
      <c r="B4730" t="s">
        <v>23425</v>
      </c>
      <c r="C4730" t="s">
        <v>2914</v>
      </c>
      <c r="D4730" t="s">
        <v>21648</v>
      </c>
      <c r="E4730">
        <v>0</v>
      </c>
      <c r="F4730">
        <v>99999</v>
      </c>
      <c r="G4730"/>
      <c r="H4730"/>
    </row>
    <row r="4731" spans="1:8" x14ac:dyDescent="0.2">
      <c r="A4731" t="s">
        <v>2915</v>
      </c>
      <c r="B4731" t="s">
        <v>23425</v>
      </c>
      <c r="C4731" t="s">
        <v>2916</v>
      </c>
      <c r="D4731" t="s">
        <v>21648</v>
      </c>
      <c r="E4731">
        <v>0</v>
      </c>
      <c r="F4731">
        <v>99999</v>
      </c>
      <c r="G4731"/>
      <c r="H4731"/>
    </row>
    <row r="4732" spans="1:8" x14ac:dyDescent="0.2">
      <c r="A4732" t="s">
        <v>2917</v>
      </c>
      <c r="B4732" t="s">
        <v>23425</v>
      </c>
      <c r="C4732" t="s">
        <v>2918</v>
      </c>
      <c r="D4732" t="s">
        <v>21648</v>
      </c>
      <c r="E4732">
        <v>0</v>
      </c>
      <c r="F4732">
        <v>99999</v>
      </c>
      <c r="G4732"/>
      <c r="H4732"/>
    </row>
    <row r="4733" spans="1:8" x14ac:dyDescent="0.2">
      <c r="A4733" t="s">
        <v>21075</v>
      </c>
      <c r="B4733" t="s">
        <v>23424</v>
      </c>
      <c r="C4733" t="s">
        <v>21076</v>
      </c>
      <c r="D4733" t="s">
        <v>21648</v>
      </c>
      <c r="E4733">
        <v>0</v>
      </c>
      <c r="F4733">
        <v>99999</v>
      </c>
      <c r="G4733"/>
      <c r="H4733"/>
    </row>
    <row r="4734" spans="1:8" x14ac:dyDescent="0.2">
      <c r="A4734" t="s">
        <v>2919</v>
      </c>
      <c r="B4734" t="s">
        <v>23424</v>
      </c>
      <c r="C4734" t="s">
        <v>2920</v>
      </c>
      <c r="D4734" t="s">
        <v>21648</v>
      </c>
      <c r="E4734">
        <v>0</v>
      </c>
      <c r="F4734">
        <v>99999</v>
      </c>
      <c r="G4734"/>
      <c r="H4734"/>
    </row>
    <row r="4735" spans="1:8" x14ac:dyDescent="0.2">
      <c r="A4735" t="s">
        <v>17819</v>
      </c>
      <c r="B4735" t="s">
        <v>23424</v>
      </c>
      <c r="C4735" t="s">
        <v>17820</v>
      </c>
      <c r="D4735" t="s">
        <v>21648</v>
      </c>
      <c r="E4735">
        <v>0</v>
      </c>
      <c r="F4735">
        <v>99999</v>
      </c>
      <c r="G4735"/>
      <c r="H4735"/>
    </row>
    <row r="4736" spans="1:8" x14ac:dyDescent="0.2">
      <c r="A4736" t="s">
        <v>2921</v>
      </c>
      <c r="B4736" t="s">
        <v>23424</v>
      </c>
      <c r="C4736" t="s">
        <v>2922</v>
      </c>
      <c r="D4736" t="s">
        <v>21648</v>
      </c>
      <c r="E4736">
        <v>0</v>
      </c>
      <c r="F4736">
        <v>99999</v>
      </c>
      <c r="G4736"/>
      <c r="H4736"/>
    </row>
    <row r="4737" spans="1:8" x14ac:dyDescent="0.2">
      <c r="A4737" t="s">
        <v>2923</v>
      </c>
      <c r="B4737" t="s">
        <v>23424</v>
      </c>
      <c r="C4737" t="s">
        <v>2922</v>
      </c>
      <c r="D4737" t="s">
        <v>21648</v>
      </c>
      <c r="E4737">
        <v>0</v>
      </c>
      <c r="F4737">
        <v>99999</v>
      </c>
      <c r="G4737"/>
      <c r="H4737"/>
    </row>
    <row r="4738" spans="1:8" x14ac:dyDescent="0.2">
      <c r="A4738" t="s">
        <v>2924</v>
      </c>
      <c r="B4738" t="s">
        <v>23424</v>
      </c>
      <c r="C4738" t="s">
        <v>2925</v>
      </c>
      <c r="D4738" t="s">
        <v>21648</v>
      </c>
      <c r="E4738">
        <v>0</v>
      </c>
      <c r="F4738">
        <v>99999</v>
      </c>
      <c r="G4738"/>
      <c r="H4738"/>
    </row>
    <row r="4739" spans="1:8" x14ac:dyDescent="0.2">
      <c r="A4739" t="s">
        <v>2926</v>
      </c>
      <c r="B4739" t="s">
        <v>23429</v>
      </c>
      <c r="C4739" t="s">
        <v>2927</v>
      </c>
      <c r="D4739" t="s">
        <v>21648</v>
      </c>
      <c r="E4739"/>
      <c r="F4739">
        <v>70506</v>
      </c>
      <c r="G4739"/>
      <c r="H4739"/>
    </row>
    <row r="4740" spans="1:8" x14ac:dyDescent="0.2">
      <c r="A4740" t="s">
        <v>21077</v>
      </c>
      <c r="B4740" t="s">
        <v>23424</v>
      </c>
      <c r="C4740" t="s">
        <v>2929</v>
      </c>
      <c r="D4740" t="s">
        <v>21648</v>
      </c>
      <c r="E4740">
        <v>0</v>
      </c>
      <c r="F4740">
        <v>99999</v>
      </c>
      <c r="G4740"/>
      <c r="H4740"/>
    </row>
    <row r="4741" spans="1:8" x14ac:dyDescent="0.2">
      <c r="A4741" t="s">
        <v>2928</v>
      </c>
      <c r="B4741" t="s">
        <v>23424</v>
      </c>
      <c r="C4741" t="s">
        <v>2929</v>
      </c>
      <c r="D4741" t="s">
        <v>21648</v>
      </c>
      <c r="E4741">
        <v>0</v>
      </c>
      <c r="F4741">
        <v>99999</v>
      </c>
      <c r="G4741"/>
      <c r="H4741"/>
    </row>
    <row r="4742" spans="1:8" x14ac:dyDescent="0.2">
      <c r="A4742" t="s">
        <v>1253</v>
      </c>
      <c r="B4742" t="s">
        <v>23425</v>
      </c>
      <c r="C4742" t="s">
        <v>2930</v>
      </c>
      <c r="D4742" t="s">
        <v>21648</v>
      </c>
      <c r="E4742"/>
      <c r="F4742">
        <v>70813</v>
      </c>
      <c r="G4742"/>
      <c r="H4742"/>
    </row>
    <row r="4743" spans="1:8" x14ac:dyDescent="0.2">
      <c r="A4743" t="s">
        <v>2931</v>
      </c>
      <c r="B4743" t="s">
        <v>23425</v>
      </c>
      <c r="C4743" t="s">
        <v>2932</v>
      </c>
      <c r="D4743" t="s">
        <v>21648</v>
      </c>
      <c r="E4743">
        <v>0</v>
      </c>
      <c r="F4743">
        <v>99999</v>
      </c>
      <c r="G4743"/>
      <c r="H4743"/>
    </row>
    <row r="4744" spans="1:8" x14ac:dyDescent="0.2">
      <c r="A4744" t="s">
        <v>2933</v>
      </c>
      <c r="B4744" t="s">
        <v>23425</v>
      </c>
      <c r="C4744" t="s">
        <v>2934</v>
      </c>
      <c r="D4744" t="s">
        <v>21648</v>
      </c>
      <c r="E4744">
        <v>0</v>
      </c>
      <c r="F4744">
        <v>99999</v>
      </c>
      <c r="G4744"/>
      <c r="H4744"/>
    </row>
    <row r="4745" spans="1:8" x14ac:dyDescent="0.2">
      <c r="A4745" t="s">
        <v>2935</v>
      </c>
      <c r="B4745" t="s">
        <v>23425</v>
      </c>
      <c r="C4745" t="s">
        <v>6083</v>
      </c>
      <c r="D4745" t="s">
        <v>21648</v>
      </c>
      <c r="E4745"/>
      <c r="F4745">
        <v>70506</v>
      </c>
      <c r="G4745"/>
      <c r="H4745"/>
    </row>
    <row r="4746" spans="1:8" x14ac:dyDescent="0.2">
      <c r="A4746" t="s">
        <v>21078</v>
      </c>
      <c r="B4746" t="s">
        <v>23424</v>
      </c>
      <c r="C4746" t="s">
        <v>21079</v>
      </c>
      <c r="D4746" t="s">
        <v>21648</v>
      </c>
      <c r="E4746"/>
      <c r="F4746">
        <v>99999</v>
      </c>
      <c r="G4746"/>
      <c r="H4746"/>
    </row>
    <row r="4747" spans="1:8" x14ac:dyDescent="0.2">
      <c r="A4747" t="s">
        <v>6084</v>
      </c>
      <c r="B4747" t="s">
        <v>23425</v>
      </c>
      <c r="C4747" t="s">
        <v>6085</v>
      </c>
      <c r="D4747" t="s">
        <v>21648</v>
      </c>
      <c r="E4747"/>
      <c r="F4747">
        <v>99999</v>
      </c>
      <c r="G4747"/>
      <c r="H4747"/>
    </row>
    <row r="4748" spans="1:8" x14ac:dyDescent="0.2">
      <c r="A4748" t="s">
        <v>17821</v>
      </c>
      <c r="B4748" t="s">
        <v>23430</v>
      </c>
      <c r="C4748" t="s">
        <v>17822</v>
      </c>
      <c r="D4748" t="s">
        <v>23431</v>
      </c>
      <c r="E4748"/>
      <c r="F4748">
        <v>72007</v>
      </c>
      <c r="G4748"/>
      <c r="H4748"/>
    </row>
    <row r="4749" spans="1:8" x14ac:dyDescent="0.2">
      <c r="A4749" t="s">
        <v>21080</v>
      </c>
      <c r="B4749" t="s">
        <v>23407</v>
      </c>
      <c r="C4749" t="s">
        <v>21081</v>
      </c>
      <c r="D4749" t="s">
        <v>21648</v>
      </c>
      <c r="E4749"/>
      <c r="F4749">
        <v>72207</v>
      </c>
      <c r="G4749"/>
      <c r="H4749"/>
    </row>
    <row r="4750" spans="1:8" x14ac:dyDescent="0.2">
      <c r="A4750" t="s">
        <v>21082</v>
      </c>
      <c r="B4750" t="s">
        <v>23433</v>
      </c>
      <c r="C4750" t="s">
        <v>21083</v>
      </c>
      <c r="D4750" t="s">
        <v>21648</v>
      </c>
      <c r="E4750"/>
      <c r="F4750">
        <v>70506</v>
      </c>
      <c r="G4750"/>
      <c r="H4750"/>
    </row>
    <row r="4751" spans="1:8" x14ac:dyDescent="0.2">
      <c r="A4751" t="s">
        <v>21084</v>
      </c>
      <c r="B4751" t="s">
        <v>23433</v>
      </c>
      <c r="C4751" t="s">
        <v>21085</v>
      </c>
      <c r="D4751" t="s">
        <v>21648</v>
      </c>
      <c r="E4751"/>
      <c r="F4751">
        <v>70506</v>
      </c>
      <c r="G4751"/>
      <c r="H4751"/>
    </row>
    <row r="4752" spans="1:8" x14ac:dyDescent="0.2">
      <c r="A4752" t="s">
        <v>21086</v>
      </c>
      <c r="B4752" t="s">
        <v>23433</v>
      </c>
      <c r="C4752" t="s">
        <v>21087</v>
      </c>
      <c r="D4752" t="s">
        <v>21648</v>
      </c>
      <c r="E4752"/>
      <c r="F4752">
        <v>70506</v>
      </c>
      <c r="G4752"/>
      <c r="H4752"/>
    </row>
    <row r="4753" spans="1:8" x14ac:dyDescent="0.2">
      <c r="A4753" t="s">
        <v>17823</v>
      </c>
      <c r="B4753" t="s">
        <v>23434</v>
      </c>
      <c r="C4753" t="s">
        <v>17824</v>
      </c>
      <c r="D4753" t="s">
        <v>23435</v>
      </c>
      <c r="E4753"/>
      <c r="F4753"/>
      <c r="G4753"/>
      <c r="H4753"/>
    </row>
    <row r="4754" spans="1:8" x14ac:dyDescent="0.2">
      <c r="A4754" t="s">
        <v>17825</v>
      </c>
      <c r="B4754" t="s">
        <v>23434</v>
      </c>
      <c r="C4754" t="s">
        <v>17826</v>
      </c>
      <c r="D4754" t="s">
        <v>23435</v>
      </c>
      <c r="E4754"/>
      <c r="F4754"/>
      <c r="G4754"/>
      <c r="H4754"/>
    </row>
    <row r="4755" spans="1:8" x14ac:dyDescent="0.2">
      <c r="A4755" t="s">
        <v>17827</v>
      </c>
      <c r="B4755" t="s">
        <v>23434</v>
      </c>
      <c r="C4755" t="s">
        <v>17828</v>
      </c>
      <c r="D4755" t="s">
        <v>23435</v>
      </c>
      <c r="E4755"/>
      <c r="F4755"/>
      <c r="G4755"/>
      <c r="H4755"/>
    </row>
    <row r="4756" spans="1:8" x14ac:dyDescent="0.2">
      <c r="A4756" t="s">
        <v>17829</v>
      </c>
      <c r="B4756" t="s">
        <v>23434</v>
      </c>
      <c r="C4756" t="s">
        <v>17830</v>
      </c>
      <c r="D4756" t="s">
        <v>23435</v>
      </c>
      <c r="E4756"/>
      <c r="F4756"/>
      <c r="G4756"/>
      <c r="H4756"/>
    </row>
    <row r="4757" spans="1:8" x14ac:dyDescent="0.2">
      <c r="A4757" t="s">
        <v>6086</v>
      </c>
      <c r="B4757" t="s">
        <v>23436</v>
      </c>
      <c r="C4757" t="s">
        <v>6087</v>
      </c>
      <c r="D4757" t="s">
        <v>21648</v>
      </c>
      <c r="E4757"/>
      <c r="F4757">
        <v>70506</v>
      </c>
      <c r="G4757"/>
      <c r="H4757"/>
    </row>
    <row r="4758" spans="1:8" x14ac:dyDescent="0.2">
      <c r="A4758" t="s">
        <v>6088</v>
      </c>
      <c r="B4758" t="s">
        <v>23436</v>
      </c>
      <c r="C4758" t="s">
        <v>6089</v>
      </c>
      <c r="D4758" t="s">
        <v>21648</v>
      </c>
      <c r="E4758"/>
      <c r="F4758">
        <v>71818</v>
      </c>
      <c r="G4758"/>
      <c r="H4758"/>
    </row>
    <row r="4759" spans="1:8" x14ac:dyDescent="0.2">
      <c r="A4759" t="s">
        <v>6090</v>
      </c>
      <c r="B4759" t="s">
        <v>21676</v>
      </c>
      <c r="C4759" t="s">
        <v>2104</v>
      </c>
      <c r="D4759" t="s">
        <v>21677</v>
      </c>
      <c r="E4759"/>
      <c r="F4759"/>
      <c r="G4759"/>
      <c r="H4759"/>
    </row>
    <row r="4760" spans="1:8" x14ac:dyDescent="0.2">
      <c r="A4760" t="s">
        <v>6091</v>
      </c>
      <c r="B4760" t="s">
        <v>23327</v>
      </c>
      <c r="C4760" t="s">
        <v>6092</v>
      </c>
      <c r="D4760" t="s">
        <v>21648</v>
      </c>
      <c r="E4760"/>
      <c r="F4760">
        <v>70506</v>
      </c>
      <c r="G4760"/>
      <c r="H4760"/>
    </row>
    <row r="4761" spans="1:8" x14ac:dyDescent="0.2">
      <c r="A4761" t="s">
        <v>6093</v>
      </c>
      <c r="B4761" t="s">
        <v>23327</v>
      </c>
      <c r="C4761" t="s">
        <v>6094</v>
      </c>
      <c r="D4761" t="s">
        <v>21648</v>
      </c>
      <c r="E4761"/>
      <c r="F4761">
        <v>70506</v>
      </c>
      <c r="G4761"/>
      <c r="H4761"/>
    </row>
    <row r="4762" spans="1:8" x14ac:dyDescent="0.2">
      <c r="A4762" t="s">
        <v>17831</v>
      </c>
      <c r="B4762" t="s">
        <v>23434</v>
      </c>
      <c r="C4762" t="s">
        <v>17832</v>
      </c>
      <c r="D4762" t="s">
        <v>23435</v>
      </c>
      <c r="E4762"/>
      <c r="F4762"/>
      <c r="G4762"/>
      <c r="H4762"/>
    </row>
    <row r="4763" spans="1:8" x14ac:dyDescent="0.2">
      <c r="A4763" t="s">
        <v>17833</v>
      </c>
      <c r="B4763" t="s">
        <v>23434</v>
      </c>
      <c r="C4763" t="s">
        <v>17834</v>
      </c>
      <c r="D4763" t="s">
        <v>23435</v>
      </c>
      <c r="E4763"/>
      <c r="F4763"/>
      <c r="G4763"/>
      <c r="H4763"/>
    </row>
    <row r="4764" spans="1:8" x14ac:dyDescent="0.2">
      <c r="A4764" t="s">
        <v>17835</v>
      </c>
      <c r="B4764" t="s">
        <v>23424</v>
      </c>
      <c r="C4764" t="s">
        <v>17836</v>
      </c>
      <c r="D4764" t="s">
        <v>21648</v>
      </c>
      <c r="E4764"/>
      <c r="F4764">
        <v>70506</v>
      </c>
      <c r="G4764"/>
      <c r="H4764"/>
    </row>
    <row r="4765" spans="1:8" x14ac:dyDescent="0.2">
      <c r="A4765" t="s">
        <v>17837</v>
      </c>
      <c r="B4765" t="s">
        <v>23434</v>
      </c>
      <c r="C4765" t="s">
        <v>17838</v>
      </c>
      <c r="D4765" t="s">
        <v>23435</v>
      </c>
      <c r="E4765"/>
      <c r="F4765"/>
      <c r="G4765"/>
      <c r="H4765"/>
    </row>
    <row r="4766" spans="1:8" x14ac:dyDescent="0.2">
      <c r="A4766" t="s">
        <v>17839</v>
      </c>
      <c r="B4766" t="s">
        <v>23434</v>
      </c>
      <c r="C4766" t="s">
        <v>17840</v>
      </c>
      <c r="D4766" t="s">
        <v>23435</v>
      </c>
      <c r="E4766"/>
      <c r="F4766"/>
      <c r="G4766"/>
      <c r="H4766"/>
    </row>
    <row r="4767" spans="1:8" x14ac:dyDescent="0.2">
      <c r="A4767" t="s">
        <v>17841</v>
      </c>
      <c r="B4767" t="s">
        <v>23430</v>
      </c>
      <c r="C4767" t="s">
        <v>17842</v>
      </c>
      <c r="D4767" t="s">
        <v>23431</v>
      </c>
      <c r="E4767"/>
      <c r="F4767">
        <v>71331</v>
      </c>
      <c r="G4767"/>
      <c r="H4767"/>
    </row>
    <row r="4768" spans="1:8" x14ac:dyDescent="0.2">
      <c r="A4768" t="s">
        <v>17843</v>
      </c>
      <c r="B4768" t="s">
        <v>23437</v>
      </c>
      <c r="C4768" t="s">
        <v>17844</v>
      </c>
      <c r="D4768" t="s">
        <v>23431</v>
      </c>
      <c r="E4768"/>
      <c r="F4768">
        <v>71331</v>
      </c>
      <c r="G4768"/>
      <c r="H4768"/>
    </row>
    <row r="4769" spans="1:8" x14ac:dyDescent="0.2">
      <c r="A4769" t="s">
        <v>17845</v>
      </c>
      <c r="B4769" t="s">
        <v>23437</v>
      </c>
      <c r="C4769" t="s">
        <v>17846</v>
      </c>
      <c r="D4769" t="s">
        <v>23431</v>
      </c>
      <c r="E4769"/>
      <c r="F4769">
        <v>71331</v>
      </c>
      <c r="G4769"/>
      <c r="H4769"/>
    </row>
    <row r="4770" spans="1:8" x14ac:dyDescent="0.2">
      <c r="A4770" t="s">
        <v>17847</v>
      </c>
      <c r="B4770" t="s">
        <v>23424</v>
      </c>
      <c r="C4770" t="s">
        <v>17848</v>
      </c>
      <c r="D4770" t="s">
        <v>21648</v>
      </c>
      <c r="E4770">
        <v>0</v>
      </c>
      <c r="F4770">
        <v>99999</v>
      </c>
      <c r="G4770"/>
      <c r="H4770"/>
    </row>
    <row r="4771" spans="1:8" x14ac:dyDescent="0.2">
      <c r="A4771" t="s">
        <v>17849</v>
      </c>
      <c r="B4771" t="s">
        <v>23434</v>
      </c>
      <c r="C4771" t="s">
        <v>17850</v>
      </c>
      <c r="D4771" t="s">
        <v>23435</v>
      </c>
      <c r="E4771"/>
      <c r="F4771"/>
      <c r="G4771"/>
      <c r="H4771"/>
    </row>
    <row r="4772" spans="1:8" x14ac:dyDescent="0.2">
      <c r="A4772" t="s">
        <v>17851</v>
      </c>
      <c r="B4772" t="s">
        <v>23434</v>
      </c>
      <c r="C4772" t="s">
        <v>17852</v>
      </c>
      <c r="D4772" t="s">
        <v>23435</v>
      </c>
      <c r="E4772"/>
      <c r="F4772"/>
      <c r="G4772"/>
      <c r="H4772"/>
    </row>
    <row r="4773" spans="1:8" x14ac:dyDescent="0.2">
      <c r="A4773" t="s">
        <v>17853</v>
      </c>
      <c r="B4773" t="s">
        <v>23210</v>
      </c>
      <c r="C4773" t="s">
        <v>17854</v>
      </c>
      <c r="D4773" t="s">
        <v>21648</v>
      </c>
      <c r="E4773"/>
      <c r="F4773">
        <v>70506</v>
      </c>
      <c r="G4773"/>
      <c r="H4773"/>
    </row>
    <row r="4774" spans="1:8" x14ac:dyDescent="0.2">
      <c r="A4774" t="s">
        <v>17855</v>
      </c>
      <c r="B4774" t="s">
        <v>23210</v>
      </c>
      <c r="C4774" t="s">
        <v>17856</v>
      </c>
      <c r="D4774" t="s">
        <v>21648</v>
      </c>
      <c r="E4774"/>
      <c r="F4774">
        <v>70506</v>
      </c>
      <c r="G4774"/>
      <c r="H4774"/>
    </row>
    <row r="4775" spans="1:8" x14ac:dyDescent="0.2">
      <c r="A4775" t="s">
        <v>17857</v>
      </c>
      <c r="B4775" t="s">
        <v>23210</v>
      </c>
      <c r="C4775" t="s">
        <v>17858</v>
      </c>
      <c r="D4775" t="s">
        <v>21648</v>
      </c>
      <c r="E4775"/>
      <c r="F4775">
        <v>99999</v>
      </c>
      <c r="G4775"/>
      <c r="H4775"/>
    </row>
    <row r="4776" spans="1:8" x14ac:dyDescent="0.2">
      <c r="A4776" t="s">
        <v>17859</v>
      </c>
      <c r="B4776" t="s">
        <v>23210</v>
      </c>
      <c r="C4776" t="s">
        <v>17860</v>
      </c>
      <c r="D4776" t="s">
        <v>21648</v>
      </c>
      <c r="E4776"/>
      <c r="F4776">
        <v>99999</v>
      </c>
      <c r="G4776"/>
      <c r="H4776"/>
    </row>
    <row r="4777" spans="1:8" x14ac:dyDescent="0.2">
      <c r="A4777" t="s">
        <v>17861</v>
      </c>
      <c r="B4777" t="s">
        <v>23424</v>
      </c>
      <c r="C4777" t="s">
        <v>17862</v>
      </c>
      <c r="D4777" t="s">
        <v>21648</v>
      </c>
      <c r="E4777">
        <v>0</v>
      </c>
      <c r="F4777">
        <v>70506</v>
      </c>
      <c r="G4777"/>
      <c r="H4777"/>
    </row>
    <row r="4778" spans="1:8" x14ac:dyDescent="0.2">
      <c r="A4778" t="s">
        <v>17863</v>
      </c>
      <c r="B4778" t="s">
        <v>23424</v>
      </c>
      <c r="C4778" t="s">
        <v>17864</v>
      </c>
      <c r="D4778" t="s">
        <v>21648</v>
      </c>
      <c r="E4778">
        <v>0</v>
      </c>
      <c r="F4778">
        <v>70506</v>
      </c>
      <c r="G4778"/>
      <c r="H4778"/>
    </row>
    <row r="4779" spans="1:8" x14ac:dyDescent="0.2">
      <c r="A4779" t="s">
        <v>21088</v>
      </c>
      <c r="B4779" t="s">
        <v>23407</v>
      </c>
      <c r="C4779" t="s">
        <v>21089</v>
      </c>
      <c r="D4779" t="s">
        <v>21648</v>
      </c>
      <c r="E4779"/>
      <c r="F4779">
        <v>72207</v>
      </c>
      <c r="G4779"/>
      <c r="H4779"/>
    </row>
    <row r="4780" spans="1:8" x14ac:dyDescent="0.2">
      <c r="A4780" t="s">
        <v>21090</v>
      </c>
      <c r="B4780" t="s">
        <v>23407</v>
      </c>
      <c r="C4780" t="s">
        <v>21091</v>
      </c>
      <c r="D4780" t="s">
        <v>21648</v>
      </c>
      <c r="E4780"/>
      <c r="F4780">
        <v>72207</v>
      </c>
      <c r="G4780"/>
      <c r="H4780"/>
    </row>
    <row r="4781" spans="1:8" x14ac:dyDescent="0.2">
      <c r="A4781" t="s">
        <v>17865</v>
      </c>
      <c r="B4781" t="s">
        <v>23438</v>
      </c>
      <c r="C4781" t="s">
        <v>17866</v>
      </c>
      <c r="D4781" t="s">
        <v>21648</v>
      </c>
      <c r="E4781"/>
      <c r="F4781"/>
      <c r="G4781"/>
      <c r="H4781"/>
    </row>
    <row r="4782" spans="1:8" x14ac:dyDescent="0.2">
      <c r="A4782" t="s">
        <v>17867</v>
      </c>
      <c r="B4782" t="s">
        <v>23210</v>
      </c>
      <c r="C4782" t="s">
        <v>17868</v>
      </c>
      <c r="D4782" t="s">
        <v>21648</v>
      </c>
      <c r="E4782"/>
      <c r="F4782">
        <v>70506</v>
      </c>
      <c r="G4782"/>
      <c r="H4782"/>
    </row>
    <row r="4783" spans="1:8" x14ac:dyDescent="0.2">
      <c r="A4783" t="s">
        <v>17869</v>
      </c>
      <c r="B4783" t="s">
        <v>23210</v>
      </c>
      <c r="C4783" t="s">
        <v>17870</v>
      </c>
      <c r="D4783" t="s">
        <v>21648</v>
      </c>
      <c r="E4783"/>
      <c r="F4783">
        <v>70506</v>
      </c>
      <c r="G4783"/>
      <c r="H4783"/>
    </row>
    <row r="4784" spans="1:8" x14ac:dyDescent="0.2">
      <c r="A4784" t="s">
        <v>17871</v>
      </c>
      <c r="B4784" t="s">
        <v>23424</v>
      </c>
      <c r="C4784" t="s">
        <v>17872</v>
      </c>
      <c r="D4784" t="s">
        <v>21648</v>
      </c>
      <c r="E4784"/>
      <c r="F4784">
        <v>70506</v>
      </c>
      <c r="G4784"/>
      <c r="H4784"/>
    </row>
    <row r="4785" spans="1:8" x14ac:dyDescent="0.2">
      <c r="A4785" t="s">
        <v>17873</v>
      </c>
      <c r="B4785" t="s">
        <v>23210</v>
      </c>
      <c r="C4785" t="s">
        <v>17874</v>
      </c>
      <c r="D4785" t="s">
        <v>21648</v>
      </c>
      <c r="E4785"/>
      <c r="F4785"/>
      <c r="G4785"/>
      <c r="H4785"/>
    </row>
    <row r="4786" spans="1:8" x14ac:dyDescent="0.2">
      <c r="A4786" t="s">
        <v>17875</v>
      </c>
      <c r="B4786" t="s">
        <v>23434</v>
      </c>
      <c r="C4786" t="s">
        <v>17876</v>
      </c>
      <c r="D4786" t="s">
        <v>23435</v>
      </c>
      <c r="E4786"/>
      <c r="F4786"/>
      <c r="G4786"/>
      <c r="H4786"/>
    </row>
    <row r="4787" spans="1:8" x14ac:dyDescent="0.2">
      <c r="A4787" t="s">
        <v>17877</v>
      </c>
      <c r="B4787" t="s">
        <v>23434</v>
      </c>
      <c r="C4787" t="s">
        <v>17878</v>
      </c>
      <c r="D4787" t="s">
        <v>23435</v>
      </c>
      <c r="E4787"/>
      <c r="F4787"/>
      <c r="G4787"/>
      <c r="H4787"/>
    </row>
    <row r="4788" spans="1:8" x14ac:dyDescent="0.2">
      <c r="A4788" t="s">
        <v>17879</v>
      </c>
      <c r="B4788" t="s">
        <v>21676</v>
      </c>
      <c r="C4788" t="s">
        <v>21092</v>
      </c>
      <c r="D4788" t="s">
        <v>23435</v>
      </c>
      <c r="E4788"/>
      <c r="F4788"/>
      <c r="G4788"/>
      <c r="H4788"/>
    </row>
    <row r="4789" spans="1:8" x14ac:dyDescent="0.2">
      <c r="A4789" t="s">
        <v>17880</v>
      </c>
      <c r="B4789" t="s">
        <v>21676</v>
      </c>
      <c r="C4789" t="s">
        <v>21093</v>
      </c>
      <c r="D4789" t="s">
        <v>23435</v>
      </c>
      <c r="E4789"/>
      <c r="F4789"/>
      <c r="G4789"/>
      <c r="H4789"/>
    </row>
    <row r="4790" spans="1:8" x14ac:dyDescent="0.2">
      <c r="A4790" t="s">
        <v>25571</v>
      </c>
      <c r="B4790" t="s">
        <v>25572</v>
      </c>
      <c r="C4790" t="s">
        <v>25573</v>
      </c>
      <c r="D4790" t="s">
        <v>21648</v>
      </c>
      <c r="E4790"/>
      <c r="F4790">
        <v>75121</v>
      </c>
      <c r="G4790"/>
      <c r="H4790"/>
    </row>
    <row r="4791" spans="1:8" x14ac:dyDescent="0.2">
      <c r="A4791" t="s">
        <v>6095</v>
      </c>
      <c r="B4791" t="s">
        <v>23439</v>
      </c>
      <c r="C4791" t="s">
        <v>4833</v>
      </c>
      <c r="D4791" t="s">
        <v>21648</v>
      </c>
      <c r="E4791"/>
      <c r="F4791">
        <v>72007</v>
      </c>
      <c r="G4791"/>
      <c r="H4791"/>
    </row>
    <row r="4792" spans="1:8" x14ac:dyDescent="0.2">
      <c r="A4792" t="s">
        <v>6096</v>
      </c>
      <c r="B4792" t="s">
        <v>23439</v>
      </c>
      <c r="C4792" t="s">
        <v>6097</v>
      </c>
      <c r="D4792" t="s">
        <v>21648</v>
      </c>
      <c r="E4792"/>
      <c r="F4792">
        <v>72007</v>
      </c>
      <c r="G4792"/>
      <c r="H4792"/>
    </row>
    <row r="4793" spans="1:8" x14ac:dyDescent="0.2">
      <c r="A4793" t="s">
        <v>6098</v>
      </c>
      <c r="B4793" t="s">
        <v>23440</v>
      </c>
      <c r="C4793" t="s">
        <v>6099</v>
      </c>
      <c r="D4793" t="s">
        <v>21648</v>
      </c>
      <c r="E4793"/>
      <c r="F4793">
        <v>70506</v>
      </c>
      <c r="G4793"/>
      <c r="H4793"/>
    </row>
    <row r="4794" spans="1:8" x14ac:dyDescent="0.2">
      <c r="A4794" t="s">
        <v>6100</v>
      </c>
      <c r="B4794" t="s">
        <v>23440</v>
      </c>
      <c r="C4794" t="s">
        <v>6101</v>
      </c>
      <c r="D4794" t="s">
        <v>21648</v>
      </c>
      <c r="E4794"/>
      <c r="F4794">
        <v>70506</v>
      </c>
      <c r="G4794"/>
      <c r="H4794"/>
    </row>
    <row r="4795" spans="1:8" x14ac:dyDescent="0.2">
      <c r="A4795" t="s">
        <v>6102</v>
      </c>
      <c r="B4795" t="s">
        <v>22037</v>
      </c>
      <c r="C4795" t="s">
        <v>6103</v>
      </c>
      <c r="D4795" t="s">
        <v>21648</v>
      </c>
      <c r="E4795"/>
      <c r="F4795">
        <v>72101</v>
      </c>
      <c r="G4795"/>
      <c r="H4795"/>
    </row>
    <row r="4796" spans="1:8" x14ac:dyDescent="0.2">
      <c r="A4796" t="s">
        <v>6104</v>
      </c>
      <c r="B4796" t="s">
        <v>22017</v>
      </c>
      <c r="C4796" t="s">
        <v>6105</v>
      </c>
      <c r="D4796" t="s">
        <v>21648</v>
      </c>
      <c r="E4796"/>
      <c r="F4796">
        <v>72207</v>
      </c>
      <c r="G4796"/>
      <c r="H4796"/>
    </row>
    <row r="4797" spans="1:8" x14ac:dyDescent="0.2">
      <c r="A4797" t="s">
        <v>6106</v>
      </c>
      <c r="B4797" t="s">
        <v>21676</v>
      </c>
      <c r="C4797" t="s">
        <v>745</v>
      </c>
      <c r="D4797" t="s">
        <v>21677</v>
      </c>
      <c r="E4797"/>
      <c r="F4797"/>
      <c r="G4797"/>
      <c r="H4797"/>
    </row>
    <row r="4798" spans="1:8" x14ac:dyDescent="0.2">
      <c r="A4798" t="s">
        <v>6107</v>
      </c>
      <c r="B4798" t="s">
        <v>22612</v>
      </c>
      <c r="C4798" t="s">
        <v>6108</v>
      </c>
      <c r="D4798" t="s">
        <v>21648</v>
      </c>
      <c r="E4798"/>
      <c r="F4798">
        <v>71604</v>
      </c>
      <c r="G4798"/>
      <c r="H4798"/>
    </row>
    <row r="4799" spans="1:8" x14ac:dyDescent="0.2">
      <c r="A4799" t="s">
        <v>6109</v>
      </c>
      <c r="B4799" t="s">
        <v>21676</v>
      </c>
      <c r="C4799" t="s">
        <v>6110</v>
      </c>
      <c r="D4799" t="s">
        <v>21677</v>
      </c>
      <c r="E4799"/>
      <c r="F4799"/>
      <c r="G4799"/>
      <c r="H4799"/>
    </row>
    <row r="4800" spans="1:8" x14ac:dyDescent="0.2">
      <c r="A4800" t="s">
        <v>6111</v>
      </c>
      <c r="B4800" t="s">
        <v>21676</v>
      </c>
      <c r="C4800" t="s">
        <v>6112</v>
      </c>
      <c r="D4800" t="s">
        <v>21677</v>
      </c>
      <c r="E4800"/>
      <c r="F4800"/>
      <c r="G4800"/>
      <c r="H4800"/>
    </row>
    <row r="4801" spans="1:8" x14ac:dyDescent="0.2">
      <c r="A4801" t="s">
        <v>6113</v>
      </c>
      <c r="B4801" t="s">
        <v>23442</v>
      </c>
      <c r="C4801" t="s">
        <v>6114</v>
      </c>
      <c r="D4801" t="s">
        <v>21648</v>
      </c>
      <c r="E4801"/>
      <c r="F4801"/>
      <c r="G4801"/>
      <c r="H4801"/>
    </row>
    <row r="4802" spans="1:8" x14ac:dyDescent="0.2">
      <c r="A4802" t="s">
        <v>6115</v>
      </c>
      <c r="B4802" t="s">
        <v>22347</v>
      </c>
      <c r="C4802" t="s">
        <v>6116</v>
      </c>
      <c r="D4802" t="s">
        <v>21648</v>
      </c>
      <c r="E4802"/>
      <c r="F4802"/>
      <c r="G4802"/>
      <c r="H4802"/>
    </row>
    <row r="4803" spans="1:8" x14ac:dyDescent="0.2">
      <c r="A4803" t="s">
        <v>6117</v>
      </c>
      <c r="B4803" t="s">
        <v>21676</v>
      </c>
      <c r="C4803" t="s">
        <v>6118</v>
      </c>
      <c r="D4803" t="s">
        <v>21677</v>
      </c>
      <c r="E4803"/>
      <c r="F4803"/>
      <c r="G4803"/>
      <c r="H4803"/>
    </row>
    <row r="4804" spans="1:8" x14ac:dyDescent="0.2">
      <c r="A4804" t="s">
        <v>6119</v>
      </c>
      <c r="B4804" t="s">
        <v>21676</v>
      </c>
      <c r="C4804" t="s">
        <v>6120</v>
      </c>
      <c r="D4804" t="s">
        <v>21677</v>
      </c>
      <c r="E4804"/>
      <c r="F4804"/>
      <c r="G4804"/>
      <c r="H4804"/>
    </row>
    <row r="4805" spans="1:8" x14ac:dyDescent="0.2">
      <c r="A4805" t="s">
        <v>6121</v>
      </c>
      <c r="B4805" t="s">
        <v>21676</v>
      </c>
      <c r="C4805" t="s">
        <v>6122</v>
      </c>
      <c r="D4805" t="s">
        <v>21677</v>
      </c>
      <c r="E4805"/>
      <c r="F4805"/>
      <c r="G4805"/>
      <c r="H4805"/>
    </row>
    <row r="4806" spans="1:8" x14ac:dyDescent="0.2">
      <c r="A4806" t="s">
        <v>6123</v>
      </c>
      <c r="B4806" t="s">
        <v>23443</v>
      </c>
      <c r="C4806" t="s">
        <v>6124</v>
      </c>
      <c r="D4806" t="s">
        <v>21648</v>
      </c>
      <c r="E4806"/>
      <c r="F4806"/>
      <c r="G4806"/>
      <c r="H4806"/>
    </row>
    <row r="4807" spans="1:8" x14ac:dyDescent="0.2">
      <c r="A4807" t="s">
        <v>6125</v>
      </c>
      <c r="B4807" t="s">
        <v>23444</v>
      </c>
      <c r="C4807" t="s">
        <v>6126</v>
      </c>
      <c r="D4807" t="s">
        <v>21648</v>
      </c>
      <c r="E4807"/>
      <c r="F4807">
        <v>71615</v>
      </c>
      <c r="G4807"/>
      <c r="H4807"/>
    </row>
    <row r="4808" spans="1:8" x14ac:dyDescent="0.2">
      <c r="A4808" t="s">
        <v>6127</v>
      </c>
      <c r="B4808" t="s">
        <v>23444</v>
      </c>
      <c r="C4808" t="s">
        <v>6128</v>
      </c>
      <c r="D4808" t="s">
        <v>21648</v>
      </c>
      <c r="E4808"/>
      <c r="F4808">
        <v>71615</v>
      </c>
      <c r="G4808"/>
      <c r="H4808"/>
    </row>
    <row r="4809" spans="1:8" x14ac:dyDescent="0.2">
      <c r="A4809" t="s">
        <v>6129</v>
      </c>
      <c r="B4809" t="s">
        <v>23445</v>
      </c>
      <c r="C4809" t="s">
        <v>6130</v>
      </c>
      <c r="D4809" t="s">
        <v>21648</v>
      </c>
      <c r="E4809"/>
      <c r="F4809">
        <v>70213</v>
      </c>
      <c r="G4809"/>
      <c r="H4809"/>
    </row>
    <row r="4810" spans="1:8" x14ac:dyDescent="0.2">
      <c r="A4810" t="s">
        <v>9439</v>
      </c>
      <c r="B4810" t="s">
        <v>21676</v>
      </c>
      <c r="C4810" t="s">
        <v>6118</v>
      </c>
      <c r="D4810" t="s">
        <v>21677</v>
      </c>
      <c r="E4810"/>
      <c r="F4810"/>
      <c r="G4810"/>
      <c r="H4810"/>
    </row>
    <row r="4811" spans="1:8" x14ac:dyDescent="0.2">
      <c r="A4811" t="s">
        <v>9440</v>
      </c>
      <c r="B4811" t="s">
        <v>21676</v>
      </c>
      <c r="C4811" t="s">
        <v>9441</v>
      </c>
      <c r="D4811" t="s">
        <v>21677</v>
      </c>
      <c r="E4811"/>
      <c r="F4811"/>
      <c r="G4811"/>
      <c r="H4811"/>
    </row>
    <row r="4812" spans="1:8" x14ac:dyDescent="0.2">
      <c r="A4812" t="s">
        <v>9442</v>
      </c>
      <c r="B4812" t="s">
        <v>23439</v>
      </c>
      <c r="C4812" t="s">
        <v>6097</v>
      </c>
      <c r="D4812" t="s">
        <v>21648</v>
      </c>
      <c r="E4812"/>
      <c r="F4812">
        <v>72007</v>
      </c>
      <c r="G4812"/>
      <c r="H4812"/>
    </row>
    <row r="4813" spans="1:8" x14ac:dyDescent="0.2">
      <c r="A4813" t="s">
        <v>9443</v>
      </c>
      <c r="B4813" t="s">
        <v>23444</v>
      </c>
      <c r="C4813" t="s">
        <v>6126</v>
      </c>
      <c r="D4813" t="s">
        <v>21648</v>
      </c>
      <c r="E4813"/>
      <c r="F4813">
        <v>71615</v>
      </c>
      <c r="G4813"/>
      <c r="H4813"/>
    </row>
    <row r="4814" spans="1:8" x14ac:dyDescent="0.2">
      <c r="A4814" t="s">
        <v>9444</v>
      </c>
      <c r="B4814" t="s">
        <v>22481</v>
      </c>
      <c r="C4814" t="s">
        <v>9445</v>
      </c>
      <c r="D4814" t="s">
        <v>21648</v>
      </c>
      <c r="E4814"/>
      <c r="F4814">
        <v>72007</v>
      </c>
      <c r="G4814"/>
      <c r="H4814"/>
    </row>
    <row r="4815" spans="1:8" x14ac:dyDescent="0.2">
      <c r="A4815" t="s">
        <v>9446</v>
      </c>
      <c r="B4815" t="s">
        <v>22377</v>
      </c>
      <c r="C4815" t="s">
        <v>9447</v>
      </c>
      <c r="D4815" t="s">
        <v>21648</v>
      </c>
      <c r="E4815"/>
      <c r="F4815">
        <v>70506</v>
      </c>
      <c r="G4815"/>
      <c r="H4815"/>
    </row>
    <row r="4816" spans="1:8" x14ac:dyDescent="0.2">
      <c r="A4816" t="s">
        <v>9448</v>
      </c>
      <c r="B4816" t="s">
        <v>23447</v>
      </c>
      <c r="C4816" t="s">
        <v>9449</v>
      </c>
      <c r="D4816" t="s">
        <v>21648</v>
      </c>
      <c r="E4816"/>
      <c r="F4816">
        <v>70506</v>
      </c>
      <c r="G4816"/>
      <c r="H4816"/>
    </row>
    <row r="4817" spans="1:8" x14ac:dyDescent="0.2">
      <c r="A4817" t="s">
        <v>9450</v>
      </c>
      <c r="B4817" t="s">
        <v>22481</v>
      </c>
      <c r="C4817" t="s">
        <v>9451</v>
      </c>
      <c r="D4817" t="s">
        <v>21648</v>
      </c>
      <c r="E4817">
        <v>0</v>
      </c>
      <c r="F4817">
        <v>99999</v>
      </c>
      <c r="G4817"/>
      <c r="H4817"/>
    </row>
    <row r="4818" spans="1:8" x14ac:dyDescent="0.2">
      <c r="A4818" t="s">
        <v>9452</v>
      </c>
      <c r="B4818" t="s">
        <v>22481</v>
      </c>
      <c r="C4818" t="s">
        <v>9453</v>
      </c>
      <c r="D4818" t="s">
        <v>21648</v>
      </c>
      <c r="E4818">
        <v>0</v>
      </c>
      <c r="F4818">
        <v>99999</v>
      </c>
      <c r="G4818"/>
      <c r="H4818"/>
    </row>
    <row r="4819" spans="1:8" x14ac:dyDescent="0.2">
      <c r="A4819" t="s">
        <v>9454</v>
      </c>
      <c r="B4819" t="s">
        <v>23448</v>
      </c>
      <c r="C4819" t="s">
        <v>9455</v>
      </c>
      <c r="D4819" t="s">
        <v>21648</v>
      </c>
      <c r="E4819"/>
      <c r="F4819">
        <v>72101</v>
      </c>
      <c r="G4819"/>
      <c r="H4819"/>
    </row>
    <row r="4820" spans="1:8" x14ac:dyDescent="0.2">
      <c r="A4820" t="s">
        <v>9456</v>
      </c>
      <c r="B4820" t="s">
        <v>22037</v>
      </c>
      <c r="C4820" t="s">
        <v>9457</v>
      </c>
      <c r="D4820" t="s">
        <v>21648</v>
      </c>
      <c r="E4820"/>
      <c r="F4820"/>
      <c r="G4820"/>
      <c r="H4820"/>
    </row>
    <row r="4821" spans="1:8" x14ac:dyDescent="0.2">
      <c r="A4821" t="s">
        <v>9458</v>
      </c>
      <c r="B4821" t="s">
        <v>22481</v>
      </c>
      <c r="C4821" t="s">
        <v>9459</v>
      </c>
      <c r="D4821" t="s">
        <v>21648</v>
      </c>
      <c r="E4821">
        <v>0</v>
      </c>
      <c r="F4821">
        <v>99999</v>
      </c>
      <c r="G4821"/>
      <c r="H4821"/>
    </row>
    <row r="4822" spans="1:8" x14ac:dyDescent="0.2">
      <c r="A4822" t="s">
        <v>9465</v>
      </c>
      <c r="B4822" t="s">
        <v>22037</v>
      </c>
      <c r="C4822" t="s">
        <v>9466</v>
      </c>
      <c r="D4822" t="s">
        <v>21648</v>
      </c>
      <c r="E4822"/>
      <c r="F4822">
        <v>70506</v>
      </c>
      <c r="G4822"/>
      <c r="H4822"/>
    </row>
    <row r="4823" spans="1:8" x14ac:dyDescent="0.2">
      <c r="A4823" t="s">
        <v>9467</v>
      </c>
      <c r="B4823" t="s">
        <v>22037</v>
      </c>
      <c r="C4823" t="s">
        <v>9468</v>
      </c>
      <c r="D4823" t="s">
        <v>21648</v>
      </c>
      <c r="E4823"/>
      <c r="F4823"/>
      <c r="G4823"/>
      <c r="H4823"/>
    </row>
    <row r="4824" spans="1:8" x14ac:dyDescent="0.2">
      <c r="A4824" t="s">
        <v>9469</v>
      </c>
      <c r="B4824" t="s">
        <v>23449</v>
      </c>
      <c r="C4824" t="s">
        <v>9470</v>
      </c>
      <c r="D4824" t="s">
        <v>21648</v>
      </c>
      <c r="E4824"/>
      <c r="F4824">
        <v>71915</v>
      </c>
      <c r="G4824"/>
      <c r="H4824"/>
    </row>
    <row r="4825" spans="1:8" x14ac:dyDescent="0.2">
      <c r="A4825" t="s">
        <v>9471</v>
      </c>
      <c r="B4825" t="s">
        <v>23439</v>
      </c>
      <c r="C4825" t="s">
        <v>4834</v>
      </c>
      <c r="D4825" t="s">
        <v>21648</v>
      </c>
      <c r="E4825">
        <v>0</v>
      </c>
      <c r="F4825">
        <v>99999</v>
      </c>
      <c r="G4825"/>
      <c r="H4825"/>
    </row>
    <row r="4826" spans="1:8" x14ac:dyDescent="0.2">
      <c r="A4826" t="s">
        <v>9472</v>
      </c>
      <c r="B4826" t="s">
        <v>23444</v>
      </c>
      <c r="C4826" t="s">
        <v>9473</v>
      </c>
      <c r="D4826" t="s">
        <v>21648</v>
      </c>
      <c r="E4826">
        <v>0</v>
      </c>
      <c r="F4826">
        <v>99999</v>
      </c>
      <c r="G4826"/>
      <c r="H4826"/>
    </row>
    <row r="4827" spans="1:8" x14ac:dyDescent="0.2">
      <c r="A4827" t="s">
        <v>9474</v>
      </c>
      <c r="B4827" t="s">
        <v>23450</v>
      </c>
      <c r="C4827" t="s">
        <v>9475</v>
      </c>
      <c r="D4827" t="s">
        <v>21648</v>
      </c>
      <c r="E4827"/>
      <c r="F4827">
        <v>70506</v>
      </c>
      <c r="G4827"/>
      <c r="H4827"/>
    </row>
    <row r="4828" spans="1:8" x14ac:dyDescent="0.2">
      <c r="A4828" t="s">
        <v>9476</v>
      </c>
      <c r="B4828" t="s">
        <v>22377</v>
      </c>
      <c r="C4828" t="s">
        <v>9477</v>
      </c>
      <c r="D4828" t="s">
        <v>21648</v>
      </c>
      <c r="E4828"/>
      <c r="F4828">
        <v>70506</v>
      </c>
      <c r="G4828"/>
      <c r="H4828"/>
    </row>
    <row r="4829" spans="1:8" x14ac:dyDescent="0.2">
      <c r="A4829" t="s">
        <v>9478</v>
      </c>
      <c r="B4829" t="s">
        <v>22377</v>
      </c>
      <c r="C4829" t="s">
        <v>9479</v>
      </c>
      <c r="D4829" t="s">
        <v>21648</v>
      </c>
      <c r="E4829"/>
      <c r="F4829">
        <v>70506</v>
      </c>
      <c r="G4829"/>
      <c r="H4829"/>
    </row>
    <row r="4830" spans="1:8" x14ac:dyDescent="0.2">
      <c r="A4830" t="s">
        <v>9480</v>
      </c>
      <c r="B4830" t="s">
        <v>22377</v>
      </c>
      <c r="C4830" t="s">
        <v>9481</v>
      </c>
      <c r="D4830" t="s">
        <v>21648</v>
      </c>
      <c r="E4830"/>
      <c r="F4830">
        <v>70506</v>
      </c>
      <c r="G4830"/>
      <c r="H4830"/>
    </row>
    <row r="4831" spans="1:8" x14ac:dyDescent="0.2">
      <c r="A4831" t="s">
        <v>9482</v>
      </c>
      <c r="B4831" t="s">
        <v>22877</v>
      </c>
      <c r="C4831" t="s">
        <v>9483</v>
      </c>
      <c r="D4831" t="s">
        <v>21677</v>
      </c>
      <c r="E4831"/>
      <c r="F4831"/>
      <c r="G4831"/>
      <c r="H4831"/>
    </row>
    <row r="4832" spans="1:8" x14ac:dyDescent="0.2">
      <c r="A4832" t="s">
        <v>9484</v>
      </c>
      <c r="B4832" t="s">
        <v>23451</v>
      </c>
      <c r="C4832" t="s">
        <v>9485</v>
      </c>
      <c r="D4832" t="s">
        <v>21648</v>
      </c>
      <c r="E4832"/>
      <c r="F4832">
        <v>70420</v>
      </c>
      <c r="G4832"/>
      <c r="H4832"/>
    </row>
    <row r="4833" spans="1:8" x14ac:dyDescent="0.2">
      <c r="A4833" t="s">
        <v>9486</v>
      </c>
      <c r="B4833" t="s">
        <v>23451</v>
      </c>
      <c r="C4833" t="s">
        <v>9487</v>
      </c>
      <c r="D4833" t="s">
        <v>21648</v>
      </c>
      <c r="E4833"/>
      <c r="F4833">
        <v>70420</v>
      </c>
      <c r="G4833"/>
      <c r="H4833"/>
    </row>
    <row r="4834" spans="1:8" x14ac:dyDescent="0.2">
      <c r="A4834" t="s">
        <v>9488</v>
      </c>
      <c r="B4834" t="s">
        <v>23452</v>
      </c>
      <c r="C4834" t="s">
        <v>9489</v>
      </c>
      <c r="D4834" t="s">
        <v>21648</v>
      </c>
      <c r="E4834"/>
      <c r="F4834">
        <v>71805</v>
      </c>
      <c r="G4834"/>
      <c r="H4834"/>
    </row>
    <row r="4835" spans="1:8" x14ac:dyDescent="0.2">
      <c r="A4835" t="s">
        <v>9490</v>
      </c>
      <c r="B4835" t="s">
        <v>22224</v>
      </c>
      <c r="C4835" t="s">
        <v>9491</v>
      </c>
      <c r="D4835" t="s">
        <v>21648</v>
      </c>
      <c r="E4835"/>
      <c r="F4835">
        <v>70506</v>
      </c>
      <c r="G4835"/>
      <c r="H4835"/>
    </row>
    <row r="4836" spans="1:8" x14ac:dyDescent="0.2">
      <c r="A4836" t="s">
        <v>9492</v>
      </c>
      <c r="B4836" t="s">
        <v>23453</v>
      </c>
      <c r="C4836" t="s">
        <v>9493</v>
      </c>
      <c r="D4836" t="s">
        <v>21648</v>
      </c>
      <c r="E4836"/>
      <c r="F4836">
        <v>72007</v>
      </c>
      <c r="G4836"/>
      <c r="H4836"/>
    </row>
    <row r="4837" spans="1:8" x14ac:dyDescent="0.2">
      <c r="A4837" t="s">
        <v>9494</v>
      </c>
      <c r="B4837" t="s">
        <v>21676</v>
      </c>
      <c r="C4837" t="s">
        <v>9495</v>
      </c>
      <c r="D4837" t="s">
        <v>21677</v>
      </c>
      <c r="E4837"/>
      <c r="F4837"/>
      <c r="G4837"/>
      <c r="H4837"/>
    </row>
    <row r="4838" spans="1:8" x14ac:dyDescent="0.2">
      <c r="A4838" t="s">
        <v>9496</v>
      </c>
      <c r="B4838" t="s">
        <v>23454</v>
      </c>
      <c r="C4838" t="s">
        <v>9497</v>
      </c>
      <c r="D4838" t="s">
        <v>21648</v>
      </c>
      <c r="E4838"/>
      <c r="F4838">
        <v>71915</v>
      </c>
      <c r="G4838"/>
      <c r="H4838"/>
    </row>
    <row r="4839" spans="1:8" x14ac:dyDescent="0.2">
      <c r="A4839" t="s">
        <v>9498</v>
      </c>
      <c r="B4839" t="s">
        <v>23454</v>
      </c>
      <c r="C4839" t="s">
        <v>9499</v>
      </c>
      <c r="D4839" t="s">
        <v>21648</v>
      </c>
      <c r="E4839"/>
      <c r="F4839">
        <v>71915</v>
      </c>
      <c r="G4839"/>
      <c r="H4839"/>
    </row>
    <row r="4840" spans="1:8" x14ac:dyDescent="0.2">
      <c r="A4840" t="s">
        <v>9500</v>
      </c>
      <c r="B4840" t="s">
        <v>21676</v>
      </c>
      <c r="C4840" t="s">
        <v>9501</v>
      </c>
      <c r="D4840" t="s">
        <v>21648</v>
      </c>
      <c r="E4840"/>
      <c r="F4840"/>
      <c r="G4840"/>
      <c r="H4840"/>
    </row>
    <row r="4841" spans="1:8" x14ac:dyDescent="0.2">
      <c r="A4841" t="s">
        <v>9502</v>
      </c>
      <c r="B4841" t="s">
        <v>23455</v>
      </c>
      <c r="C4841" t="s">
        <v>9503</v>
      </c>
      <c r="D4841" t="s">
        <v>21648</v>
      </c>
      <c r="E4841"/>
      <c r="F4841"/>
      <c r="G4841"/>
      <c r="H4841"/>
    </row>
    <row r="4842" spans="1:8" x14ac:dyDescent="0.2">
      <c r="A4842" t="s">
        <v>1530</v>
      </c>
      <c r="B4842" t="s">
        <v>23439</v>
      </c>
      <c r="C4842" t="s">
        <v>4833</v>
      </c>
      <c r="D4842" t="s">
        <v>21648</v>
      </c>
      <c r="E4842"/>
      <c r="F4842">
        <v>72007</v>
      </c>
      <c r="G4842"/>
      <c r="H4842"/>
    </row>
    <row r="4843" spans="1:8" x14ac:dyDescent="0.2">
      <c r="A4843" t="s">
        <v>9504</v>
      </c>
      <c r="B4843" t="s">
        <v>23439</v>
      </c>
      <c r="C4843" t="s">
        <v>6097</v>
      </c>
      <c r="D4843" t="s">
        <v>21648</v>
      </c>
      <c r="E4843"/>
      <c r="F4843">
        <v>72007</v>
      </c>
      <c r="G4843"/>
      <c r="H4843"/>
    </row>
    <row r="4844" spans="1:8" x14ac:dyDescent="0.2">
      <c r="A4844" t="s">
        <v>1531</v>
      </c>
      <c r="B4844" t="s">
        <v>23439</v>
      </c>
      <c r="C4844" t="s">
        <v>4834</v>
      </c>
      <c r="D4844" t="s">
        <v>21648</v>
      </c>
      <c r="E4844"/>
      <c r="F4844">
        <v>72007</v>
      </c>
      <c r="G4844"/>
      <c r="H4844"/>
    </row>
    <row r="4845" spans="1:8" x14ac:dyDescent="0.2">
      <c r="A4845" t="s">
        <v>1532</v>
      </c>
      <c r="B4845" t="s">
        <v>23439</v>
      </c>
      <c r="C4845" t="s">
        <v>4835</v>
      </c>
      <c r="D4845" t="s">
        <v>21648</v>
      </c>
      <c r="E4845"/>
      <c r="F4845">
        <v>72007</v>
      </c>
      <c r="G4845"/>
      <c r="H4845"/>
    </row>
    <row r="4846" spans="1:8" x14ac:dyDescent="0.2">
      <c r="A4846" t="s">
        <v>23456</v>
      </c>
      <c r="B4846" t="s">
        <v>22795</v>
      </c>
      <c r="C4846" t="s">
        <v>23457</v>
      </c>
      <c r="D4846" t="s">
        <v>21648</v>
      </c>
      <c r="E4846"/>
      <c r="F4846">
        <v>70506</v>
      </c>
      <c r="G4846"/>
      <c r="H4846"/>
    </row>
    <row r="4847" spans="1:8" x14ac:dyDescent="0.2">
      <c r="A4847" t="s">
        <v>9505</v>
      </c>
      <c r="B4847" t="s">
        <v>22219</v>
      </c>
      <c r="C4847" t="s">
        <v>9506</v>
      </c>
      <c r="D4847" t="s">
        <v>21648</v>
      </c>
      <c r="E4847"/>
      <c r="F4847">
        <v>70405</v>
      </c>
      <c r="G4847"/>
      <c r="H4847"/>
    </row>
    <row r="4848" spans="1:8" x14ac:dyDescent="0.2">
      <c r="A4848" t="s">
        <v>21094</v>
      </c>
      <c r="B4848" t="s">
        <v>22195</v>
      </c>
      <c r="C4848" t="s">
        <v>21095</v>
      </c>
      <c r="D4848" t="s">
        <v>21648</v>
      </c>
      <c r="E4848">
        <v>0</v>
      </c>
      <c r="F4848">
        <v>99999</v>
      </c>
      <c r="G4848"/>
      <c r="H4848"/>
    </row>
    <row r="4849" spans="1:8" x14ac:dyDescent="0.2">
      <c r="A4849" t="s">
        <v>9507</v>
      </c>
      <c r="B4849" t="s">
        <v>23458</v>
      </c>
      <c r="C4849" t="s">
        <v>9508</v>
      </c>
      <c r="D4849" t="s">
        <v>21648</v>
      </c>
      <c r="E4849"/>
      <c r="F4849">
        <v>70506</v>
      </c>
      <c r="G4849"/>
      <c r="H4849"/>
    </row>
    <row r="4850" spans="1:8" x14ac:dyDescent="0.2">
      <c r="A4850" t="s">
        <v>9509</v>
      </c>
      <c r="B4850" t="s">
        <v>23458</v>
      </c>
      <c r="C4850" t="s">
        <v>9510</v>
      </c>
      <c r="D4850" t="s">
        <v>21648</v>
      </c>
      <c r="E4850"/>
      <c r="F4850">
        <v>70506</v>
      </c>
      <c r="G4850"/>
      <c r="H4850"/>
    </row>
    <row r="4851" spans="1:8" x14ac:dyDescent="0.2">
      <c r="A4851" t="s">
        <v>9511</v>
      </c>
      <c r="B4851" t="s">
        <v>23458</v>
      </c>
      <c r="C4851" t="s">
        <v>9512</v>
      </c>
      <c r="D4851" t="s">
        <v>21648</v>
      </c>
      <c r="E4851"/>
      <c r="F4851">
        <v>70506</v>
      </c>
      <c r="G4851"/>
      <c r="H4851"/>
    </row>
    <row r="4852" spans="1:8" x14ac:dyDescent="0.2">
      <c r="A4852" t="s">
        <v>9513</v>
      </c>
      <c r="B4852" t="s">
        <v>23459</v>
      </c>
      <c r="C4852" t="s">
        <v>9514</v>
      </c>
      <c r="D4852" t="s">
        <v>21648</v>
      </c>
      <c r="E4852"/>
      <c r="F4852">
        <v>71112</v>
      </c>
      <c r="G4852"/>
      <c r="H4852"/>
    </row>
    <row r="4853" spans="1:8" x14ac:dyDescent="0.2">
      <c r="A4853" t="s">
        <v>9515</v>
      </c>
      <c r="B4853" t="s">
        <v>22034</v>
      </c>
      <c r="C4853" t="s">
        <v>4020</v>
      </c>
      <c r="D4853" t="s">
        <v>21648</v>
      </c>
      <c r="E4853"/>
      <c r="F4853">
        <v>71109</v>
      </c>
      <c r="G4853"/>
      <c r="H4853"/>
    </row>
    <row r="4854" spans="1:8" x14ac:dyDescent="0.2">
      <c r="A4854" t="s">
        <v>9516</v>
      </c>
      <c r="B4854" t="s">
        <v>22522</v>
      </c>
      <c r="C4854" t="s">
        <v>9517</v>
      </c>
      <c r="D4854" t="s">
        <v>21648</v>
      </c>
      <c r="E4854"/>
      <c r="F4854">
        <v>70506</v>
      </c>
      <c r="G4854"/>
      <c r="H4854"/>
    </row>
    <row r="4855" spans="1:8" x14ac:dyDescent="0.2">
      <c r="A4855" t="s">
        <v>9518</v>
      </c>
      <c r="B4855" t="s">
        <v>21676</v>
      </c>
      <c r="C4855" t="s">
        <v>9519</v>
      </c>
      <c r="D4855" t="s">
        <v>21677</v>
      </c>
      <c r="E4855"/>
      <c r="F4855"/>
      <c r="G4855"/>
      <c r="H4855"/>
    </row>
    <row r="4856" spans="1:8" x14ac:dyDescent="0.2">
      <c r="A4856" t="s">
        <v>9520</v>
      </c>
      <c r="B4856" t="s">
        <v>22795</v>
      </c>
      <c r="C4856" t="s">
        <v>9521</v>
      </c>
      <c r="D4856" t="s">
        <v>21648</v>
      </c>
      <c r="E4856"/>
      <c r="F4856">
        <v>70506</v>
      </c>
      <c r="G4856"/>
      <c r="H4856"/>
    </row>
    <row r="4857" spans="1:8" x14ac:dyDescent="0.2">
      <c r="A4857" t="s">
        <v>9522</v>
      </c>
      <c r="B4857" t="s">
        <v>22795</v>
      </c>
      <c r="C4857" t="s">
        <v>12930</v>
      </c>
      <c r="D4857" t="s">
        <v>21648</v>
      </c>
      <c r="E4857"/>
      <c r="F4857">
        <v>70506</v>
      </c>
      <c r="G4857"/>
      <c r="H4857"/>
    </row>
    <row r="4858" spans="1:8" x14ac:dyDescent="0.2">
      <c r="A4858" t="s">
        <v>12931</v>
      </c>
      <c r="B4858" t="s">
        <v>23461</v>
      </c>
      <c r="C4858" t="s">
        <v>12932</v>
      </c>
      <c r="D4858" t="s">
        <v>21648</v>
      </c>
      <c r="E4858"/>
      <c r="F4858">
        <v>70506</v>
      </c>
      <c r="G4858"/>
      <c r="H4858"/>
    </row>
    <row r="4859" spans="1:8" x14ac:dyDescent="0.2">
      <c r="A4859" t="s">
        <v>12933</v>
      </c>
      <c r="B4859" t="s">
        <v>22219</v>
      </c>
      <c r="C4859" t="s">
        <v>12934</v>
      </c>
      <c r="D4859" t="s">
        <v>21648</v>
      </c>
      <c r="E4859"/>
      <c r="F4859">
        <v>70405</v>
      </c>
      <c r="G4859"/>
      <c r="H4859"/>
    </row>
    <row r="4860" spans="1:8" x14ac:dyDescent="0.2">
      <c r="A4860" t="s">
        <v>4836</v>
      </c>
      <c r="B4860" t="s">
        <v>23462</v>
      </c>
      <c r="C4860" t="s">
        <v>4837</v>
      </c>
      <c r="D4860" t="s">
        <v>21648</v>
      </c>
      <c r="E4860"/>
      <c r="F4860">
        <v>70901</v>
      </c>
      <c r="G4860"/>
      <c r="H4860"/>
    </row>
    <row r="4861" spans="1:8" x14ac:dyDescent="0.2">
      <c r="A4861" t="s">
        <v>12935</v>
      </c>
      <c r="B4861" t="s">
        <v>23463</v>
      </c>
      <c r="C4861" t="s">
        <v>12936</v>
      </c>
      <c r="D4861" t="s">
        <v>21648</v>
      </c>
      <c r="E4861">
        <v>0</v>
      </c>
      <c r="F4861">
        <v>99999</v>
      </c>
      <c r="G4861"/>
      <c r="H4861"/>
    </row>
    <row r="4862" spans="1:8" x14ac:dyDescent="0.2">
      <c r="A4862" t="s">
        <v>17881</v>
      </c>
      <c r="B4862" t="s">
        <v>23463</v>
      </c>
      <c r="C4862" t="s">
        <v>17882</v>
      </c>
      <c r="D4862" t="s">
        <v>21648</v>
      </c>
      <c r="E4862"/>
      <c r="F4862">
        <v>70506</v>
      </c>
      <c r="G4862"/>
      <c r="H4862"/>
    </row>
    <row r="4863" spans="1:8" x14ac:dyDescent="0.2">
      <c r="A4863" t="s">
        <v>12937</v>
      </c>
      <c r="B4863" t="s">
        <v>23463</v>
      </c>
      <c r="C4863" t="s">
        <v>12938</v>
      </c>
      <c r="D4863" t="s">
        <v>21648</v>
      </c>
      <c r="E4863">
        <v>0</v>
      </c>
      <c r="F4863">
        <v>99999</v>
      </c>
      <c r="G4863"/>
      <c r="H4863"/>
    </row>
    <row r="4864" spans="1:8" x14ac:dyDescent="0.2">
      <c r="A4864" t="s">
        <v>12939</v>
      </c>
      <c r="B4864" t="s">
        <v>23454</v>
      </c>
      <c r="C4864" t="s">
        <v>12940</v>
      </c>
      <c r="D4864" t="s">
        <v>21648</v>
      </c>
      <c r="E4864"/>
      <c r="F4864">
        <v>72318</v>
      </c>
      <c r="G4864"/>
      <c r="H4864"/>
    </row>
    <row r="4865" spans="1:8" x14ac:dyDescent="0.2">
      <c r="A4865" t="s">
        <v>12941</v>
      </c>
      <c r="B4865" t="s">
        <v>23459</v>
      </c>
      <c r="C4865" t="s">
        <v>12942</v>
      </c>
      <c r="D4865" t="s">
        <v>21648</v>
      </c>
      <c r="E4865"/>
      <c r="F4865">
        <v>71109</v>
      </c>
      <c r="G4865"/>
      <c r="H4865"/>
    </row>
    <row r="4866" spans="1:8" x14ac:dyDescent="0.2">
      <c r="A4866" t="s">
        <v>12943</v>
      </c>
      <c r="B4866" t="s">
        <v>22342</v>
      </c>
      <c r="C4866" t="s">
        <v>12944</v>
      </c>
      <c r="D4866" t="s">
        <v>21648</v>
      </c>
      <c r="E4866"/>
      <c r="F4866">
        <v>70506</v>
      </c>
      <c r="G4866"/>
      <c r="H4866"/>
    </row>
    <row r="4867" spans="1:8" x14ac:dyDescent="0.2">
      <c r="A4867" t="s">
        <v>12945</v>
      </c>
      <c r="B4867" t="s">
        <v>23439</v>
      </c>
      <c r="C4867" t="s">
        <v>12946</v>
      </c>
      <c r="D4867" t="s">
        <v>21648</v>
      </c>
      <c r="E4867">
        <v>0</v>
      </c>
      <c r="F4867">
        <v>99999</v>
      </c>
      <c r="G4867"/>
      <c r="H4867"/>
    </row>
    <row r="4868" spans="1:8" x14ac:dyDescent="0.2">
      <c r="A4868" t="s">
        <v>12947</v>
      </c>
      <c r="B4868" t="s">
        <v>22037</v>
      </c>
      <c r="C4868" t="s">
        <v>12948</v>
      </c>
      <c r="D4868" t="s">
        <v>21648</v>
      </c>
      <c r="E4868"/>
      <c r="F4868">
        <v>70606</v>
      </c>
      <c r="G4868"/>
      <c r="H4868"/>
    </row>
    <row r="4869" spans="1:8" x14ac:dyDescent="0.2">
      <c r="A4869" t="s">
        <v>12949</v>
      </c>
      <c r="B4869" t="s">
        <v>22037</v>
      </c>
      <c r="C4869" t="s">
        <v>12950</v>
      </c>
      <c r="D4869" t="s">
        <v>21648</v>
      </c>
      <c r="E4869"/>
      <c r="F4869">
        <v>70606</v>
      </c>
      <c r="G4869"/>
      <c r="H4869"/>
    </row>
    <row r="4870" spans="1:8" x14ac:dyDescent="0.2">
      <c r="A4870" t="s">
        <v>12951</v>
      </c>
      <c r="B4870" t="s">
        <v>21676</v>
      </c>
      <c r="C4870" t="s">
        <v>12952</v>
      </c>
      <c r="D4870" t="s">
        <v>21677</v>
      </c>
      <c r="E4870"/>
      <c r="F4870"/>
      <c r="G4870"/>
      <c r="H4870"/>
    </row>
    <row r="4871" spans="1:8" x14ac:dyDescent="0.2">
      <c r="A4871" t="s">
        <v>12953</v>
      </c>
      <c r="B4871" t="s">
        <v>21744</v>
      </c>
      <c r="C4871" t="s">
        <v>12954</v>
      </c>
      <c r="D4871" t="s">
        <v>21648</v>
      </c>
      <c r="E4871"/>
      <c r="F4871">
        <v>71801</v>
      </c>
      <c r="G4871"/>
      <c r="H4871"/>
    </row>
    <row r="4872" spans="1:8" x14ac:dyDescent="0.2">
      <c r="A4872" t="s">
        <v>149</v>
      </c>
      <c r="B4872" t="s">
        <v>23439</v>
      </c>
      <c r="C4872" t="s">
        <v>12955</v>
      </c>
      <c r="D4872" t="s">
        <v>21648</v>
      </c>
      <c r="E4872">
        <v>0</v>
      </c>
      <c r="F4872">
        <v>99999</v>
      </c>
      <c r="G4872"/>
      <c r="H4872"/>
    </row>
    <row r="4873" spans="1:8" x14ac:dyDescent="0.2">
      <c r="A4873" t="s">
        <v>12956</v>
      </c>
      <c r="B4873" t="s">
        <v>22037</v>
      </c>
      <c r="C4873" t="s">
        <v>12950</v>
      </c>
      <c r="D4873" t="s">
        <v>21648</v>
      </c>
      <c r="E4873"/>
      <c r="F4873">
        <v>70606</v>
      </c>
      <c r="G4873"/>
      <c r="H4873"/>
    </row>
    <row r="4874" spans="1:8" x14ac:dyDescent="0.2">
      <c r="A4874" t="s">
        <v>12957</v>
      </c>
      <c r="B4874" t="s">
        <v>23465</v>
      </c>
      <c r="C4874" t="s">
        <v>12958</v>
      </c>
      <c r="D4874" t="s">
        <v>21648</v>
      </c>
      <c r="E4874"/>
      <c r="F4874">
        <v>70506</v>
      </c>
      <c r="G4874"/>
      <c r="H4874"/>
    </row>
    <row r="4875" spans="1:8" x14ac:dyDescent="0.2">
      <c r="A4875" t="s">
        <v>12959</v>
      </c>
      <c r="B4875" t="s">
        <v>22037</v>
      </c>
      <c r="C4875" t="s">
        <v>12960</v>
      </c>
      <c r="D4875" t="s">
        <v>21648</v>
      </c>
      <c r="E4875"/>
      <c r="F4875">
        <v>70606</v>
      </c>
      <c r="G4875"/>
      <c r="H4875"/>
    </row>
    <row r="4876" spans="1:8" x14ac:dyDescent="0.2">
      <c r="A4876" t="s">
        <v>12961</v>
      </c>
      <c r="B4876" t="s">
        <v>23466</v>
      </c>
      <c r="C4876" t="s">
        <v>12962</v>
      </c>
      <c r="D4876" t="s">
        <v>21648</v>
      </c>
      <c r="E4876"/>
      <c r="F4876">
        <v>70506</v>
      </c>
      <c r="G4876"/>
      <c r="H4876"/>
    </row>
    <row r="4877" spans="1:8" x14ac:dyDescent="0.2">
      <c r="A4877" t="s">
        <v>12963</v>
      </c>
      <c r="B4877" t="s">
        <v>23467</v>
      </c>
      <c r="C4877" t="s">
        <v>12964</v>
      </c>
      <c r="D4877" t="s">
        <v>21648</v>
      </c>
      <c r="E4877"/>
      <c r="F4877">
        <v>70523</v>
      </c>
      <c r="G4877"/>
      <c r="H4877"/>
    </row>
    <row r="4878" spans="1:8" x14ac:dyDescent="0.2">
      <c r="A4878" t="s">
        <v>12965</v>
      </c>
      <c r="B4878" t="s">
        <v>22787</v>
      </c>
      <c r="C4878" t="s">
        <v>12966</v>
      </c>
      <c r="D4878" t="s">
        <v>21648</v>
      </c>
      <c r="E4878"/>
      <c r="F4878">
        <v>99999</v>
      </c>
      <c r="G4878"/>
      <c r="H4878"/>
    </row>
    <row r="4879" spans="1:8" x14ac:dyDescent="0.2">
      <c r="A4879" t="s">
        <v>21096</v>
      </c>
      <c r="B4879" t="s">
        <v>23468</v>
      </c>
      <c r="C4879" t="s">
        <v>21097</v>
      </c>
      <c r="D4879" t="s">
        <v>21648</v>
      </c>
      <c r="E4879"/>
      <c r="F4879">
        <v>70121</v>
      </c>
      <c r="G4879"/>
      <c r="H4879"/>
    </row>
    <row r="4880" spans="1:8" x14ac:dyDescent="0.2">
      <c r="A4880" t="s">
        <v>17883</v>
      </c>
      <c r="B4880" t="s">
        <v>23073</v>
      </c>
      <c r="C4880" t="s">
        <v>17884</v>
      </c>
      <c r="D4880" t="s">
        <v>23072</v>
      </c>
      <c r="E4880"/>
      <c r="F4880">
        <v>72051</v>
      </c>
      <c r="G4880"/>
      <c r="H4880"/>
    </row>
    <row r="4881" spans="1:8" x14ac:dyDescent="0.2">
      <c r="A4881" t="s">
        <v>17885</v>
      </c>
      <c r="B4881" t="s">
        <v>23073</v>
      </c>
      <c r="C4881" t="s">
        <v>17886</v>
      </c>
      <c r="D4881" t="s">
        <v>23072</v>
      </c>
      <c r="E4881"/>
      <c r="F4881"/>
      <c r="G4881"/>
      <c r="H4881"/>
    </row>
    <row r="4882" spans="1:8" x14ac:dyDescent="0.2">
      <c r="A4882" t="s">
        <v>17887</v>
      </c>
      <c r="B4882" t="s">
        <v>23073</v>
      </c>
      <c r="C4882" t="s">
        <v>17888</v>
      </c>
      <c r="D4882" t="s">
        <v>23072</v>
      </c>
      <c r="E4882"/>
      <c r="F4882"/>
      <c r="G4882"/>
      <c r="H4882"/>
    </row>
    <row r="4883" spans="1:8" x14ac:dyDescent="0.2">
      <c r="A4883" t="s">
        <v>21098</v>
      </c>
      <c r="B4883" t="s">
        <v>23454</v>
      </c>
      <c r="C4883" t="s">
        <v>21099</v>
      </c>
      <c r="D4883" t="s">
        <v>21648</v>
      </c>
      <c r="E4883"/>
      <c r="F4883">
        <v>72335</v>
      </c>
      <c r="G4883"/>
      <c r="H4883"/>
    </row>
    <row r="4884" spans="1:8" x14ac:dyDescent="0.2">
      <c r="A4884" t="s">
        <v>21100</v>
      </c>
      <c r="B4884" t="s">
        <v>23454</v>
      </c>
      <c r="C4884" t="s">
        <v>21101</v>
      </c>
      <c r="D4884" t="s">
        <v>21648</v>
      </c>
      <c r="E4884"/>
      <c r="F4884">
        <v>72336</v>
      </c>
      <c r="G4884"/>
      <c r="H4884"/>
    </row>
    <row r="4885" spans="1:8" x14ac:dyDescent="0.2">
      <c r="A4885" t="s">
        <v>12967</v>
      </c>
      <c r="B4885" t="s">
        <v>23471</v>
      </c>
      <c r="C4885" t="s">
        <v>12968</v>
      </c>
      <c r="D4885" t="s">
        <v>21648</v>
      </c>
      <c r="E4885"/>
      <c r="F4885">
        <v>70506</v>
      </c>
      <c r="G4885"/>
      <c r="H4885"/>
    </row>
    <row r="4886" spans="1:8" x14ac:dyDescent="0.2">
      <c r="A4886" t="s">
        <v>12969</v>
      </c>
      <c r="B4886" t="s">
        <v>23071</v>
      </c>
      <c r="C4886" t="s">
        <v>12970</v>
      </c>
      <c r="D4886" t="s">
        <v>23072</v>
      </c>
      <c r="E4886"/>
      <c r="F4886"/>
      <c r="G4886"/>
      <c r="H4886"/>
    </row>
    <row r="4887" spans="1:8" x14ac:dyDescent="0.2">
      <c r="A4887" t="s">
        <v>17889</v>
      </c>
      <c r="B4887" t="s">
        <v>23439</v>
      </c>
      <c r="C4887" t="s">
        <v>17890</v>
      </c>
      <c r="D4887" t="s">
        <v>21648</v>
      </c>
      <c r="E4887"/>
      <c r="F4887">
        <v>99999</v>
      </c>
      <c r="G4887"/>
      <c r="H4887"/>
    </row>
    <row r="4888" spans="1:8" x14ac:dyDescent="0.2">
      <c r="A4888" t="s">
        <v>21102</v>
      </c>
      <c r="B4888" t="s">
        <v>22021</v>
      </c>
      <c r="C4888" t="s">
        <v>21103</v>
      </c>
      <c r="D4888" t="s">
        <v>21648</v>
      </c>
      <c r="E4888"/>
      <c r="F4888">
        <v>72029</v>
      </c>
      <c r="G4888"/>
      <c r="H4888"/>
    </row>
    <row r="4889" spans="1:8" x14ac:dyDescent="0.2">
      <c r="A4889" t="s">
        <v>12971</v>
      </c>
      <c r="B4889" t="s">
        <v>23472</v>
      </c>
      <c r="C4889" t="s">
        <v>12972</v>
      </c>
      <c r="D4889" t="s">
        <v>21648</v>
      </c>
      <c r="E4889"/>
      <c r="F4889"/>
      <c r="G4889"/>
      <c r="H4889"/>
    </row>
    <row r="4890" spans="1:8" x14ac:dyDescent="0.2">
      <c r="A4890" t="s">
        <v>12973</v>
      </c>
      <c r="B4890" t="s">
        <v>23472</v>
      </c>
      <c r="C4890" t="s">
        <v>12974</v>
      </c>
      <c r="D4890" t="s">
        <v>21648</v>
      </c>
      <c r="E4890"/>
      <c r="F4890"/>
      <c r="G4890"/>
      <c r="H4890"/>
    </row>
    <row r="4891" spans="1:8" x14ac:dyDescent="0.2">
      <c r="A4891" t="s">
        <v>17891</v>
      </c>
      <c r="B4891" t="s">
        <v>22618</v>
      </c>
      <c r="C4891" t="s">
        <v>17892</v>
      </c>
      <c r="D4891" t="s">
        <v>21648</v>
      </c>
      <c r="E4891"/>
      <c r="F4891">
        <v>70801</v>
      </c>
      <c r="G4891"/>
      <c r="H4891"/>
    </row>
    <row r="4892" spans="1:8" x14ac:dyDescent="0.2">
      <c r="A4892" t="s">
        <v>17893</v>
      </c>
      <c r="B4892" t="s">
        <v>23473</v>
      </c>
      <c r="C4892" t="s">
        <v>17894</v>
      </c>
      <c r="D4892" t="s">
        <v>21648</v>
      </c>
      <c r="E4892"/>
      <c r="F4892"/>
      <c r="G4892"/>
      <c r="H4892"/>
    </row>
    <row r="4893" spans="1:8" x14ac:dyDescent="0.2">
      <c r="A4893" t="s">
        <v>21104</v>
      </c>
      <c r="B4893" t="s">
        <v>22190</v>
      </c>
      <c r="C4893" t="s">
        <v>21105</v>
      </c>
      <c r="D4893" t="s">
        <v>21648</v>
      </c>
      <c r="E4893"/>
      <c r="F4893">
        <v>70506</v>
      </c>
      <c r="G4893"/>
      <c r="H4893"/>
    </row>
    <row r="4894" spans="1:8" x14ac:dyDescent="0.2">
      <c r="A4894" t="s">
        <v>21106</v>
      </c>
      <c r="B4894" t="s">
        <v>22190</v>
      </c>
      <c r="C4894" t="s">
        <v>21107</v>
      </c>
      <c r="D4894" t="s">
        <v>21648</v>
      </c>
      <c r="E4894"/>
      <c r="F4894"/>
      <c r="G4894"/>
      <c r="H4894"/>
    </row>
    <row r="4895" spans="1:8" x14ac:dyDescent="0.2">
      <c r="A4895" t="s">
        <v>21108</v>
      </c>
      <c r="B4895" t="s">
        <v>22190</v>
      </c>
      <c r="C4895" t="s">
        <v>21109</v>
      </c>
      <c r="D4895" t="s">
        <v>21648</v>
      </c>
      <c r="E4895"/>
      <c r="F4895"/>
      <c r="G4895"/>
      <c r="H4895"/>
    </row>
    <row r="4896" spans="1:8" x14ac:dyDescent="0.2">
      <c r="A4896" t="s">
        <v>21110</v>
      </c>
      <c r="B4896" t="s">
        <v>22190</v>
      </c>
      <c r="C4896" t="s">
        <v>21111</v>
      </c>
      <c r="D4896" t="s">
        <v>21648</v>
      </c>
      <c r="E4896"/>
      <c r="F4896">
        <v>70506</v>
      </c>
      <c r="G4896"/>
      <c r="H4896"/>
    </row>
    <row r="4897" spans="1:8" x14ac:dyDescent="0.2">
      <c r="A4897" t="s">
        <v>21112</v>
      </c>
      <c r="B4897" t="s">
        <v>22190</v>
      </c>
      <c r="C4897" t="s">
        <v>21113</v>
      </c>
      <c r="D4897" t="s">
        <v>21648</v>
      </c>
      <c r="E4897"/>
      <c r="F4897"/>
      <c r="G4897"/>
      <c r="H4897"/>
    </row>
    <row r="4898" spans="1:8" x14ac:dyDescent="0.2">
      <c r="A4898" t="s">
        <v>21114</v>
      </c>
      <c r="B4898" t="s">
        <v>22190</v>
      </c>
      <c r="C4898" t="s">
        <v>21115</v>
      </c>
      <c r="D4898" t="s">
        <v>21648</v>
      </c>
      <c r="E4898"/>
      <c r="F4898"/>
      <c r="G4898"/>
      <c r="H4898"/>
    </row>
    <row r="4899" spans="1:8" x14ac:dyDescent="0.2">
      <c r="A4899" t="s">
        <v>21116</v>
      </c>
      <c r="B4899" t="s">
        <v>22190</v>
      </c>
      <c r="C4899" t="s">
        <v>21117</v>
      </c>
      <c r="D4899" t="s">
        <v>21648</v>
      </c>
      <c r="E4899"/>
      <c r="F4899"/>
      <c r="G4899"/>
      <c r="H4899"/>
    </row>
    <row r="4900" spans="1:8" x14ac:dyDescent="0.2">
      <c r="A4900" t="s">
        <v>21118</v>
      </c>
      <c r="B4900" t="s">
        <v>22190</v>
      </c>
      <c r="C4900" t="s">
        <v>21119</v>
      </c>
      <c r="D4900" t="s">
        <v>21648</v>
      </c>
      <c r="E4900"/>
      <c r="F4900"/>
      <c r="G4900"/>
      <c r="H4900"/>
    </row>
    <row r="4901" spans="1:8" x14ac:dyDescent="0.2">
      <c r="A4901" t="s">
        <v>21120</v>
      </c>
      <c r="B4901" t="s">
        <v>22190</v>
      </c>
      <c r="C4901" t="s">
        <v>21121</v>
      </c>
      <c r="D4901" t="s">
        <v>21648</v>
      </c>
      <c r="E4901"/>
      <c r="F4901"/>
      <c r="G4901"/>
      <c r="H4901"/>
    </row>
    <row r="4902" spans="1:8" x14ac:dyDescent="0.2">
      <c r="A4902" t="s">
        <v>21122</v>
      </c>
      <c r="B4902" t="s">
        <v>22190</v>
      </c>
      <c r="C4902" t="s">
        <v>21123</v>
      </c>
      <c r="D4902" t="s">
        <v>21648</v>
      </c>
      <c r="E4902"/>
      <c r="F4902"/>
      <c r="G4902"/>
      <c r="H4902"/>
    </row>
    <row r="4903" spans="1:8" x14ac:dyDescent="0.2">
      <c r="A4903" t="s">
        <v>21124</v>
      </c>
      <c r="B4903" t="s">
        <v>22190</v>
      </c>
      <c r="C4903" t="s">
        <v>21125</v>
      </c>
      <c r="D4903" t="s">
        <v>21648</v>
      </c>
      <c r="E4903"/>
      <c r="F4903"/>
      <c r="G4903"/>
      <c r="H4903"/>
    </row>
    <row r="4904" spans="1:8" x14ac:dyDescent="0.2">
      <c r="A4904" t="s">
        <v>12975</v>
      </c>
      <c r="B4904" t="s">
        <v>23474</v>
      </c>
      <c r="C4904" t="s">
        <v>12976</v>
      </c>
      <c r="D4904" t="s">
        <v>21648</v>
      </c>
      <c r="E4904"/>
      <c r="F4904">
        <v>70506</v>
      </c>
      <c r="G4904"/>
      <c r="H4904"/>
    </row>
    <row r="4905" spans="1:8" x14ac:dyDescent="0.2">
      <c r="A4905" t="s">
        <v>17895</v>
      </c>
      <c r="B4905" t="s">
        <v>23473</v>
      </c>
      <c r="C4905" t="s">
        <v>17896</v>
      </c>
      <c r="D4905" t="s">
        <v>21648</v>
      </c>
      <c r="E4905"/>
      <c r="F4905"/>
      <c r="G4905"/>
      <c r="H4905"/>
    </row>
    <row r="4906" spans="1:8" x14ac:dyDescent="0.2">
      <c r="A4906" t="s">
        <v>17897</v>
      </c>
      <c r="B4906" t="s">
        <v>23475</v>
      </c>
      <c r="C4906" t="s">
        <v>17898</v>
      </c>
      <c r="D4906" t="s">
        <v>21648</v>
      </c>
      <c r="E4906"/>
      <c r="F4906">
        <v>70506</v>
      </c>
      <c r="G4906"/>
      <c r="H4906"/>
    </row>
    <row r="4907" spans="1:8" x14ac:dyDescent="0.2">
      <c r="A4907" t="s">
        <v>21126</v>
      </c>
      <c r="B4907" t="s">
        <v>23476</v>
      </c>
      <c r="C4907" t="s">
        <v>21127</v>
      </c>
      <c r="D4907" t="s">
        <v>21648</v>
      </c>
      <c r="E4907"/>
      <c r="F4907"/>
      <c r="G4907"/>
      <c r="H4907"/>
    </row>
    <row r="4908" spans="1:8" x14ac:dyDescent="0.2">
      <c r="A4908" t="s">
        <v>21128</v>
      </c>
      <c r="B4908" t="s">
        <v>23407</v>
      </c>
      <c r="C4908" t="s">
        <v>21089</v>
      </c>
      <c r="D4908" t="s">
        <v>21648</v>
      </c>
      <c r="E4908"/>
      <c r="F4908">
        <v>71301</v>
      </c>
      <c r="G4908"/>
      <c r="H4908"/>
    </row>
    <row r="4909" spans="1:8" x14ac:dyDescent="0.2">
      <c r="A4909" t="s">
        <v>21129</v>
      </c>
      <c r="B4909" t="s">
        <v>23407</v>
      </c>
      <c r="C4909" t="s">
        <v>21130</v>
      </c>
      <c r="D4909" t="s">
        <v>21648</v>
      </c>
      <c r="E4909"/>
      <c r="F4909">
        <v>71301</v>
      </c>
      <c r="G4909"/>
      <c r="H4909"/>
    </row>
    <row r="4910" spans="1:8" x14ac:dyDescent="0.2">
      <c r="A4910" t="s">
        <v>23478</v>
      </c>
      <c r="B4910" t="s">
        <v>23479</v>
      </c>
      <c r="C4910" t="s">
        <v>23480</v>
      </c>
      <c r="D4910" t="s">
        <v>21648</v>
      </c>
      <c r="E4910"/>
      <c r="F4910">
        <v>70450</v>
      </c>
      <c r="G4910"/>
      <c r="H4910"/>
    </row>
    <row r="4911" spans="1:8" x14ac:dyDescent="0.2">
      <c r="A4911" t="s">
        <v>12977</v>
      </c>
      <c r="B4911" t="s">
        <v>23482</v>
      </c>
      <c r="C4911" t="s">
        <v>12978</v>
      </c>
      <c r="D4911" t="s">
        <v>21648</v>
      </c>
      <c r="E4911"/>
      <c r="F4911">
        <v>72301</v>
      </c>
      <c r="G4911"/>
      <c r="H4911"/>
    </row>
    <row r="4912" spans="1:8" x14ac:dyDescent="0.2">
      <c r="A4912" t="s">
        <v>12979</v>
      </c>
      <c r="B4912" t="s">
        <v>23484</v>
      </c>
      <c r="C4912" t="s">
        <v>12980</v>
      </c>
      <c r="D4912" t="s">
        <v>21648</v>
      </c>
      <c r="E4912"/>
      <c r="F4912">
        <v>72301</v>
      </c>
      <c r="G4912"/>
      <c r="H4912"/>
    </row>
    <row r="4913" spans="1:8" x14ac:dyDescent="0.2">
      <c r="A4913" t="s">
        <v>12981</v>
      </c>
      <c r="B4913" t="s">
        <v>23484</v>
      </c>
      <c r="C4913" t="s">
        <v>12982</v>
      </c>
      <c r="D4913" t="s">
        <v>21648</v>
      </c>
      <c r="E4913"/>
      <c r="F4913">
        <v>72301</v>
      </c>
      <c r="G4913"/>
      <c r="H4913"/>
    </row>
    <row r="4914" spans="1:8" x14ac:dyDescent="0.2">
      <c r="A4914" t="s">
        <v>12983</v>
      </c>
      <c r="B4914" t="s">
        <v>23484</v>
      </c>
      <c r="C4914" t="s">
        <v>12984</v>
      </c>
      <c r="D4914" t="s">
        <v>21648</v>
      </c>
      <c r="E4914"/>
      <c r="F4914">
        <v>72301</v>
      </c>
      <c r="G4914"/>
      <c r="H4914"/>
    </row>
    <row r="4915" spans="1:8" x14ac:dyDescent="0.2">
      <c r="A4915" t="s">
        <v>12985</v>
      </c>
      <c r="B4915" t="s">
        <v>23484</v>
      </c>
      <c r="C4915" t="s">
        <v>12986</v>
      </c>
      <c r="D4915" t="s">
        <v>21648</v>
      </c>
      <c r="E4915"/>
      <c r="F4915">
        <v>72301</v>
      </c>
      <c r="G4915"/>
      <c r="H4915"/>
    </row>
    <row r="4916" spans="1:8" x14ac:dyDescent="0.2">
      <c r="A4916" t="s">
        <v>9585</v>
      </c>
      <c r="B4916" t="s">
        <v>23484</v>
      </c>
      <c r="C4916" t="s">
        <v>9586</v>
      </c>
      <c r="D4916" t="s">
        <v>21648</v>
      </c>
      <c r="E4916"/>
      <c r="F4916">
        <v>72301</v>
      </c>
      <c r="G4916"/>
      <c r="H4916"/>
    </row>
    <row r="4917" spans="1:8" x14ac:dyDescent="0.2">
      <c r="A4917" t="s">
        <v>9587</v>
      </c>
      <c r="B4917" t="s">
        <v>23484</v>
      </c>
      <c r="C4917" t="s">
        <v>9588</v>
      </c>
      <c r="D4917" t="s">
        <v>21648</v>
      </c>
      <c r="E4917"/>
      <c r="F4917">
        <v>72301</v>
      </c>
      <c r="G4917"/>
      <c r="H4917"/>
    </row>
    <row r="4918" spans="1:8" x14ac:dyDescent="0.2">
      <c r="A4918" t="s">
        <v>9589</v>
      </c>
      <c r="B4918" t="s">
        <v>23484</v>
      </c>
      <c r="C4918" t="s">
        <v>9590</v>
      </c>
      <c r="D4918" t="s">
        <v>21648</v>
      </c>
      <c r="E4918"/>
      <c r="F4918">
        <v>72301</v>
      </c>
      <c r="G4918"/>
      <c r="H4918"/>
    </row>
    <row r="4919" spans="1:8" x14ac:dyDescent="0.2">
      <c r="A4919" t="s">
        <v>9591</v>
      </c>
      <c r="B4919" t="s">
        <v>23484</v>
      </c>
      <c r="C4919" t="s">
        <v>9592</v>
      </c>
      <c r="D4919" t="s">
        <v>21648</v>
      </c>
      <c r="E4919"/>
      <c r="F4919">
        <v>72301</v>
      </c>
      <c r="G4919"/>
      <c r="H4919"/>
    </row>
    <row r="4920" spans="1:8" x14ac:dyDescent="0.2">
      <c r="A4920" t="s">
        <v>9593</v>
      </c>
      <c r="B4920" t="s">
        <v>23484</v>
      </c>
      <c r="C4920" t="s">
        <v>9594</v>
      </c>
      <c r="D4920" t="s">
        <v>21648</v>
      </c>
      <c r="E4920"/>
      <c r="F4920">
        <v>72301</v>
      </c>
      <c r="G4920"/>
      <c r="H4920"/>
    </row>
    <row r="4921" spans="1:8" x14ac:dyDescent="0.2">
      <c r="A4921" t="s">
        <v>9595</v>
      </c>
      <c r="B4921" t="s">
        <v>23484</v>
      </c>
      <c r="C4921" t="s">
        <v>9596</v>
      </c>
      <c r="D4921" t="s">
        <v>21648</v>
      </c>
      <c r="E4921"/>
      <c r="F4921">
        <v>72301</v>
      </c>
      <c r="G4921"/>
      <c r="H4921"/>
    </row>
    <row r="4922" spans="1:8" x14ac:dyDescent="0.2">
      <c r="A4922" t="s">
        <v>9597</v>
      </c>
      <c r="B4922" t="s">
        <v>23484</v>
      </c>
      <c r="C4922" t="s">
        <v>9598</v>
      </c>
      <c r="D4922" t="s">
        <v>21648</v>
      </c>
      <c r="E4922"/>
      <c r="F4922">
        <v>72301</v>
      </c>
      <c r="G4922"/>
      <c r="H4922"/>
    </row>
    <row r="4923" spans="1:8" x14ac:dyDescent="0.2">
      <c r="A4923" t="s">
        <v>9599</v>
      </c>
      <c r="B4923" t="s">
        <v>23484</v>
      </c>
      <c r="C4923" t="s">
        <v>9600</v>
      </c>
      <c r="D4923" t="s">
        <v>21648</v>
      </c>
      <c r="E4923"/>
      <c r="F4923">
        <v>72301</v>
      </c>
      <c r="G4923"/>
      <c r="H4923"/>
    </row>
    <row r="4924" spans="1:8" x14ac:dyDescent="0.2">
      <c r="A4924" t="s">
        <v>9601</v>
      </c>
      <c r="B4924" t="s">
        <v>23484</v>
      </c>
      <c r="C4924" t="s">
        <v>9602</v>
      </c>
      <c r="D4924" t="s">
        <v>21648</v>
      </c>
      <c r="E4924"/>
      <c r="F4924">
        <v>72301</v>
      </c>
      <c r="G4924"/>
      <c r="H4924"/>
    </row>
    <row r="4925" spans="1:8" x14ac:dyDescent="0.2">
      <c r="A4925" t="s">
        <v>9603</v>
      </c>
      <c r="B4925" t="s">
        <v>23484</v>
      </c>
      <c r="C4925" t="s">
        <v>9604</v>
      </c>
      <c r="D4925" t="s">
        <v>21648</v>
      </c>
      <c r="E4925"/>
      <c r="F4925">
        <v>72301</v>
      </c>
      <c r="G4925"/>
      <c r="H4925"/>
    </row>
    <row r="4926" spans="1:8" x14ac:dyDescent="0.2">
      <c r="A4926" t="s">
        <v>9605</v>
      </c>
      <c r="B4926" t="s">
        <v>23484</v>
      </c>
      <c r="C4926" t="s">
        <v>9606</v>
      </c>
      <c r="D4926" t="s">
        <v>21648</v>
      </c>
      <c r="E4926"/>
      <c r="F4926">
        <v>72301</v>
      </c>
      <c r="G4926"/>
      <c r="H4926"/>
    </row>
    <row r="4927" spans="1:8" x14ac:dyDescent="0.2">
      <c r="A4927" t="s">
        <v>9607</v>
      </c>
      <c r="B4927" t="s">
        <v>23484</v>
      </c>
      <c r="C4927" t="s">
        <v>9608</v>
      </c>
      <c r="D4927" t="s">
        <v>21648</v>
      </c>
      <c r="E4927"/>
      <c r="F4927">
        <v>72301</v>
      </c>
      <c r="G4927"/>
      <c r="H4927"/>
    </row>
    <row r="4928" spans="1:8" x14ac:dyDescent="0.2">
      <c r="A4928" t="s">
        <v>9609</v>
      </c>
      <c r="B4928" t="s">
        <v>23484</v>
      </c>
      <c r="C4928" t="s">
        <v>9610</v>
      </c>
      <c r="D4928" t="s">
        <v>21648</v>
      </c>
      <c r="E4928"/>
      <c r="F4928">
        <v>72301</v>
      </c>
      <c r="G4928"/>
      <c r="H4928"/>
    </row>
    <row r="4929" spans="1:8" x14ac:dyDescent="0.2">
      <c r="A4929" t="s">
        <v>9611</v>
      </c>
      <c r="B4929" t="s">
        <v>23484</v>
      </c>
      <c r="C4929" t="s">
        <v>9612</v>
      </c>
      <c r="D4929" t="s">
        <v>21648</v>
      </c>
      <c r="E4929"/>
      <c r="F4929">
        <v>72301</v>
      </c>
      <c r="G4929"/>
      <c r="H4929"/>
    </row>
    <row r="4930" spans="1:8" x14ac:dyDescent="0.2">
      <c r="A4930" t="s">
        <v>9613</v>
      </c>
      <c r="B4930" t="s">
        <v>23484</v>
      </c>
      <c r="C4930" t="s">
        <v>9614</v>
      </c>
      <c r="D4930" t="s">
        <v>21648</v>
      </c>
      <c r="E4930"/>
      <c r="F4930">
        <v>72301</v>
      </c>
      <c r="G4930"/>
      <c r="H4930"/>
    </row>
    <row r="4931" spans="1:8" x14ac:dyDescent="0.2">
      <c r="A4931" t="s">
        <v>9615</v>
      </c>
      <c r="B4931" t="s">
        <v>23484</v>
      </c>
      <c r="C4931" t="s">
        <v>9616</v>
      </c>
      <c r="D4931" t="s">
        <v>21648</v>
      </c>
      <c r="E4931"/>
      <c r="F4931">
        <v>72301</v>
      </c>
      <c r="G4931"/>
      <c r="H4931"/>
    </row>
    <row r="4932" spans="1:8" x14ac:dyDescent="0.2">
      <c r="A4932" t="s">
        <v>9617</v>
      </c>
      <c r="B4932" t="s">
        <v>23484</v>
      </c>
      <c r="C4932" t="s">
        <v>9618</v>
      </c>
      <c r="D4932" t="s">
        <v>21648</v>
      </c>
      <c r="E4932"/>
      <c r="F4932">
        <v>72301</v>
      </c>
      <c r="G4932"/>
      <c r="H4932"/>
    </row>
    <row r="4933" spans="1:8" x14ac:dyDescent="0.2">
      <c r="A4933" t="s">
        <v>9619</v>
      </c>
      <c r="B4933" t="s">
        <v>23484</v>
      </c>
      <c r="C4933" t="s">
        <v>9620</v>
      </c>
      <c r="D4933" t="s">
        <v>21648</v>
      </c>
      <c r="E4933"/>
      <c r="F4933">
        <v>72301</v>
      </c>
      <c r="G4933"/>
      <c r="H4933"/>
    </row>
    <row r="4934" spans="1:8" x14ac:dyDescent="0.2">
      <c r="A4934" t="s">
        <v>9621</v>
      </c>
      <c r="B4934" t="s">
        <v>23485</v>
      </c>
      <c r="C4934" t="s">
        <v>9622</v>
      </c>
      <c r="D4934" t="s">
        <v>21648</v>
      </c>
      <c r="E4934"/>
      <c r="F4934">
        <v>70606</v>
      </c>
      <c r="G4934"/>
      <c r="H4934"/>
    </row>
    <row r="4935" spans="1:8" x14ac:dyDescent="0.2">
      <c r="A4935" t="s">
        <v>9623</v>
      </c>
      <c r="B4935" t="s">
        <v>23486</v>
      </c>
      <c r="C4935" t="s">
        <v>9624</v>
      </c>
      <c r="D4935" t="s">
        <v>21648</v>
      </c>
      <c r="E4935"/>
      <c r="F4935">
        <v>71303</v>
      </c>
      <c r="G4935"/>
      <c r="H4935"/>
    </row>
    <row r="4936" spans="1:8" x14ac:dyDescent="0.2">
      <c r="A4936" t="s">
        <v>9625</v>
      </c>
      <c r="B4936" t="s">
        <v>23488</v>
      </c>
      <c r="C4936" t="s">
        <v>9626</v>
      </c>
      <c r="D4936" t="s">
        <v>21648</v>
      </c>
      <c r="E4936"/>
      <c r="F4936">
        <v>70606</v>
      </c>
      <c r="G4936"/>
      <c r="H4936"/>
    </row>
    <row r="4937" spans="1:8" x14ac:dyDescent="0.2">
      <c r="A4937" t="s">
        <v>9627</v>
      </c>
      <c r="B4937" t="s">
        <v>21676</v>
      </c>
      <c r="C4937" t="s">
        <v>9628</v>
      </c>
      <c r="D4937" t="s">
        <v>21677</v>
      </c>
      <c r="E4937"/>
      <c r="F4937"/>
      <c r="G4937"/>
      <c r="H4937"/>
    </row>
    <row r="4938" spans="1:8" x14ac:dyDescent="0.2">
      <c r="A4938" t="s">
        <v>9629</v>
      </c>
      <c r="B4938" t="s">
        <v>21676</v>
      </c>
      <c r="C4938" t="s">
        <v>9630</v>
      </c>
      <c r="D4938" t="s">
        <v>21677</v>
      </c>
      <c r="E4938"/>
      <c r="F4938"/>
      <c r="G4938"/>
      <c r="H4938"/>
    </row>
    <row r="4939" spans="1:8" x14ac:dyDescent="0.2">
      <c r="A4939" t="s">
        <v>9631</v>
      </c>
      <c r="B4939" t="s">
        <v>23489</v>
      </c>
      <c r="C4939" t="s">
        <v>9632</v>
      </c>
      <c r="D4939" t="s">
        <v>21648</v>
      </c>
      <c r="E4939"/>
      <c r="F4939">
        <v>70121</v>
      </c>
      <c r="G4939"/>
      <c r="H4939"/>
    </row>
    <row r="4940" spans="1:8" x14ac:dyDescent="0.2">
      <c r="A4940" t="s">
        <v>9633</v>
      </c>
      <c r="B4940" t="s">
        <v>23490</v>
      </c>
      <c r="C4940" t="s">
        <v>9634</v>
      </c>
      <c r="D4940" t="s">
        <v>21648</v>
      </c>
      <c r="E4940"/>
      <c r="F4940">
        <v>70606</v>
      </c>
      <c r="G4940"/>
      <c r="H4940"/>
    </row>
    <row r="4941" spans="1:8" x14ac:dyDescent="0.2">
      <c r="A4941" t="s">
        <v>9635</v>
      </c>
      <c r="B4941" t="s">
        <v>21676</v>
      </c>
      <c r="C4941" t="s">
        <v>9636</v>
      </c>
      <c r="D4941" t="s">
        <v>21677</v>
      </c>
      <c r="E4941"/>
      <c r="F4941"/>
      <c r="G4941"/>
      <c r="H4941"/>
    </row>
    <row r="4942" spans="1:8" x14ac:dyDescent="0.2">
      <c r="A4942" t="s">
        <v>9637</v>
      </c>
      <c r="B4942" t="s">
        <v>23486</v>
      </c>
      <c r="C4942" t="s">
        <v>9638</v>
      </c>
      <c r="D4942" t="s">
        <v>21648</v>
      </c>
      <c r="E4942"/>
      <c r="F4942">
        <v>71303</v>
      </c>
      <c r="G4942"/>
      <c r="H4942"/>
    </row>
    <row r="4943" spans="1:8" x14ac:dyDescent="0.2">
      <c r="A4943" t="s">
        <v>9639</v>
      </c>
      <c r="B4943" t="s">
        <v>23486</v>
      </c>
      <c r="C4943" t="s">
        <v>9640</v>
      </c>
      <c r="D4943" t="s">
        <v>21648</v>
      </c>
      <c r="E4943"/>
      <c r="F4943">
        <v>71303</v>
      </c>
      <c r="G4943"/>
      <c r="H4943"/>
    </row>
    <row r="4944" spans="1:8" x14ac:dyDescent="0.2">
      <c r="A4944" t="s">
        <v>9641</v>
      </c>
      <c r="B4944" t="s">
        <v>23491</v>
      </c>
      <c r="C4944" t="s">
        <v>9642</v>
      </c>
      <c r="D4944" t="s">
        <v>21648</v>
      </c>
      <c r="E4944"/>
      <c r="F4944">
        <v>72204</v>
      </c>
      <c r="G4944"/>
      <c r="H4944"/>
    </row>
    <row r="4945" spans="1:8" x14ac:dyDescent="0.2">
      <c r="A4945" t="s">
        <v>9643</v>
      </c>
      <c r="B4945" t="s">
        <v>23492</v>
      </c>
      <c r="C4945" t="s">
        <v>9644</v>
      </c>
      <c r="D4945" t="s">
        <v>21648</v>
      </c>
      <c r="E4945"/>
      <c r="F4945">
        <v>72204</v>
      </c>
      <c r="G4945"/>
      <c r="H4945"/>
    </row>
    <row r="4946" spans="1:8" x14ac:dyDescent="0.2">
      <c r="A4946" t="s">
        <v>9645</v>
      </c>
      <c r="B4946" t="s">
        <v>23491</v>
      </c>
      <c r="C4946" t="s">
        <v>9646</v>
      </c>
      <c r="D4946" t="s">
        <v>21648</v>
      </c>
      <c r="E4946"/>
      <c r="F4946">
        <v>72204</v>
      </c>
      <c r="G4946"/>
      <c r="H4946"/>
    </row>
    <row r="4947" spans="1:8" x14ac:dyDescent="0.2">
      <c r="A4947" t="s">
        <v>9647</v>
      </c>
      <c r="B4947" t="s">
        <v>23491</v>
      </c>
      <c r="C4947" t="s">
        <v>9648</v>
      </c>
      <c r="D4947" t="s">
        <v>21648</v>
      </c>
      <c r="E4947"/>
      <c r="F4947">
        <v>72204</v>
      </c>
      <c r="G4947"/>
      <c r="H4947"/>
    </row>
    <row r="4948" spans="1:8" x14ac:dyDescent="0.2">
      <c r="A4948" t="s">
        <v>9649</v>
      </c>
      <c r="B4948" t="s">
        <v>23493</v>
      </c>
      <c r="C4948" t="s">
        <v>9650</v>
      </c>
      <c r="D4948" t="s">
        <v>21648</v>
      </c>
      <c r="E4948">
        <v>0</v>
      </c>
      <c r="F4948">
        <v>99999</v>
      </c>
      <c r="G4948"/>
      <c r="H4948"/>
    </row>
    <row r="4949" spans="1:8" x14ac:dyDescent="0.2">
      <c r="A4949" t="s">
        <v>9651</v>
      </c>
      <c r="B4949" t="s">
        <v>23491</v>
      </c>
      <c r="C4949" t="s">
        <v>9652</v>
      </c>
      <c r="D4949" t="s">
        <v>21648</v>
      </c>
      <c r="E4949"/>
      <c r="F4949">
        <v>72204</v>
      </c>
      <c r="G4949"/>
      <c r="H4949"/>
    </row>
    <row r="4950" spans="1:8" x14ac:dyDescent="0.2">
      <c r="A4950" t="s">
        <v>23494</v>
      </c>
      <c r="B4950" t="s">
        <v>23369</v>
      </c>
      <c r="C4950" t="s">
        <v>23495</v>
      </c>
      <c r="D4950" t="s">
        <v>21648</v>
      </c>
      <c r="E4950"/>
      <c r="F4950">
        <v>70506</v>
      </c>
      <c r="G4950"/>
      <c r="H4950"/>
    </row>
    <row r="4951" spans="1:8" x14ac:dyDescent="0.2">
      <c r="A4951" t="s">
        <v>23496</v>
      </c>
      <c r="B4951" t="s">
        <v>23369</v>
      </c>
      <c r="C4951" t="s">
        <v>23497</v>
      </c>
      <c r="D4951" t="s">
        <v>21648</v>
      </c>
      <c r="E4951"/>
      <c r="F4951">
        <v>70506</v>
      </c>
      <c r="G4951"/>
      <c r="H4951"/>
    </row>
    <row r="4952" spans="1:8" x14ac:dyDescent="0.2">
      <c r="A4952" t="s">
        <v>23498</v>
      </c>
      <c r="B4952" t="s">
        <v>23499</v>
      </c>
      <c r="C4952" t="s">
        <v>23500</v>
      </c>
      <c r="D4952" t="s">
        <v>23072</v>
      </c>
      <c r="E4952"/>
      <c r="F4952"/>
      <c r="G4952"/>
      <c r="H4952"/>
    </row>
    <row r="4953" spans="1:8" x14ac:dyDescent="0.2">
      <c r="A4953" t="s">
        <v>23501</v>
      </c>
      <c r="B4953" t="s">
        <v>23499</v>
      </c>
      <c r="C4953" t="s">
        <v>23502</v>
      </c>
      <c r="D4953" t="s">
        <v>23072</v>
      </c>
      <c r="E4953"/>
      <c r="F4953"/>
      <c r="G4953"/>
      <c r="H4953"/>
    </row>
    <row r="4954" spans="1:8" x14ac:dyDescent="0.2">
      <c r="A4954" t="s">
        <v>9653</v>
      </c>
      <c r="B4954" t="s">
        <v>23503</v>
      </c>
      <c r="C4954" t="s">
        <v>9654</v>
      </c>
      <c r="D4954" t="s">
        <v>21648</v>
      </c>
      <c r="E4954"/>
      <c r="F4954">
        <v>71203</v>
      </c>
      <c r="G4954"/>
      <c r="H4954"/>
    </row>
    <row r="4955" spans="1:8" x14ac:dyDescent="0.2">
      <c r="A4955" t="s">
        <v>9655</v>
      </c>
      <c r="B4955" t="s">
        <v>21861</v>
      </c>
      <c r="C4955" t="s">
        <v>2999</v>
      </c>
      <c r="D4955" t="s">
        <v>21648</v>
      </c>
      <c r="E4955"/>
      <c r="F4955">
        <v>71203</v>
      </c>
      <c r="G4955"/>
      <c r="H4955"/>
    </row>
    <row r="4956" spans="1:8" x14ac:dyDescent="0.2">
      <c r="A4956" t="s">
        <v>9656</v>
      </c>
      <c r="B4956" t="s">
        <v>21861</v>
      </c>
      <c r="C4956" t="s">
        <v>9657</v>
      </c>
      <c r="D4956" t="s">
        <v>21648</v>
      </c>
      <c r="E4956"/>
      <c r="F4956">
        <v>71203</v>
      </c>
      <c r="G4956"/>
      <c r="H4956"/>
    </row>
    <row r="4957" spans="1:8" x14ac:dyDescent="0.2">
      <c r="A4957" t="s">
        <v>9658</v>
      </c>
      <c r="B4957" t="s">
        <v>23504</v>
      </c>
      <c r="C4957" t="s">
        <v>1285</v>
      </c>
      <c r="D4957" t="s">
        <v>21648</v>
      </c>
      <c r="E4957"/>
      <c r="F4957">
        <v>71203</v>
      </c>
      <c r="G4957"/>
      <c r="H4957"/>
    </row>
    <row r="4958" spans="1:8" x14ac:dyDescent="0.2">
      <c r="A4958" t="s">
        <v>9659</v>
      </c>
      <c r="B4958" t="s">
        <v>21795</v>
      </c>
      <c r="C4958" t="s">
        <v>9660</v>
      </c>
      <c r="D4958" t="s">
        <v>21648</v>
      </c>
      <c r="E4958"/>
      <c r="F4958">
        <v>71203</v>
      </c>
      <c r="G4958"/>
      <c r="H4958"/>
    </row>
    <row r="4959" spans="1:8" x14ac:dyDescent="0.2">
      <c r="A4959" t="s">
        <v>9661</v>
      </c>
      <c r="B4959" t="s">
        <v>21797</v>
      </c>
      <c r="C4959" t="s">
        <v>4345</v>
      </c>
      <c r="D4959" t="s">
        <v>21648</v>
      </c>
      <c r="E4959"/>
      <c r="F4959">
        <v>71203</v>
      </c>
      <c r="G4959"/>
      <c r="H4959"/>
    </row>
    <row r="4960" spans="1:8" x14ac:dyDescent="0.2">
      <c r="A4960" t="s">
        <v>9662</v>
      </c>
      <c r="B4960" t="s">
        <v>21798</v>
      </c>
      <c r="C4960" t="s">
        <v>9663</v>
      </c>
      <c r="D4960" t="s">
        <v>21648</v>
      </c>
      <c r="E4960"/>
      <c r="F4960">
        <v>71203</v>
      </c>
      <c r="G4960"/>
      <c r="H4960"/>
    </row>
    <row r="4961" spans="1:8" x14ac:dyDescent="0.2">
      <c r="A4961" t="s">
        <v>9664</v>
      </c>
      <c r="B4961" t="s">
        <v>21826</v>
      </c>
      <c r="C4961" t="s">
        <v>1308</v>
      </c>
      <c r="D4961" t="s">
        <v>21648</v>
      </c>
      <c r="E4961">
        <v>0</v>
      </c>
      <c r="F4961">
        <v>99999</v>
      </c>
      <c r="G4961"/>
      <c r="H4961"/>
    </row>
    <row r="4962" spans="1:8" x14ac:dyDescent="0.2">
      <c r="A4962" t="s">
        <v>9665</v>
      </c>
      <c r="B4962" t="s">
        <v>21826</v>
      </c>
      <c r="C4962" t="s">
        <v>1306</v>
      </c>
      <c r="D4962" t="s">
        <v>21648</v>
      </c>
      <c r="E4962">
        <v>0</v>
      </c>
      <c r="F4962">
        <v>99999</v>
      </c>
      <c r="G4962"/>
      <c r="H4962"/>
    </row>
    <row r="4963" spans="1:8" x14ac:dyDescent="0.2">
      <c r="A4963" t="s">
        <v>9666</v>
      </c>
      <c r="B4963" t="s">
        <v>23505</v>
      </c>
      <c r="C4963" t="s">
        <v>4351</v>
      </c>
      <c r="D4963" t="s">
        <v>21648</v>
      </c>
      <c r="E4963"/>
      <c r="F4963">
        <v>71203</v>
      </c>
      <c r="G4963"/>
      <c r="H4963"/>
    </row>
    <row r="4964" spans="1:8" x14ac:dyDescent="0.2">
      <c r="A4964" t="s">
        <v>9667</v>
      </c>
      <c r="B4964" t="s">
        <v>23506</v>
      </c>
      <c r="C4964" t="s">
        <v>4353</v>
      </c>
      <c r="D4964" t="s">
        <v>21648</v>
      </c>
      <c r="E4964"/>
      <c r="F4964">
        <v>71203</v>
      </c>
      <c r="G4964"/>
      <c r="H4964"/>
    </row>
    <row r="4965" spans="1:8" x14ac:dyDescent="0.2">
      <c r="A4965" t="s">
        <v>9668</v>
      </c>
      <c r="B4965" t="s">
        <v>23507</v>
      </c>
      <c r="C4965" t="s">
        <v>9669</v>
      </c>
      <c r="D4965" t="s">
        <v>21648</v>
      </c>
      <c r="E4965"/>
      <c r="F4965">
        <v>71203</v>
      </c>
      <c r="G4965"/>
      <c r="H4965"/>
    </row>
    <row r="4966" spans="1:8" x14ac:dyDescent="0.2">
      <c r="A4966" t="s">
        <v>9670</v>
      </c>
      <c r="B4966" t="s">
        <v>23507</v>
      </c>
      <c r="C4966" t="s">
        <v>9671</v>
      </c>
      <c r="D4966" t="s">
        <v>21648</v>
      </c>
      <c r="E4966">
        <v>0</v>
      </c>
      <c r="F4966">
        <v>99999</v>
      </c>
      <c r="G4966"/>
      <c r="H4966"/>
    </row>
    <row r="4967" spans="1:8" x14ac:dyDescent="0.2">
      <c r="A4967" t="s">
        <v>9672</v>
      </c>
      <c r="B4967" t="s">
        <v>23508</v>
      </c>
      <c r="C4967" t="s">
        <v>9673</v>
      </c>
      <c r="D4967" t="s">
        <v>21648</v>
      </c>
      <c r="E4967"/>
      <c r="F4967">
        <v>71203</v>
      </c>
      <c r="G4967"/>
      <c r="H4967"/>
    </row>
    <row r="4968" spans="1:8" x14ac:dyDescent="0.2">
      <c r="A4968" t="s">
        <v>9674</v>
      </c>
      <c r="B4968" t="s">
        <v>23508</v>
      </c>
      <c r="C4968" t="s">
        <v>9675</v>
      </c>
      <c r="D4968" t="s">
        <v>21648</v>
      </c>
      <c r="E4968"/>
      <c r="F4968">
        <v>71203</v>
      </c>
      <c r="G4968"/>
      <c r="H4968"/>
    </row>
    <row r="4969" spans="1:8" x14ac:dyDescent="0.2">
      <c r="A4969" t="s">
        <v>9676</v>
      </c>
      <c r="B4969" t="s">
        <v>21804</v>
      </c>
      <c r="C4969" t="s">
        <v>4366</v>
      </c>
      <c r="D4969" t="s">
        <v>21648</v>
      </c>
      <c r="E4969"/>
      <c r="F4969">
        <v>71203</v>
      </c>
      <c r="G4969"/>
      <c r="H4969"/>
    </row>
    <row r="4970" spans="1:8" x14ac:dyDescent="0.2">
      <c r="A4970" t="s">
        <v>9677</v>
      </c>
      <c r="B4970" t="s">
        <v>21826</v>
      </c>
      <c r="C4970" t="s">
        <v>9678</v>
      </c>
      <c r="D4970" t="s">
        <v>21648</v>
      </c>
      <c r="E4970">
        <v>0</v>
      </c>
      <c r="F4970">
        <v>99999</v>
      </c>
      <c r="G4970"/>
      <c r="H4970"/>
    </row>
    <row r="4971" spans="1:8" x14ac:dyDescent="0.2">
      <c r="A4971" t="s">
        <v>9679</v>
      </c>
      <c r="B4971" t="s">
        <v>23509</v>
      </c>
      <c r="C4971" t="s">
        <v>4368</v>
      </c>
      <c r="D4971" t="s">
        <v>21648</v>
      </c>
      <c r="E4971"/>
      <c r="F4971">
        <v>71203</v>
      </c>
      <c r="G4971"/>
      <c r="H4971"/>
    </row>
    <row r="4972" spans="1:8" x14ac:dyDescent="0.2">
      <c r="A4972" t="s">
        <v>9680</v>
      </c>
      <c r="B4972" t="s">
        <v>21798</v>
      </c>
      <c r="C4972" t="s">
        <v>9681</v>
      </c>
      <c r="D4972" t="s">
        <v>21648</v>
      </c>
      <c r="E4972"/>
      <c r="F4972">
        <v>71203</v>
      </c>
      <c r="G4972"/>
      <c r="H4972"/>
    </row>
    <row r="4973" spans="1:8" x14ac:dyDescent="0.2">
      <c r="A4973" t="s">
        <v>9682</v>
      </c>
      <c r="B4973" t="s">
        <v>21805</v>
      </c>
      <c r="C4973" t="s">
        <v>9683</v>
      </c>
      <c r="D4973" t="s">
        <v>21648</v>
      </c>
      <c r="E4973">
        <v>0</v>
      </c>
      <c r="F4973">
        <v>99999</v>
      </c>
      <c r="G4973"/>
      <c r="H4973"/>
    </row>
    <row r="4974" spans="1:8" x14ac:dyDescent="0.2">
      <c r="A4974" t="s">
        <v>9684</v>
      </c>
      <c r="B4974" t="s">
        <v>21861</v>
      </c>
      <c r="C4974" t="s">
        <v>9685</v>
      </c>
      <c r="D4974" t="s">
        <v>21648</v>
      </c>
      <c r="E4974"/>
      <c r="F4974">
        <v>71203</v>
      </c>
      <c r="G4974"/>
      <c r="H4974"/>
    </row>
    <row r="4975" spans="1:8" x14ac:dyDescent="0.2">
      <c r="A4975" t="s">
        <v>9686</v>
      </c>
      <c r="B4975" t="s">
        <v>21861</v>
      </c>
      <c r="C4975" t="s">
        <v>9687</v>
      </c>
      <c r="D4975" t="s">
        <v>21648</v>
      </c>
      <c r="E4975"/>
      <c r="F4975">
        <v>71203</v>
      </c>
      <c r="G4975"/>
      <c r="H4975"/>
    </row>
    <row r="4976" spans="1:8" x14ac:dyDescent="0.2">
      <c r="A4976" t="s">
        <v>9688</v>
      </c>
      <c r="B4976" t="s">
        <v>21861</v>
      </c>
      <c r="C4976" t="s">
        <v>9689</v>
      </c>
      <c r="D4976" t="s">
        <v>21648</v>
      </c>
      <c r="E4976"/>
      <c r="F4976">
        <v>71203</v>
      </c>
      <c r="G4976"/>
      <c r="H4976"/>
    </row>
    <row r="4977" spans="1:8" x14ac:dyDescent="0.2">
      <c r="A4977" t="s">
        <v>9690</v>
      </c>
      <c r="B4977" t="s">
        <v>21861</v>
      </c>
      <c r="C4977" t="s">
        <v>9691</v>
      </c>
      <c r="D4977" t="s">
        <v>21648</v>
      </c>
      <c r="E4977"/>
      <c r="F4977">
        <v>71203</v>
      </c>
      <c r="G4977"/>
      <c r="H4977"/>
    </row>
    <row r="4978" spans="1:8" x14ac:dyDescent="0.2">
      <c r="A4978" t="s">
        <v>9692</v>
      </c>
      <c r="B4978" t="s">
        <v>21798</v>
      </c>
      <c r="C4978" t="s">
        <v>9693</v>
      </c>
      <c r="D4978" t="s">
        <v>21648</v>
      </c>
      <c r="E4978"/>
      <c r="F4978">
        <v>71203</v>
      </c>
      <c r="G4978"/>
      <c r="H4978"/>
    </row>
    <row r="4979" spans="1:8" x14ac:dyDescent="0.2">
      <c r="A4979" t="s">
        <v>9694</v>
      </c>
      <c r="B4979" t="s">
        <v>21798</v>
      </c>
      <c r="C4979" t="s">
        <v>9695</v>
      </c>
      <c r="D4979" t="s">
        <v>21648</v>
      </c>
      <c r="E4979"/>
      <c r="F4979">
        <v>71203</v>
      </c>
      <c r="G4979"/>
      <c r="H4979"/>
    </row>
    <row r="4980" spans="1:8" x14ac:dyDescent="0.2">
      <c r="A4980" t="s">
        <v>9696</v>
      </c>
      <c r="B4980" t="s">
        <v>21798</v>
      </c>
      <c r="C4980" t="s">
        <v>13103</v>
      </c>
      <c r="D4980" t="s">
        <v>21648</v>
      </c>
      <c r="E4980"/>
      <c r="F4980">
        <v>71203</v>
      </c>
      <c r="G4980"/>
      <c r="H4980"/>
    </row>
    <row r="4981" spans="1:8" x14ac:dyDescent="0.2">
      <c r="A4981" t="s">
        <v>13104</v>
      </c>
      <c r="B4981" t="s">
        <v>21798</v>
      </c>
      <c r="C4981" t="s">
        <v>13105</v>
      </c>
      <c r="D4981" t="s">
        <v>21648</v>
      </c>
      <c r="E4981"/>
      <c r="F4981">
        <v>71203</v>
      </c>
      <c r="G4981"/>
      <c r="H4981"/>
    </row>
    <row r="4982" spans="1:8" x14ac:dyDescent="0.2">
      <c r="A4982" t="s">
        <v>13106</v>
      </c>
      <c r="B4982" t="s">
        <v>21798</v>
      </c>
      <c r="C4982" t="s">
        <v>13107</v>
      </c>
      <c r="D4982" t="s">
        <v>21648</v>
      </c>
      <c r="E4982"/>
      <c r="F4982">
        <v>71203</v>
      </c>
      <c r="G4982"/>
      <c r="H4982"/>
    </row>
    <row r="4983" spans="1:8" x14ac:dyDescent="0.2">
      <c r="A4983" t="s">
        <v>13108</v>
      </c>
      <c r="B4983" t="s">
        <v>21798</v>
      </c>
      <c r="C4983" t="s">
        <v>13109</v>
      </c>
      <c r="D4983" t="s">
        <v>21648</v>
      </c>
      <c r="E4983"/>
      <c r="F4983">
        <v>71203</v>
      </c>
      <c r="G4983"/>
      <c r="H4983"/>
    </row>
    <row r="4984" spans="1:8" x14ac:dyDescent="0.2">
      <c r="A4984" t="s">
        <v>13110</v>
      </c>
      <c r="B4984" t="s">
        <v>21798</v>
      </c>
      <c r="C4984" t="s">
        <v>13111</v>
      </c>
      <c r="D4984" t="s">
        <v>21648</v>
      </c>
      <c r="E4984"/>
      <c r="F4984">
        <v>71203</v>
      </c>
      <c r="G4984"/>
      <c r="H4984"/>
    </row>
    <row r="4985" spans="1:8" x14ac:dyDescent="0.2">
      <c r="A4985" t="s">
        <v>13112</v>
      </c>
      <c r="B4985" t="s">
        <v>21798</v>
      </c>
      <c r="C4985" t="s">
        <v>6417</v>
      </c>
      <c r="D4985" t="s">
        <v>21648</v>
      </c>
      <c r="E4985"/>
      <c r="F4985">
        <v>71203</v>
      </c>
      <c r="G4985"/>
      <c r="H4985"/>
    </row>
    <row r="4986" spans="1:8" x14ac:dyDescent="0.2">
      <c r="A4986" t="s">
        <v>6418</v>
      </c>
      <c r="B4986" t="s">
        <v>21798</v>
      </c>
      <c r="C4986" t="s">
        <v>6419</v>
      </c>
      <c r="D4986" t="s">
        <v>21648</v>
      </c>
      <c r="E4986"/>
      <c r="F4986">
        <v>71203</v>
      </c>
      <c r="G4986"/>
      <c r="H4986"/>
    </row>
    <row r="4987" spans="1:8" x14ac:dyDescent="0.2">
      <c r="A4987" t="s">
        <v>6420</v>
      </c>
      <c r="B4987" t="s">
        <v>21807</v>
      </c>
      <c r="C4987" t="s">
        <v>6421</v>
      </c>
      <c r="D4987" t="s">
        <v>21648</v>
      </c>
      <c r="E4987"/>
      <c r="F4987">
        <v>71203</v>
      </c>
      <c r="G4987"/>
      <c r="H4987"/>
    </row>
    <row r="4988" spans="1:8" x14ac:dyDescent="0.2">
      <c r="A4988" t="s">
        <v>6422</v>
      </c>
      <c r="B4988" t="s">
        <v>21797</v>
      </c>
      <c r="C4988" t="s">
        <v>6423</v>
      </c>
      <c r="D4988" t="s">
        <v>21648</v>
      </c>
      <c r="E4988"/>
      <c r="F4988">
        <v>71203</v>
      </c>
      <c r="G4988"/>
      <c r="H4988"/>
    </row>
    <row r="4989" spans="1:8" x14ac:dyDescent="0.2">
      <c r="A4989" t="s">
        <v>6424</v>
      </c>
      <c r="B4989" t="s">
        <v>23510</v>
      </c>
      <c r="C4989" t="s">
        <v>4336</v>
      </c>
      <c r="D4989" t="s">
        <v>21648</v>
      </c>
      <c r="E4989"/>
      <c r="F4989">
        <v>71203</v>
      </c>
      <c r="G4989"/>
      <c r="H4989"/>
    </row>
    <row r="4990" spans="1:8" x14ac:dyDescent="0.2">
      <c r="A4990" t="s">
        <v>6425</v>
      </c>
      <c r="B4990" t="s">
        <v>21861</v>
      </c>
      <c r="C4990" t="s">
        <v>6426</v>
      </c>
      <c r="D4990" t="s">
        <v>21648</v>
      </c>
      <c r="E4990"/>
      <c r="F4990">
        <v>71203</v>
      </c>
      <c r="G4990"/>
      <c r="H4990"/>
    </row>
    <row r="4991" spans="1:8" x14ac:dyDescent="0.2">
      <c r="A4991" t="s">
        <v>6427</v>
      </c>
      <c r="B4991" t="s">
        <v>21836</v>
      </c>
      <c r="C4991" t="s">
        <v>6428</v>
      </c>
      <c r="D4991" t="s">
        <v>21648</v>
      </c>
      <c r="E4991"/>
      <c r="F4991">
        <v>71203</v>
      </c>
      <c r="G4991"/>
      <c r="H4991"/>
    </row>
    <row r="4992" spans="1:8" x14ac:dyDescent="0.2">
      <c r="A4992" t="s">
        <v>6429</v>
      </c>
      <c r="B4992" t="s">
        <v>21836</v>
      </c>
      <c r="C4992" t="s">
        <v>6430</v>
      </c>
      <c r="D4992" t="s">
        <v>21648</v>
      </c>
      <c r="E4992"/>
      <c r="F4992">
        <v>71203</v>
      </c>
      <c r="G4992"/>
      <c r="H4992"/>
    </row>
    <row r="4993" spans="1:8" x14ac:dyDescent="0.2">
      <c r="A4993" t="s">
        <v>6431</v>
      </c>
      <c r="B4993" t="s">
        <v>21861</v>
      </c>
      <c r="C4993" t="s">
        <v>6426</v>
      </c>
      <c r="D4993" t="s">
        <v>21648</v>
      </c>
      <c r="E4993"/>
      <c r="F4993">
        <v>71203</v>
      </c>
      <c r="G4993"/>
      <c r="H4993"/>
    </row>
    <row r="4994" spans="1:8" x14ac:dyDescent="0.2">
      <c r="A4994" t="s">
        <v>6432</v>
      </c>
      <c r="B4994" t="s">
        <v>21861</v>
      </c>
      <c r="C4994" t="s">
        <v>9657</v>
      </c>
      <c r="D4994" t="s">
        <v>21648</v>
      </c>
      <c r="E4994"/>
      <c r="F4994">
        <v>71203</v>
      </c>
      <c r="G4994"/>
      <c r="H4994"/>
    </row>
    <row r="4995" spans="1:8" x14ac:dyDescent="0.2">
      <c r="A4995" t="s">
        <v>6433</v>
      </c>
      <c r="B4995" t="s">
        <v>23511</v>
      </c>
      <c r="C4995" t="s">
        <v>721</v>
      </c>
      <c r="D4995" t="s">
        <v>21648</v>
      </c>
      <c r="E4995"/>
      <c r="F4995">
        <v>71203</v>
      </c>
      <c r="G4995"/>
      <c r="H4995"/>
    </row>
    <row r="4996" spans="1:8" x14ac:dyDescent="0.2">
      <c r="A4996" t="s">
        <v>6434</v>
      </c>
      <c r="B4996" t="s">
        <v>21814</v>
      </c>
      <c r="C4996" t="s">
        <v>1269</v>
      </c>
      <c r="D4996" t="s">
        <v>21648</v>
      </c>
      <c r="E4996"/>
      <c r="F4996">
        <v>71203</v>
      </c>
      <c r="G4996"/>
      <c r="H4996"/>
    </row>
    <row r="4997" spans="1:8" x14ac:dyDescent="0.2">
      <c r="A4997" t="s">
        <v>6435</v>
      </c>
      <c r="B4997" t="s">
        <v>23512</v>
      </c>
      <c r="C4997" t="s">
        <v>719</v>
      </c>
      <c r="D4997" t="s">
        <v>21648</v>
      </c>
      <c r="E4997"/>
      <c r="F4997">
        <v>71203</v>
      </c>
      <c r="G4997"/>
      <c r="H4997"/>
    </row>
    <row r="4998" spans="1:8" x14ac:dyDescent="0.2">
      <c r="A4998" t="s">
        <v>6436</v>
      </c>
      <c r="B4998" t="s">
        <v>21861</v>
      </c>
      <c r="C4998" t="s">
        <v>6437</v>
      </c>
      <c r="D4998" t="s">
        <v>21648</v>
      </c>
      <c r="E4998"/>
      <c r="F4998">
        <v>71203</v>
      </c>
      <c r="G4998"/>
      <c r="H4998"/>
    </row>
    <row r="4999" spans="1:8" x14ac:dyDescent="0.2">
      <c r="A4999" t="s">
        <v>6438</v>
      </c>
      <c r="B4999" t="s">
        <v>21861</v>
      </c>
      <c r="C4999" t="s">
        <v>6439</v>
      </c>
      <c r="D4999" t="s">
        <v>21648</v>
      </c>
      <c r="E4999"/>
      <c r="F4999">
        <v>71203</v>
      </c>
      <c r="G4999"/>
      <c r="H4999"/>
    </row>
    <row r="5000" spans="1:8" x14ac:dyDescent="0.2">
      <c r="A5000" t="s">
        <v>6440</v>
      </c>
      <c r="B5000" t="s">
        <v>21861</v>
      </c>
      <c r="C5000" t="s">
        <v>6441</v>
      </c>
      <c r="D5000" t="s">
        <v>21648</v>
      </c>
      <c r="E5000"/>
      <c r="F5000">
        <v>71203</v>
      </c>
      <c r="G5000"/>
      <c r="H5000"/>
    </row>
    <row r="5001" spans="1:8" x14ac:dyDescent="0.2">
      <c r="A5001" t="s">
        <v>6442</v>
      </c>
      <c r="B5001" t="s">
        <v>21861</v>
      </c>
      <c r="C5001" t="s">
        <v>6443</v>
      </c>
      <c r="D5001" t="s">
        <v>21648</v>
      </c>
      <c r="E5001"/>
      <c r="F5001">
        <v>71203</v>
      </c>
      <c r="G5001"/>
      <c r="H5001"/>
    </row>
    <row r="5002" spans="1:8" x14ac:dyDescent="0.2">
      <c r="A5002" t="s">
        <v>6444</v>
      </c>
      <c r="B5002" t="s">
        <v>21798</v>
      </c>
      <c r="C5002" t="s">
        <v>1277</v>
      </c>
      <c r="D5002" t="s">
        <v>21648</v>
      </c>
      <c r="E5002">
        <v>0</v>
      </c>
      <c r="F5002">
        <v>99999</v>
      </c>
      <c r="G5002"/>
      <c r="H5002"/>
    </row>
    <row r="5003" spans="1:8" x14ac:dyDescent="0.2">
      <c r="A5003" t="s">
        <v>6445</v>
      </c>
      <c r="B5003" t="s">
        <v>21861</v>
      </c>
      <c r="C5003" t="s">
        <v>9687</v>
      </c>
      <c r="D5003" t="s">
        <v>21648</v>
      </c>
      <c r="E5003"/>
      <c r="F5003">
        <v>71203</v>
      </c>
      <c r="G5003"/>
      <c r="H5003"/>
    </row>
    <row r="5004" spans="1:8" x14ac:dyDescent="0.2">
      <c r="A5004" t="s">
        <v>6446</v>
      </c>
      <c r="B5004" t="s">
        <v>23513</v>
      </c>
      <c r="C5004" t="s">
        <v>1280</v>
      </c>
      <c r="D5004" t="s">
        <v>21648</v>
      </c>
      <c r="E5004"/>
      <c r="F5004">
        <v>71203</v>
      </c>
      <c r="G5004"/>
      <c r="H5004"/>
    </row>
    <row r="5005" spans="1:8" x14ac:dyDescent="0.2">
      <c r="A5005" t="s">
        <v>6447</v>
      </c>
      <c r="B5005" t="s">
        <v>21817</v>
      </c>
      <c r="C5005" t="s">
        <v>1282</v>
      </c>
      <c r="D5005" t="s">
        <v>21648</v>
      </c>
      <c r="E5005"/>
      <c r="F5005">
        <v>71203</v>
      </c>
      <c r="G5005"/>
      <c r="H5005"/>
    </row>
    <row r="5006" spans="1:8" x14ac:dyDescent="0.2">
      <c r="A5006" t="s">
        <v>6448</v>
      </c>
      <c r="B5006" t="s">
        <v>23514</v>
      </c>
      <c r="C5006" t="s">
        <v>6449</v>
      </c>
      <c r="D5006" t="s">
        <v>21648</v>
      </c>
      <c r="E5006"/>
      <c r="F5006">
        <v>71203</v>
      </c>
      <c r="G5006"/>
      <c r="H5006"/>
    </row>
    <row r="5007" spans="1:8" x14ac:dyDescent="0.2">
      <c r="A5007" t="s">
        <v>6450</v>
      </c>
      <c r="B5007" t="s">
        <v>23514</v>
      </c>
      <c r="C5007" t="s">
        <v>6451</v>
      </c>
      <c r="D5007" t="s">
        <v>21648</v>
      </c>
      <c r="E5007"/>
      <c r="F5007">
        <v>71203</v>
      </c>
      <c r="G5007"/>
      <c r="H5007"/>
    </row>
    <row r="5008" spans="1:8" x14ac:dyDescent="0.2">
      <c r="A5008" t="s">
        <v>6452</v>
      </c>
      <c r="B5008" t="s">
        <v>21826</v>
      </c>
      <c r="C5008" t="s">
        <v>723</v>
      </c>
      <c r="D5008" t="s">
        <v>21648</v>
      </c>
      <c r="E5008"/>
      <c r="F5008">
        <v>71203</v>
      </c>
      <c r="G5008"/>
      <c r="H5008"/>
    </row>
    <row r="5009" spans="1:8" x14ac:dyDescent="0.2">
      <c r="A5009" t="s">
        <v>6453</v>
      </c>
      <c r="B5009" t="s">
        <v>21798</v>
      </c>
      <c r="C5009" t="s">
        <v>6454</v>
      </c>
      <c r="D5009" t="s">
        <v>21648</v>
      </c>
      <c r="E5009"/>
      <c r="F5009">
        <v>71203</v>
      </c>
      <c r="G5009"/>
      <c r="H5009"/>
    </row>
    <row r="5010" spans="1:8" x14ac:dyDescent="0.2">
      <c r="A5010" t="s">
        <v>6455</v>
      </c>
      <c r="B5010" t="s">
        <v>21861</v>
      </c>
      <c r="C5010" t="s">
        <v>9689</v>
      </c>
      <c r="D5010" t="s">
        <v>21648</v>
      </c>
      <c r="E5010"/>
      <c r="F5010">
        <v>71203</v>
      </c>
      <c r="G5010"/>
      <c r="H5010"/>
    </row>
    <row r="5011" spans="1:8" x14ac:dyDescent="0.2">
      <c r="A5011" t="s">
        <v>6456</v>
      </c>
      <c r="B5011" t="s">
        <v>21861</v>
      </c>
      <c r="C5011" t="s">
        <v>9691</v>
      </c>
      <c r="D5011" t="s">
        <v>21648</v>
      </c>
      <c r="E5011"/>
      <c r="F5011">
        <v>71203</v>
      </c>
      <c r="G5011"/>
      <c r="H5011"/>
    </row>
    <row r="5012" spans="1:8" x14ac:dyDescent="0.2">
      <c r="A5012" t="s">
        <v>6457</v>
      </c>
      <c r="B5012" t="s">
        <v>21861</v>
      </c>
      <c r="C5012" t="s">
        <v>6426</v>
      </c>
      <c r="D5012" t="s">
        <v>21648</v>
      </c>
      <c r="E5012"/>
      <c r="F5012">
        <v>71203</v>
      </c>
      <c r="G5012"/>
      <c r="H5012"/>
    </row>
    <row r="5013" spans="1:8" x14ac:dyDescent="0.2">
      <c r="A5013" t="s">
        <v>6458</v>
      </c>
      <c r="B5013" t="s">
        <v>23515</v>
      </c>
      <c r="C5013" t="s">
        <v>6459</v>
      </c>
      <c r="D5013" t="s">
        <v>21648</v>
      </c>
      <c r="E5013"/>
      <c r="F5013">
        <v>71203</v>
      </c>
      <c r="G5013"/>
      <c r="H5013"/>
    </row>
    <row r="5014" spans="1:8" x14ac:dyDescent="0.2">
      <c r="A5014" t="s">
        <v>6460</v>
      </c>
      <c r="B5014" t="s">
        <v>23515</v>
      </c>
      <c r="C5014" t="s">
        <v>6461</v>
      </c>
      <c r="D5014" t="s">
        <v>21648</v>
      </c>
      <c r="E5014"/>
      <c r="F5014">
        <v>71203</v>
      </c>
      <c r="G5014"/>
      <c r="H5014"/>
    </row>
    <row r="5015" spans="1:8" x14ac:dyDescent="0.2">
      <c r="A5015" t="s">
        <v>6462</v>
      </c>
      <c r="B5015" t="s">
        <v>23515</v>
      </c>
      <c r="C5015" t="s">
        <v>6463</v>
      </c>
      <c r="D5015" t="s">
        <v>21648</v>
      </c>
      <c r="E5015"/>
      <c r="F5015">
        <v>71203</v>
      </c>
      <c r="G5015"/>
      <c r="H5015"/>
    </row>
    <row r="5016" spans="1:8" x14ac:dyDescent="0.2">
      <c r="A5016" t="s">
        <v>6464</v>
      </c>
      <c r="B5016" t="s">
        <v>23515</v>
      </c>
      <c r="C5016" t="s">
        <v>6465</v>
      </c>
      <c r="D5016" t="s">
        <v>21648</v>
      </c>
      <c r="E5016"/>
      <c r="F5016">
        <v>71203</v>
      </c>
      <c r="G5016"/>
      <c r="H5016"/>
    </row>
    <row r="5017" spans="1:8" x14ac:dyDescent="0.2">
      <c r="A5017" t="s">
        <v>6466</v>
      </c>
      <c r="B5017" t="s">
        <v>23515</v>
      </c>
      <c r="C5017" t="s">
        <v>6467</v>
      </c>
      <c r="D5017" t="s">
        <v>21648</v>
      </c>
      <c r="E5017"/>
      <c r="F5017">
        <v>71203</v>
      </c>
      <c r="G5017"/>
      <c r="H5017"/>
    </row>
    <row r="5018" spans="1:8" x14ac:dyDescent="0.2">
      <c r="A5018" t="s">
        <v>6468</v>
      </c>
      <c r="B5018" t="s">
        <v>21820</v>
      </c>
      <c r="C5018" t="s">
        <v>1293</v>
      </c>
      <c r="D5018" t="s">
        <v>21648</v>
      </c>
      <c r="E5018"/>
      <c r="F5018">
        <v>71203</v>
      </c>
      <c r="G5018"/>
      <c r="H5018"/>
    </row>
    <row r="5019" spans="1:8" x14ac:dyDescent="0.2">
      <c r="A5019" t="s">
        <v>6469</v>
      </c>
      <c r="B5019" t="s">
        <v>21826</v>
      </c>
      <c r="C5019" t="s">
        <v>9781</v>
      </c>
      <c r="D5019" t="s">
        <v>21648</v>
      </c>
      <c r="E5019"/>
      <c r="F5019">
        <v>71203</v>
      </c>
      <c r="G5019"/>
      <c r="H5019"/>
    </row>
    <row r="5020" spans="1:8" x14ac:dyDescent="0.2">
      <c r="A5020" t="s">
        <v>9782</v>
      </c>
      <c r="B5020" t="s">
        <v>23516</v>
      </c>
      <c r="C5020" t="s">
        <v>1301</v>
      </c>
      <c r="D5020" t="s">
        <v>21648</v>
      </c>
      <c r="E5020"/>
      <c r="F5020">
        <v>71203</v>
      </c>
      <c r="G5020"/>
      <c r="H5020"/>
    </row>
    <row r="5021" spans="1:8" x14ac:dyDescent="0.2">
      <c r="A5021" t="s">
        <v>9783</v>
      </c>
      <c r="B5021" t="s">
        <v>21861</v>
      </c>
      <c r="C5021" t="s">
        <v>9784</v>
      </c>
      <c r="D5021" t="s">
        <v>21648</v>
      </c>
      <c r="E5021"/>
      <c r="F5021">
        <v>71203</v>
      </c>
      <c r="G5021"/>
      <c r="H5021"/>
    </row>
    <row r="5022" spans="1:8" x14ac:dyDescent="0.2">
      <c r="A5022" t="s">
        <v>9785</v>
      </c>
      <c r="B5022" t="s">
        <v>21861</v>
      </c>
      <c r="C5022" t="s">
        <v>9786</v>
      </c>
      <c r="D5022" t="s">
        <v>21648</v>
      </c>
      <c r="E5022"/>
      <c r="F5022">
        <v>71203</v>
      </c>
      <c r="G5022"/>
      <c r="H5022"/>
    </row>
    <row r="5023" spans="1:8" x14ac:dyDescent="0.2">
      <c r="A5023" t="s">
        <v>9787</v>
      </c>
      <c r="B5023" t="s">
        <v>21825</v>
      </c>
      <c r="C5023" t="s">
        <v>1303</v>
      </c>
      <c r="D5023" t="s">
        <v>21648</v>
      </c>
      <c r="E5023"/>
      <c r="F5023">
        <v>71203</v>
      </c>
      <c r="G5023"/>
      <c r="H5023"/>
    </row>
    <row r="5024" spans="1:8" x14ac:dyDescent="0.2">
      <c r="A5024" t="s">
        <v>9788</v>
      </c>
      <c r="B5024" t="s">
        <v>21819</v>
      </c>
      <c r="C5024" t="s">
        <v>9789</v>
      </c>
      <c r="D5024" t="s">
        <v>21648</v>
      </c>
      <c r="E5024"/>
      <c r="F5024">
        <v>71203</v>
      </c>
      <c r="G5024"/>
      <c r="H5024"/>
    </row>
    <row r="5025" spans="1:8" x14ac:dyDescent="0.2">
      <c r="A5025" t="s">
        <v>9790</v>
      </c>
      <c r="B5025" t="s">
        <v>21861</v>
      </c>
      <c r="C5025" t="s">
        <v>6439</v>
      </c>
      <c r="D5025" t="s">
        <v>21648</v>
      </c>
      <c r="E5025"/>
      <c r="F5025">
        <v>71203</v>
      </c>
      <c r="G5025"/>
      <c r="H5025"/>
    </row>
    <row r="5026" spans="1:8" x14ac:dyDescent="0.2">
      <c r="A5026" t="s">
        <v>9791</v>
      </c>
      <c r="B5026" t="s">
        <v>21861</v>
      </c>
      <c r="C5026" t="s">
        <v>6443</v>
      </c>
      <c r="D5026" t="s">
        <v>21648</v>
      </c>
      <c r="E5026"/>
      <c r="F5026">
        <v>71203</v>
      </c>
      <c r="G5026"/>
      <c r="H5026"/>
    </row>
    <row r="5027" spans="1:8" x14ac:dyDescent="0.2">
      <c r="A5027" t="s">
        <v>9792</v>
      </c>
      <c r="B5027" t="s">
        <v>21819</v>
      </c>
      <c r="C5027" t="s">
        <v>9793</v>
      </c>
      <c r="D5027" t="s">
        <v>21648</v>
      </c>
      <c r="E5027"/>
      <c r="F5027">
        <v>71203</v>
      </c>
      <c r="G5027"/>
      <c r="H5027"/>
    </row>
    <row r="5028" spans="1:8" x14ac:dyDescent="0.2">
      <c r="A5028" t="s">
        <v>9794</v>
      </c>
      <c r="B5028" t="s">
        <v>21819</v>
      </c>
      <c r="C5028" t="s">
        <v>9795</v>
      </c>
      <c r="D5028" t="s">
        <v>21648</v>
      </c>
      <c r="E5028"/>
      <c r="F5028">
        <v>71203</v>
      </c>
      <c r="G5028"/>
      <c r="H5028"/>
    </row>
    <row r="5029" spans="1:8" x14ac:dyDescent="0.2">
      <c r="A5029" t="s">
        <v>9796</v>
      </c>
      <c r="B5029" t="s">
        <v>23517</v>
      </c>
      <c r="C5029" t="s">
        <v>1311</v>
      </c>
      <c r="D5029" t="s">
        <v>21648</v>
      </c>
      <c r="E5029"/>
      <c r="F5029">
        <v>71203</v>
      </c>
      <c r="G5029"/>
      <c r="H5029"/>
    </row>
    <row r="5030" spans="1:8" x14ac:dyDescent="0.2">
      <c r="A5030" t="s">
        <v>9797</v>
      </c>
      <c r="B5030" t="s">
        <v>21861</v>
      </c>
      <c r="C5030" t="s">
        <v>9689</v>
      </c>
      <c r="D5030" t="s">
        <v>21648</v>
      </c>
      <c r="E5030"/>
      <c r="F5030">
        <v>71203</v>
      </c>
      <c r="G5030"/>
      <c r="H5030"/>
    </row>
    <row r="5031" spans="1:8" x14ac:dyDescent="0.2">
      <c r="A5031" t="s">
        <v>9798</v>
      </c>
      <c r="B5031" t="s">
        <v>21861</v>
      </c>
      <c r="C5031" t="s">
        <v>9799</v>
      </c>
      <c r="D5031" t="s">
        <v>21648</v>
      </c>
      <c r="E5031"/>
      <c r="F5031">
        <v>71203</v>
      </c>
      <c r="G5031"/>
      <c r="H5031"/>
    </row>
    <row r="5032" spans="1:8" x14ac:dyDescent="0.2">
      <c r="A5032" t="s">
        <v>9800</v>
      </c>
      <c r="B5032" t="s">
        <v>21861</v>
      </c>
      <c r="C5032" t="s">
        <v>9689</v>
      </c>
      <c r="D5032" t="s">
        <v>21648</v>
      </c>
      <c r="E5032"/>
      <c r="F5032">
        <v>71203</v>
      </c>
      <c r="G5032"/>
      <c r="H5032"/>
    </row>
    <row r="5033" spans="1:8" x14ac:dyDescent="0.2">
      <c r="A5033" t="s">
        <v>9801</v>
      </c>
      <c r="B5033" t="s">
        <v>21861</v>
      </c>
      <c r="C5033" t="s">
        <v>9802</v>
      </c>
      <c r="D5033" t="s">
        <v>21648</v>
      </c>
      <c r="E5033"/>
      <c r="F5033">
        <v>71203</v>
      </c>
      <c r="G5033"/>
      <c r="H5033"/>
    </row>
    <row r="5034" spans="1:8" x14ac:dyDescent="0.2">
      <c r="A5034" t="s">
        <v>9803</v>
      </c>
      <c r="B5034" t="s">
        <v>21796</v>
      </c>
      <c r="C5034" t="s">
        <v>9804</v>
      </c>
      <c r="D5034" t="s">
        <v>21648</v>
      </c>
      <c r="E5034"/>
      <c r="F5034">
        <v>71203</v>
      </c>
      <c r="G5034"/>
      <c r="H5034"/>
    </row>
    <row r="5035" spans="1:8" x14ac:dyDescent="0.2">
      <c r="A5035" t="s">
        <v>9805</v>
      </c>
      <c r="B5035" t="s">
        <v>21836</v>
      </c>
      <c r="C5035" t="s">
        <v>6428</v>
      </c>
      <c r="D5035" t="s">
        <v>21648</v>
      </c>
      <c r="E5035"/>
      <c r="F5035">
        <v>71203</v>
      </c>
      <c r="G5035"/>
      <c r="H5035"/>
    </row>
    <row r="5036" spans="1:8" x14ac:dyDescent="0.2">
      <c r="A5036" t="s">
        <v>9806</v>
      </c>
      <c r="B5036" t="s">
        <v>21836</v>
      </c>
      <c r="C5036" t="s">
        <v>6430</v>
      </c>
      <c r="D5036" t="s">
        <v>21648</v>
      </c>
      <c r="E5036"/>
      <c r="F5036">
        <v>71203</v>
      </c>
      <c r="G5036"/>
      <c r="H5036"/>
    </row>
    <row r="5037" spans="1:8" x14ac:dyDescent="0.2">
      <c r="A5037" t="s">
        <v>9807</v>
      </c>
      <c r="B5037" t="s">
        <v>21861</v>
      </c>
      <c r="C5037" t="s">
        <v>6439</v>
      </c>
      <c r="D5037" t="s">
        <v>21648</v>
      </c>
      <c r="E5037"/>
      <c r="F5037">
        <v>71203</v>
      </c>
      <c r="G5037"/>
      <c r="H5037"/>
    </row>
    <row r="5038" spans="1:8" x14ac:dyDescent="0.2">
      <c r="A5038" t="s">
        <v>9808</v>
      </c>
      <c r="B5038" t="s">
        <v>21861</v>
      </c>
      <c r="C5038" t="s">
        <v>9691</v>
      </c>
      <c r="D5038" t="s">
        <v>21648</v>
      </c>
      <c r="E5038"/>
      <c r="F5038">
        <v>71203</v>
      </c>
      <c r="G5038"/>
      <c r="H5038"/>
    </row>
    <row r="5039" spans="1:8" x14ac:dyDescent="0.2">
      <c r="A5039" t="s">
        <v>9809</v>
      </c>
      <c r="B5039" t="s">
        <v>21861</v>
      </c>
      <c r="C5039" t="s">
        <v>9691</v>
      </c>
      <c r="D5039" t="s">
        <v>21648</v>
      </c>
      <c r="E5039"/>
      <c r="F5039">
        <v>71203</v>
      </c>
      <c r="G5039"/>
      <c r="H5039"/>
    </row>
    <row r="5040" spans="1:8" x14ac:dyDescent="0.2">
      <c r="A5040" t="s">
        <v>9810</v>
      </c>
      <c r="B5040" t="s">
        <v>21861</v>
      </c>
      <c r="C5040" t="s">
        <v>9691</v>
      </c>
      <c r="D5040" t="s">
        <v>21648</v>
      </c>
      <c r="E5040"/>
      <c r="F5040">
        <v>71203</v>
      </c>
      <c r="G5040"/>
      <c r="H5040"/>
    </row>
    <row r="5041" spans="1:8" x14ac:dyDescent="0.2">
      <c r="A5041" t="s">
        <v>9811</v>
      </c>
      <c r="B5041" t="s">
        <v>21861</v>
      </c>
      <c r="C5041" t="s">
        <v>9691</v>
      </c>
      <c r="D5041" t="s">
        <v>21648</v>
      </c>
      <c r="E5041"/>
      <c r="F5041">
        <v>71203</v>
      </c>
      <c r="G5041"/>
      <c r="H5041"/>
    </row>
    <row r="5042" spans="1:8" x14ac:dyDescent="0.2">
      <c r="A5042" t="s">
        <v>9812</v>
      </c>
      <c r="B5042" t="s">
        <v>21861</v>
      </c>
      <c r="C5042" t="s">
        <v>9813</v>
      </c>
      <c r="D5042" t="s">
        <v>21648</v>
      </c>
      <c r="E5042"/>
      <c r="F5042">
        <v>71203</v>
      </c>
      <c r="G5042"/>
      <c r="H5042"/>
    </row>
    <row r="5043" spans="1:8" x14ac:dyDescent="0.2">
      <c r="A5043" t="s">
        <v>9814</v>
      </c>
      <c r="B5043" t="s">
        <v>21861</v>
      </c>
      <c r="C5043" t="s">
        <v>9813</v>
      </c>
      <c r="D5043" t="s">
        <v>21648</v>
      </c>
      <c r="E5043"/>
      <c r="F5043">
        <v>71203</v>
      </c>
      <c r="G5043"/>
      <c r="H5043"/>
    </row>
    <row r="5044" spans="1:8" x14ac:dyDescent="0.2">
      <c r="A5044" t="s">
        <v>9815</v>
      </c>
      <c r="B5044" t="s">
        <v>21861</v>
      </c>
      <c r="C5044" t="s">
        <v>9816</v>
      </c>
      <c r="D5044" t="s">
        <v>21648</v>
      </c>
      <c r="E5044"/>
      <c r="F5044">
        <v>71203</v>
      </c>
      <c r="G5044"/>
      <c r="H5044"/>
    </row>
    <row r="5045" spans="1:8" x14ac:dyDescent="0.2">
      <c r="A5045" t="s">
        <v>9817</v>
      </c>
      <c r="B5045" t="s">
        <v>21861</v>
      </c>
      <c r="C5045" t="s">
        <v>9816</v>
      </c>
      <c r="D5045" t="s">
        <v>21648</v>
      </c>
      <c r="E5045"/>
      <c r="F5045">
        <v>71203</v>
      </c>
      <c r="G5045"/>
      <c r="H5045"/>
    </row>
    <row r="5046" spans="1:8" x14ac:dyDescent="0.2">
      <c r="A5046" t="s">
        <v>9818</v>
      </c>
      <c r="B5046" t="s">
        <v>21861</v>
      </c>
      <c r="C5046" t="s">
        <v>9816</v>
      </c>
      <c r="D5046" t="s">
        <v>21648</v>
      </c>
      <c r="E5046"/>
      <c r="F5046">
        <v>71203</v>
      </c>
      <c r="G5046"/>
      <c r="H5046"/>
    </row>
    <row r="5047" spans="1:8" x14ac:dyDescent="0.2">
      <c r="A5047" t="s">
        <v>9819</v>
      </c>
      <c r="B5047" t="s">
        <v>21861</v>
      </c>
      <c r="C5047" t="s">
        <v>9816</v>
      </c>
      <c r="D5047" t="s">
        <v>21648</v>
      </c>
      <c r="E5047"/>
      <c r="F5047">
        <v>71203</v>
      </c>
      <c r="G5047"/>
      <c r="H5047"/>
    </row>
    <row r="5048" spans="1:8" x14ac:dyDescent="0.2">
      <c r="A5048" t="s">
        <v>9820</v>
      </c>
      <c r="B5048" t="s">
        <v>21861</v>
      </c>
      <c r="C5048" t="s">
        <v>9821</v>
      </c>
      <c r="D5048" t="s">
        <v>21648</v>
      </c>
      <c r="E5048"/>
      <c r="F5048">
        <v>71203</v>
      </c>
      <c r="G5048"/>
      <c r="H5048"/>
    </row>
    <row r="5049" spans="1:8" x14ac:dyDescent="0.2">
      <c r="A5049" t="s">
        <v>9822</v>
      </c>
      <c r="B5049" t="s">
        <v>21861</v>
      </c>
      <c r="C5049" t="s">
        <v>9821</v>
      </c>
      <c r="D5049" t="s">
        <v>21648</v>
      </c>
      <c r="E5049"/>
      <c r="F5049">
        <v>71203</v>
      </c>
      <c r="G5049"/>
      <c r="H5049"/>
    </row>
    <row r="5050" spans="1:8" x14ac:dyDescent="0.2">
      <c r="A5050" t="s">
        <v>9823</v>
      </c>
      <c r="B5050" t="s">
        <v>21861</v>
      </c>
      <c r="C5050" t="s">
        <v>9821</v>
      </c>
      <c r="D5050" t="s">
        <v>21648</v>
      </c>
      <c r="E5050"/>
      <c r="F5050">
        <v>71203</v>
      </c>
      <c r="G5050"/>
      <c r="H5050"/>
    </row>
    <row r="5051" spans="1:8" x14ac:dyDescent="0.2">
      <c r="A5051" t="s">
        <v>9824</v>
      </c>
      <c r="B5051" t="s">
        <v>21861</v>
      </c>
      <c r="C5051" t="s">
        <v>9821</v>
      </c>
      <c r="D5051" t="s">
        <v>21648</v>
      </c>
      <c r="E5051"/>
      <c r="F5051">
        <v>71203</v>
      </c>
      <c r="G5051"/>
      <c r="H5051"/>
    </row>
    <row r="5052" spans="1:8" x14ac:dyDescent="0.2">
      <c r="A5052" t="s">
        <v>9825</v>
      </c>
      <c r="B5052" t="s">
        <v>21861</v>
      </c>
      <c r="C5052" t="s">
        <v>6439</v>
      </c>
      <c r="D5052" t="s">
        <v>21648</v>
      </c>
      <c r="E5052"/>
      <c r="F5052">
        <v>71203</v>
      </c>
      <c r="G5052"/>
      <c r="H5052"/>
    </row>
    <row r="5053" spans="1:8" x14ac:dyDescent="0.2">
      <c r="A5053" t="s">
        <v>9826</v>
      </c>
      <c r="B5053" t="s">
        <v>21861</v>
      </c>
      <c r="C5053" t="s">
        <v>6439</v>
      </c>
      <c r="D5053" t="s">
        <v>21648</v>
      </c>
      <c r="E5053"/>
      <c r="F5053">
        <v>71203</v>
      </c>
      <c r="G5053"/>
      <c r="H5053"/>
    </row>
    <row r="5054" spans="1:8" x14ac:dyDescent="0.2">
      <c r="A5054" t="s">
        <v>9827</v>
      </c>
      <c r="B5054" t="s">
        <v>21861</v>
      </c>
      <c r="C5054" t="s">
        <v>6439</v>
      </c>
      <c r="D5054" t="s">
        <v>21648</v>
      </c>
      <c r="E5054"/>
      <c r="F5054">
        <v>71203</v>
      </c>
      <c r="G5054"/>
      <c r="H5054"/>
    </row>
    <row r="5055" spans="1:8" x14ac:dyDescent="0.2">
      <c r="A5055" t="s">
        <v>9828</v>
      </c>
      <c r="B5055" t="s">
        <v>21861</v>
      </c>
      <c r="C5055" t="s">
        <v>6443</v>
      </c>
      <c r="D5055" t="s">
        <v>21648</v>
      </c>
      <c r="E5055"/>
      <c r="F5055">
        <v>71203</v>
      </c>
      <c r="G5055"/>
      <c r="H5055"/>
    </row>
    <row r="5056" spans="1:8" x14ac:dyDescent="0.2">
      <c r="A5056" t="s">
        <v>9829</v>
      </c>
      <c r="B5056" t="s">
        <v>21861</v>
      </c>
      <c r="C5056" t="s">
        <v>6443</v>
      </c>
      <c r="D5056" t="s">
        <v>21648</v>
      </c>
      <c r="E5056"/>
      <c r="F5056">
        <v>71203</v>
      </c>
      <c r="G5056"/>
      <c r="H5056"/>
    </row>
    <row r="5057" spans="1:8" x14ac:dyDescent="0.2">
      <c r="A5057" t="s">
        <v>9830</v>
      </c>
      <c r="B5057" t="s">
        <v>21861</v>
      </c>
      <c r="C5057" t="s">
        <v>6443</v>
      </c>
      <c r="D5057" t="s">
        <v>21648</v>
      </c>
      <c r="E5057"/>
      <c r="F5057">
        <v>71203</v>
      </c>
      <c r="G5057"/>
      <c r="H5057"/>
    </row>
    <row r="5058" spans="1:8" x14ac:dyDescent="0.2">
      <c r="A5058" t="s">
        <v>9831</v>
      </c>
      <c r="B5058" t="s">
        <v>21861</v>
      </c>
      <c r="C5058" t="s">
        <v>6443</v>
      </c>
      <c r="D5058" t="s">
        <v>21648</v>
      </c>
      <c r="E5058"/>
      <c r="F5058">
        <v>71203</v>
      </c>
      <c r="G5058"/>
      <c r="H5058"/>
    </row>
    <row r="5059" spans="1:8" x14ac:dyDescent="0.2">
      <c r="A5059" t="s">
        <v>9832</v>
      </c>
      <c r="B5059" t="s">
        <v>21861</v>
      </c>
      <c r="C5059" t="s">
        <v>9833</v>
      </c>
      <c r="D5059" t="s">
        <v>21648</v>
      </c>
      <c r="E5059"/>
      <c r="F5059">
        <v>71203</v>
      </c>
      <c r="G5059"/>
      <c r="H5059"/>
    </row>
    <row r="5060" spans="1:8" x14ac:dyDescent="0.2">
      <c r="A5060" t="s">
        <v>9834</v>
      </c>
      <c r="B5060" t="s">
        <v>21861</v>
      </c>
      <c r="C5060" t="s">
        <v>9833</v>
      </c>
      <c r="D5060" t="s">
        <v>21648</v>
      </c>
      <c r="E5060"/>
      <c r="F5060">
        <v>71203</v>
      </c>
      <c r="G5060"/>
      <c r="H5060"/>
    </row>
    <row r="5061" spans="1:8" x14ac:dyDescent="0.2">
      <c r="A5061" t="s">
        <v>9835</v>
      </c>
      <c r="B5061" t="s">
        <v>21861</v>
      </c>
      <c r="C5061" t="s">
        <v>9833</v>
      </c>
      <c r="D5061" t="s">
        <v>21648</v>
      </c>
      <c r="E5061"/>
      <c r="F5061">
        <v>71203</v>
      </c>
      <c r="G5061"/>
      <c r="H5061"/>
    </row>
    <row r="5062" spans="1:8" x14ac:dyDescent="0.2">
      <c r="A5062" t="s">
        <v>9836</v>
      </c>
      <c r="B5062" t="s">
        <v>21861</v>
      </c>
      <c r="C5062" t="s">
        <v>9833</v>
      </c>
      <c r="D5062" t="s">
        <v>21648</v>
      </c>
      <c r="E5062"/>
      <c r="F5062">
        <v>71203</v>
      </c>
      <c r="G5062"/>
      <c r="H5062"/>
    </row>
    <row r="5063" spans="1:8" x14ac:dyDescent="0.2">
      <c r="A5063" t="s">
        <v>9837</v>
      </c>
      <c r="B5063" t="s">
        <v>21861</v>
      </c>
      <c r="C5063" t="s">
        <v>9838</v>
      </c>
      <c r="D5063" t="s">
        <v>21648</v>
      </c>
      <c r="E5063"/>
      <c r="F5063">
        <v>71203</v>
      </c>
      <c r="G5063"/>
      <c r="H5063"/>
    </row>
    <row r="5064" spans="1:8" x14ac:dyDescent="0.2">
      <c r="A5064" t="s">
        <v>9839</v>
      </c>
      <c r="B5064" t="s">
        <v>21861</v>
      </c>
      <c r="C5064" t="s">
        <v>9838</v>
      </c>
      <c r="D5064" t="s">
        <v>21648</v>
      </c>
      <c r="E5064"/>
      <c r="F5064">
        <v>71203</v>
      </c>
      <c r="G5064"/>
      <c r="H5064"/>
    </row>
    <row r="5065" spans="1:8" x14ac:dyDescent="0.2">
      <c r="A5065" t="s">
        <v>9840</v>
      </c>
      <c r="B5065" t="s">
        <v>21861</v>
      </c>
      <c r="C5065" t="s">
        <v>9838</v>
      </c>
      <c r="D5065" t="s">
        <v>21648</v>
      </c>
      <c r="E5065"/>
      <c r="F5065">
        <v>71203</v>
      </c>
      <c r="G5065"/>
      <c r="H5065"/>
    </row>
    <row r="5066" spans="1:8" x14ac:dyDescent="0.2">
      <c r="A5066" t="s">
        <v>9841</v>
      </c>
      <c r="B5066" t="s">
        <v>21861</v>
      </c>
      <c r="C5066" t="s">
        <v>9838</v>
      </c>
      <c r="D5066" t="s">
        <v>21648</v>
      </c>
      <c r="E5066"/>
      <c r="F5066">
        <v>71203</v>
      </c>
      <c r="G5066"/>
      <c r="H5066"/>
    </row>
    <row r="5067" spans="1:8" x14ac:dyDescent="0.2">
      <c r="A5067" t="s">
        <v>9842</v>
      </c>
      <c r="B5067" t="s">
        <v>21796</v>
      </c>
      <c r="C5067" t="s">
        <v>9843</v>
      </c>
      <c r="D5067" t="s">
        <v>21648</v>
      </c>
      <c r="E5067"/>
      <c r="F5067">
        <v>71203</v>
      </c>
      <c r="G5067"/>
      <c r="H5067"/>
    </row>
    <row r="5068" spans="1:8" x14ac:dyDescent="0.2">
      <c r="A5068" t="s">
        <v>9844</v>
      </c>
      <c r="B5068" t="s">
        <v>21796</v>
      </c>
      <c r="C5068" t="s">
        <v>9804</v>
      </c>
      <c r="D5068" t="s">
        <v>21648</v>
      </c>
      <c r="E5068"/>
      <c r="F5068">
        <v>71203</v>
      </c>
      <c r="G5068"/>
      <c r="H5068"/>
    </row>
    <row r="5069" spans="1:8" x14ac:dyDescent="0.2">
      <c r="A5069" t="s">
        <v>9845</v>
      </c>
      <c r="B5069" t="s">
        <v>21796</v>
      </c>
      <c r="C5069" t="s">
        <v>9843</v>
      </c>
      <c r="D5069" t="s">
        <v>21648</v>
      </c>
      <c r="E5069"/>
      <c r="F5069">
        <v>71203</v>
      </c>
      <c r="G5069"/>
      <c r="H5069"/>
    </row>
    <row r="5070" spans="1:8" x14ac:dyDescent="0.2">
      <c r="A5070" t="s">
        <v>9846</v>
      </c>
      <c r="B5070" t="s">
        <v>21796</v>
      </c>
      <c r="C5070" t="s">
        <v>9847</v>
      </c>
      <c r="D5070" t="s">
        <v>21648</v>
      </c>
      <c r="E5070"/>
      <c r="F5070">
        <v>71203</v>
      </c>
      <c r="G5070"/>
      <c r="H5070"/>
    </row>
    <row r="5071" spans="1:8" x14ac:dyDescent="0.2">
      <c r="A5071" t="s">
        <v>9848</v>
      </c>
      <c r="B5071" t="s">
        <v>21836</v>
      </c>
      <c r="C5071" t="s">
        <v>6428</v>
      </c>
      <c r="D5071" t="s">
        <v>21648</v>
      </c>
      <c r="E5071"/>
      <c r="F5071">
        <v>71203</v>
      </c>
      <c r="G5071"/>
      <c r="H5071"/>
    </row>
    <row r="5072" spans="1:8" x14ac:dyDescent="0.2">
      <c r="A5072" t="s">
        <v>9849</v>
      </c>
      <c r="B5072" t="s">
        <v>21836</v>
      </c>
      <c r="C5072" t="s">
        <v>6430</v>
      </c>
      <c r="D5072" t="s">
        <v>21648</v>
      </c>
      <c r="E5072"/>
      <c r="F5072">
        <v>71203</v>
      </c>
      <c r="G5072"/>
      <c r="H5072"/>
    </row>
    <row r="5073" spans="1:8" x14ac:dyDescent="0.2">
      <c r="A5073" t="s">
        <v>9850</v>
      </c>
      <c r="B5073" t="s">
        <v>21836</v>
      </c>
      <c r="C5073" t="s">
        <v>6428</v>
      </c>
      <c r="D5073" t="s">
        <v>21648</v>
      </c>
      <c r="E5073"/>
      <c r="F5073">
        <v>71203</v>
      </c>
      <c r="G5073"/>
      <c r="H5073"/>
    </row>
    <row r="5074" spans="1:8" x14ac:dyDescent="0.2">
      <c r="A5074" t="s">
        <v>9851</v>
      </c>
      <c r="B5074" t="s">
        <v>21836</v>
      </c>
      <c r="C5074" t="s">
        <v>6430</v>
      </c>
      <c r="D5074" t="s">
        <v>21648</v>
      </c>
      <c r="E5074"/>
      <c r="F5074">
        <v>71203</v>
      </c>
      <c r="G5074"/>
      <c r="H5074"/>
    </row>
    <row r="5075" spans="1:8" x14ac:dyDescent="0.2">
      <c r="A5075" t="s">
        <v>9852</v>
      </c>
      <c r="B5075" t="s">
        <v>23518</v>
      </c>
      <c r="C5075" t="s">
        <v>1319</v>
      </c>
      <c r="D5075" t="s">
        <v>21648</v>
      </c>
      <c r="E5075"/>
      <c r="F5075">
        <v>71203</v>
      </c>
      <c r="G5075"/>
      <c r="H5075"/>
    </row>
    <row r="5076" spans="1:8" x14ac:dyDescent="0.2">
      <c r="A5076" t="s">
        <v>9853</v>
      </c>
      <c r="B5076" t="s">
        <v>23519</v>
      </c>
      <c r="C5076" t="s">
        <v>1321</v>
      </c>
      <c r="D5076" t="s">
        <v>21648</v>
      </c>
      <c r="E5076"/>
      <c r="F5076">
        <v>71203</v>
      </c>
      <c r="G5076"/>
      <c r="H5076"/>
    </row>
    <row r="5077" spans="1:8" x14ac:dyDescent="0.2">
      <c r="A5077" t="s">
        <v>9854</v>
      </c>
      <c r="B5077" t="s">
        <v>23520</v>
      </c>
      <c r="C5077" t="s">
        <v>1323</v>
      </c>
      <c r="D5077" t="s">
        <v>21648</v>
      </c>
      <c r="E5077"/>
      <c r="F5077">
        <v>71203</v>
      </c>
      <c r="G5077"/>
      <c r="H5077"/>
    </row>
    <row r="5078" spans="1:8" x14ac:dyDescent="0.2">
      <c r="A5078" t="s">
        <v>9855</v>
      </c>
      <c r="B5078" t="s">
        <v>21826</v>
      </c>
      <c r="C5078" t="s">
        <v>9856</v>
      </c>
      <c r="D5078" t="s">
        <v>21648</v>
      </c>
      <c r="E5078"/>
      <c r="F5078">
        <v>71203</v>
      </c>
      <c r="G5078"/>
      <c r="H5078"/>
    </row>
    <row r="5079" spans="1:8" x14ac:dyDescent="0.2">
      <c r="A5079" t="s">
        <v>9857</v>
      </c>
      <c r="B5079" t="s">
        <v>21833</v>
      </c>
      <c r="C5079" t="s">
        <v>1327</v>
      </c>
      <c r="D5079" t="s">
        <v>21648</v>
      </c>
      <c r="E5079"/>
      <c r="F5079">
        <v>71203</v>
      </c>
      <c r="G5079"/>
      <c r="H5079"/>
    </row>
    <row r="5080" spans="1:8" x14ac:dyDescent="0.2">
      <c r="A5080" t="s">
        <v>9858</v>
      </c>
      <c r="B5080" t="s">
        <v>21798</v>
      </c>
      <c r="C5080" t="s">
        <v>9859</v>
      </c>
      <c r="D5080" t="s">
        <v>21648</v>
      </c>
      <c r="E5080">
        <v>0</v>
      </c>
      <c r="F5080">
        <v>99999</v>
      </c>
      <c r="G5080"/>
      <c r="H5080"/>
    </row>
    <row r="5081" spans="1:8" x14ac:dyDescent="0.2">
      <c r="A5081" t="s">
        <v>9860</v>
      </c>
      <c r="B5081" t="s">
        <v>21798</v>
      </c>
      <c r="C5081" t="s">
        <v>9681</v>
      </c>
      <c r="D5081" t="s">
        <v>21648</v>
      </c>
      <c r="E5081"/>
      <c r="F5081">
        <v>71203</v>
      </c>
      <c r="G5081"/>
      <c r="H5081"/>
    </row>
    <row r="5082" spans="1:8" x14ac:dyDescent="0.2">
      <c r="A5082" t="s">
        <v>9861</v>
      </c>
      <c r="B5082" t="s">
        <v>23521</v>
      </c>
      <c r="C5082" t="s">
        <v>9862</v>
      </c>
      <c r="D5082" t="s">
        <v>21648</v>
      </c>
      <c r="E5082"/>
      <c r="F5082">
        <v>71203</v>
      </c>
      <c r="G5082"/>
      <c r="H5082"/>
    </row>
    <row r="5083" spans="1:8" x14ac:dyDescent="0.2">
      <c r="A5083" t="s">
        <v>9863</v>
      </c>
      <c r="B5083" t="s">
        <v>23512</v>
      </c>
      <c r="C5083" t="s">
        <v>719</v>
      </c>
      <c r="D5083" t="s">
        <v>21648</v>
      </c>
      <c r="E5083"/>
      <c r="F5083">
        <v>71203</v>
      </c>
      <c r="G5083"/>
      <c r="H5083"/>
    </row>
    <row r="5084" spans="1:8" x14ac:dyDescent="0.2">
      <c r="A5084" t="s">
        <v>9864</v>
      </c>
      <c r="B5084" t="s">
        <v>21862</v>
      </c>
      <c r="C5084" t="s">
        <v>9865</v>
      </c>
      <c r="D5084" t="s">
        <v>21648</v>
      </c>
      <c r="E5084"/>
      <c r="F5084">
        <v>71203</v>
      </c>
      <c r="G5084"/>
      <c r="H5084"/>
    </row>
    <row r="5085" spans="1:8" x14ac:dyDescent="0.2">
      <c r="A5085" t="s">
        <v>9866</v>
      </c>
      <c r="B5085" t="s">
        <v>23521</v>
      </c>
      <c r="C5085" t="s">
        <v>9862</v>
      </c>
      <c r="D5085" t="s">
        <v>21648</v>
      </c>
      <c r="E5085"/>
      <c r="F5085">
        <v>71203</v>
      </c>
      <c r="G5085"/>
      <c r="H5085"/>
    </row>
    <row r="5086" spans="1:8" x14ac:dyDescent="0.2">
      <c r="A5086" t="s">
        <v>9867</v>
      </c>
      <c r="B5086" t="s">
        <v>21862</v>
      </c>
      <c r="C5086" t="s">
        <v>9868</v>
      </c>
      <c r="D5086" t="s">
        <v>21648</v>
      </c>
      <c r="E5086"/>
      <c r="F5086">
        <v>71203</v>
      </c>
      <c r="G5086"/>
      <c r="H5086"/>
    </row>
    <row r="5087" spans="1:8" x14ac:dyDescent="0.2">
      <c r="A5087" t="s">
        <v>9869</v>
      </c>
      <c r="B5087" t="s">
        <v>21862</v>
      </c>
      <c r="C5087" t="s">
        <v>9870</v>
      </c>
      <c r="D5087" t="s">
        <v>21648</v>
      </c>
      <c r="E5087"/>
      <c r="F5087">
        <v>71203</v>
      </c>
      <c r="G5087"/>
      <c r="H5087"/>
    </row>
    <row r="5088" spans="1:8" x14ac:dyDescent="0.2">
      <c r="A5088" t="s">
        <v>9871</v>
      </c>
      <c r="B5088" t="s">
        <v>21862</v>
      </c>
      <c r="C5088" t="s">
        <v>9872</v>
      </c>
      <c r="D5088" t="s">
        <v>21648</v>
      </c>
      <c r="E5088"/>
      <c r="F5088">
        <v>71203</v>
      </c>
      <c r="G5088"/>
      <c r="H5088"/>
    </row>
    <row r="5089" spans="1:8" x14ac:dyDescent="0.2">
      <c r="A5089" t="s">
        <v>9873</v>
      </c>
      <c r="B5089" t="s">
        <v>21834</v>
      </c>
      <c r="C5089" t="s">
        <v>6140</v>
      </c>
      <c r="D5089" t="s">
        <v>21648</v>
      </c>
      <c r="E5089"/>
      <c r="F5089">
        <v>71203</v>
      </c>
      <c r="G5089"/>
      <c r="H5089"/>
    </row>
    <row r="5090" spans="1:8" x14ac:dyDescent="0.2">
      <c r="A5090" t="s">
        <v>9874</v>
      </c>
      <c r="B5090" t="s">
        <v>21798</v>
      </c>
      <c r="C5090" t="s">
        <v>9875</v>
      </c>
      <c r="D5090" t="s">
        <v>21648</v>
      </c>
      <c r="E5090"/>
      <c r="F5090">
        <v>71203</v>
      </c>
      <c r="G5090"/>
      <c r="H5090"/>
    </row>
    <row r="5091" spans="1:8" x14ac:dyDescent="0.2">
      <c r="A5091" t="s">
        <v>9876</v>
      </c>
      <c r="B5091" t="s">
        <v>21835</v>
      </c>
      <c r="C5091" t="s">
        <v>9877</v>
      </c>
      <c r="D5091" t="s">
        <v>21648</v>
      </c>
      <c r="E5091"/>
      <c r="F5091">
        <v>71203</v>
      </c>
      <c r="G5091"/>
      <c r="H5091"/>
    </row>
    <row r="5092" spans="1:8" x14ac:dyDescent="0.2">
      <c r="A5092" t="s">
        <v>9878</v>
      </c>
      <c r="B5092" t="s">
        <v>21789</v>
      </c>
      <c r="C5092" t="s">
        <v>2984</v>
      </c>
      <c r="D5092" t="s">
        <v>21648</v>
      </c>
      <c r="E5092"/>
      <c r="F5092">
        <v>71203</v>
      </c>
      <c r="G5092"/>
      <c r="H5092"/>
    </row>
    <row r="5093" spans="1:8" x14ac:dyDescent="0.2">
      <c r="A5093" t="s">
        <v>9879</v>
      </c>
      <c r="B5093" t="s">
        <v>21835</v>
      </c>
      <c r="C5093" t="s">
        <v>2986</v>
      </c>
      <c r="D5093" t="s">
        <v>21648</v>
      </c>
      <c r="E5093"/>
      <c r="F5093">
        <v>71203</v>
      </c>
      <c r="G5093"/>
      <c r="H5093"/>
    </row>
    <row r="5094" spans="1:8" x14ac:dyDescent="0.2">
      <c r="A5094" t="s">
        <v>9880</v>
      </c>
      <c r="B5094" t="s">
        <v>21836</v>
      </c>
      <c r="C5094" t="s">
        <v>9881</v>
      </c>
      <c r="D5094" t="s">
        <v>21648</v>
      </c>
      <c r="E5094"/>
      <c r="F5094">
        <v>71203</v>
      </c>
      <c r="G5094"/>
      <c r="H5094"/>
    </row>
    <row r="5095" spans="1:8" x14ac:dyDescent="0.2">
      <c r="A5095" t="s">
        <v>9882</v>
      </c>
      <c r="B5095" t="s">
        <v>21798</v>
      </c>
      <c r="C5095" t="s">
        <v>9883</v>
      </c>
      <c r="D5095" t="s">
        <v>21648</v>
      </c>
      <c r="E5095"/>
      <c r="F5095">
        <v>71203</v>
      </c>
      <c r="G5095"/>
      <c r="H5095"/>
    </row>
    <row r="5096" spans="1:8" x14ac:dyDescent="0.2">
      <c r="A5096" t="s">
        <v>9884</v>
      </c>
      <c r="B5096" t="s">
        <v>21798</v>
      </c>
      <c r="C5096" t="s">
        <v>9885</v>
      </c>
      <c r="D5096" t="s">
        <v>21648</v>
      </c>
      <c r="E5096"/>
      <c r="F5096">
        <v>71203</v>
      </c>
      <c r="G5096"/>
      <c r="H5096"/>
    </row>
    <row r="5097" spans="1:8" x14ac:dyDescent="0.2">
      <c r="A5097" t="s">
        <v>9886</v>
      </c>
      <c r="B5097" t="s">
        <v>21798</v>
      </c>
      <c r="C5097" t="s">
        <v>9887</v>
      </c>
      <c r="D5097" t="s">
        <v>21648</v>
      </c>
      <c r="E5097"/>
      <c r="F5097">
        <v>71203</v>
      </c>
      <c r="G5097"/>
      <c r="H5097"/>
    </row>
    <row r="5098" spans="1:8" x14ac:dyDescent="0.2">
      <c r="A5098" t="s">
        <v>9888</v>
      </c>
      <c r="B5098" t="s">
        <v>21798</v>
      </c>
      <c r="C5098" t="s">
        <v>9889</v>
      </c>
      <c r="D5098" t="s">
        <v>21648</v>
      </c>
      <c r="E5098"/>
      <c r="F5098">
        <v>71203</v>
      </c>
      <c r="G5098"/>
      <c r="H5098"/>
    </row>
    <row r="5099" spans="1:8" x14ac:dyDescent="0.2">
      <c r="A5099" t="s">
        <v>9890</v>
      </c>
      <c r="B5099" t="s">
        <v>21798</v>
      </c>
      <c r="C5099" t="s">
        <v>6564</v>
      </c>
      <c r="D5099" t="s">
        <v>21648</v>
      </c>
      <c r="E5099"/>
      <c r="F5099">
        <v>71203</v>
      </c>
      <c r="G5099"/>
      <c r="H5099"/>
    </row>
    <row r="5100" spans="1:8" x14ac:dyDescent="0.2">
      <c r="A5100" t="s">
        <v>6565</v>
      </c>
      <c r="B5100" t="s">
        <v>21798</v>
      </c>
      <c r="C5100" t="s">
        <v>6566</v>
      </c>
      <c r="D5100" t="s">
        <v>21648</v>
      </c>
      <c r="E5100"/>
      <c r="F5100">
        <v>71203</v>
      </c>
      <c r="G5100"/>
      <c r="H5100"/>
    </row>
    <row r="5101" spans="1:8" x14ac:dyDescent="0.2">
      <c r="A5101" t="s">
        <v>6567</v>
      </c>
      <c r="B5101" t="s">
        <v>21811</v>
      </c>
      <c r="C5101" t="s">
        <v>717</v>
      </c>
      <c r="D5101" t="s">
        <v>21648</v>
      </c>
      <c r="E5101"/>
      <c r="F5101">
        <v>71203</v>
      </c>
      <c r="G5101"/>
      <c r="H5101"/>
    </row>
    <row r="5102" spans="1:8" x14ac:dyDescent="0.2">
      <c r="A5102" t="s">
        <v>6568</v>
      </c>
      <c r="B5102" t="s">
        <v>21836</v>
      </c>
      <c r="C5102" t="s">
        <v>6569</v>
      </c>
      <c r="D5102" t="s">
        <v>21648</v>
      </c>
      <c r="E5102"/>
      <c r="F5102">
        <v>71203</v>
      </c>
      <c r="G5102"/>
      <c r="H5102"/>
    </row>
    <row r="5103" spans="1:8" x14ac:dyDescent="0.2">
      <c r="A5103" t="s">
        <v>6570</v>
      </c>
      <c r="B5103" t="s">
        <v>21836</v>
      </c>
      <c r="C5103" t="s">
        <v>6571</v>
      </c>
      <c r="D5103" t="s">
        <v>21648</v>
      </c>
      <c r="E5103"/>
      <c r="F5103">
        <v>71203</v>
      </c>
      <c r="G5103"/>
      <c r="H5103"/>
    </row>
    <row r="5104" spans="1:8" x14ac:dyDescent="0.2">
      <c r="A5104" t="s">
        <v>6572</v>
      </c>
      <c r="B5104" t="s">
        <v>21836</v>
      </c>
      <c r="C5104" t="s">
        <v>6573</v>
      </c>
      <c r="D5104" t="s">
        <v>21648</v>
      </c>
      <c r="E5104"/>
      <c r="F5104">
        <v>71203</v>
      </c>
      <c r="G5104"/>
      <c r="H5104"/>
    </row>
    <row r="5105" spans="1:8" x14ac:dyDescent="0.2">
      <c r="A5105" t="s">
        <v>6574</v>
      </c>
      <c r="B5105" t="s">
        <v>21835</v>
      </c>
      <c r="C5105" t="s">
        <v>6575</v>
      </c>
      <c r="D5105" t="s">
        <v>21648</v>
      </c>
      <c r="E5105"/>
      <c r="F5105">
        <v>71203</v>
      </c>
      <c r="G5105"/>
      <c r="H5105"/>
    </row>
    <row r="5106" spans="1:8" x14ac:dyDescent="0.2">
      <c r="A5106" t="s">
        <v>6576</v>
      </c>
      <c r="B5106" t="s">
        <v>21835</v>
      </c>
      <c r="C5106" t="s">
        <v>6577</v>
      </c>
      <c r="D5106" t="s">
        <v>21648</v>
      </c>
      <c r="E5106"/>
      <c r="F5106">
        <v>71203</v>
      </c>
      <c r="G5106"/>
      <c r="H5106"/>
    </row>
    <row r="5107" spans="1:8" x14ac:dyDescent="0.2">
      <c r="A5107" t="s">
        <v>6578</v>
      </c>
      <c r="B5107" t="s">
        <v>21835</v>
      </c>
      <c r="C5107" t="s">
        <v>6579</v>
      </c>
      <c r="D5107" t="s">
        <v>21648</v>
      </c>
      <c r="E5107"/>
      <c r="F5107">
        <v>71203</v>
      </c>
      <c r="G5107"/>
      <c r="H5107"/>
    </row>
    <row r="5108" spans="1:8" x14ac:dyDescent="0.2">
      <c r="A5108" t="s">
        <v>9891</v>
      </c>
      <c r="B5108" t="s">
        <v>23521</v>
      </c>
      <c r="C5108" t="s">
        <v>9892</v>
      </c>
      <c r="D5108" t="s">
        <v>21648</v>
      </c>
      <c r="E5108"/>
      <c r="F5108">
        <v>70412</v>
      </c>
      <c r="G5108"/>
      <c r="H5108"/>
    </row>
    <row r="5109" spans="1:8" x14ac:dyDescent="0.2">
      <c r="A5109" t="s">
        <v>9893</v>
      </c>
      <c r="B5109" t="s">
        <v>21830</v>
      </c>
      <c r="C5109" t="s">
        <v>9894</v>
      </c>
      <c r="D5109" t="s">
        <v>21648</v>
      </c>
      <c r="E5109"/>
      <c r="F5109">
        <v>71203</v>
      </c>
      <c r="G5109"/>
      <c r="H5109"/>
    </row>
    <row r="5110" spans="1:8" x14ac:dyDescent="0.2">
      <c r="A5110" t="s">
        <v>9895</v>
      </c>
      <c r="B5110" t="s">
        <v>21822</v>
      </c>
      <c r="C5110" t="s">
        <v>9896</v>
      </c>
      <c r="D5110" t="s">
        <v>21648</v>
      </c>
      <c r="E5110"/>
      <c r="F5110">
        <v>71203</v>
      </c>
      <c r="G5110"/>
      <c r="H5110"/>
    </row>
    <row r="5111" spans="1:8" x14ac:dyDescent="0.2">
      <c r="A5111" t="s">
        <v>9897</v>
      </c>
      <c r="B5111" t="s">
        <v>21861</v>
      </c>
      <c r="C5111" t="s">
        <v>9898</v>
      </c>
      <c r="D5111" t="s">
        <v>21648</v>
      </c>
      <c r="E5111"/>
      <c r="F5111">
        <v>71203</v>
      </c>
      <c r="G5111"/>
      <c r="H5111"/>
    </row>
    <row r="5112" spans="1:8" x14ac:dyDescent="0.2">
      <c r="A5112" t="s">
        <v>9899</v>
      </c>
      <c r="B5112" t="s">
        <v>21861</v>
      </c>
      <c r="C5112" t="s">
        <v>9799</v>
      </c>
      <c r="D5112" t="s">
        <v>21648</v>
      </c>
      <c r="E5112"/>
      <c r="F5112">
        <v>71203</v>
      </c>
      <c r="G5112"/>
      <c r="H5112"/>
    </row>
    <row r="5113" spans="1:8" x14ac:dyDescent="0.2">
      <c r="A5113" t="s">
        <v>9900</v>
      </c>
      <c r="B5113" t="s">
        <v>21861</v>
      </c>
      <c r="C5113" t="s">
        <v>9901</v>
      </c>
      <c r="D5113" t="s">
        <v>21648</v>
      </c>
      <c r="E5113"/>
      <c r="F5113">
        <v>71203</v>
      </c>
      <c r="G5113"/>
      <c r="H5113"/>
    </row>
    <row r="5114" spans="1:8" x14ac:dyDescent="0.2">
      <c r="A5114" t="s">
        <v>9902</v>
      </c>
      <c r="B5114" t="s">
        <v>21861</v>
      </c>
      <c r="C5114" t="s">
        <v>9802</v>
      </c>
      <c r="D5114" t="s">
        <v>21648</v>
      </c>
      <c r="E5114"/>
      <c r="F5114">
        <v>71203</v>
      </c>
      <c r="G5114"/>
      <c r="H5114"/>
    </row>
    <row r="5115" spans="1:8" x14ac:dyDescent="0.2">
      <c r="A5115" t="s">
        <v>9903</v>
      </c>
      <c r="B5115" t="s">
        <v>21861</v>
      </c>
      <c r="C5115" t="s">
        <v>9904</v>
      </c>
      <c r="D5115" t="s">
        <v>21648</v>
      </c>
      <c r="E5115"/>
      <c r="F5115">
        <v>71203</v>
      </c>
      <c r="G5115"/>
      <c r="H5115"/>
    </row>
    <row r="5116" spans="1:8" x14ac:dyDescent="0.2">
      <c r="A5116" t="s">
        <v>9905</v>
      </c>
      <c r="B5116" t="s">
        <v>23522</v>
      </c>
      <c r="C5116" t="s">
        <v>3001</v>
      </c>
      <c r="D5116" t="s">
        <v>21648</v>
      </c>
      <c r="E5116"/>
      <c r="F5116">
        <v>71203</v>
      </c>
      <c r="G5116"/>
      <c r="H5116"/>
    </row>
    <row r="5117" spans="1:8" x14ac:dyDescent="0.2">
      <c r="A5117" t="s">
        <v>9906</v>
      </c>
      <c r="B5117" t="s">
        <v>23523</v>
      </c>
      <c r="C5117" t="s">
        <v>3003</v>
      </c>
      <c r="D5117" t="s">
        <v>21648</v>
      </c>
      <c r="E5117"/>
      <c r="F5117">
        <v>71203</v>
      </c>
      <c r="G5117"/>
      <c r="H5117"/>
    </row>
    <row r="5118" spans="1:8" x14ac:dyDescent="0.2">
      <c r="A5118" t="s">
        <v>9907</v>
      </c>
      <c r="B5118" t="s">
        <v>23524</v>
      </c>
      <c r="C5118" t="s">
        <v>3005</v>
      </c>
      <c r="D5118" t="s">
        <v>21648</v>
      </c>
      <c r="E5118"/>
      <c r="F5118">
        <v>71203</v>
      </c>
      <c r="G5118"/>
      <c r="H5118"/>
    </row>
    <row r="5119" spans="1:8" x14ac:dyDescent="0.2">
      <c r="A5119" t="s">
        <v>9908</v>
      </c>
      <c r="B5119" t="s">
        <v>21823</v>
      </c>
      <c r="C5119" t="s">
        <v>9909</v>
      </c>
      <c r="D5119" t="s">
        <v>21648</v>
      </c>
      <c r="E5119">
        <v>0</v>
      </c>
      <c r="F5119">
        <v>99999</v>
      </c>
      <c r="G5119"/>
      <c r="H5119"/>
    </row>
    <row r="5120" spans="1:8" x14ac:dyDescent="0.2">
      <c r="A5120" t="s">
        <v>9910</v>
      </c>
      <c r="B5120" t="s">
        <v>23525</v>
      </c>
      <c r="C5120" t="s">
        <v>2997</v>
      </c>
      <c r="D5120" t="s">
        <v>21648</v>
      </c>
      <c r="E5120"/>
      <c r="F5120">
        <v>71203</v>
      </c>
      <c r="G5120"/>
      <c r="H5120"/>
    </row>
    <row r="5121" spans="1:8" x14ac:dyDescent="0.2">
      <c r="A5121" t="s">
        <v>9911</v>
      </c>
      <c r="B5121" t="s">
        <v>23505</v>
      </c>
      <c r="C5121" t="s">
        <v>4351</v>
      </c>
      <c r="D5121" t="s">
        <v>21648</v>
      </c>
      <c r="E5121"/>
      <c r="F5121">
        <v>71203</v>
      </c>
      <c r="G5121"/>
      <c r="H5121"/>
    </row>
    <row r="5122" spans="1:8" x14ac:dyDescent="0.2">
      <c r="A5122" t="s">
        <v>9912</v>
      </c>
      <c r="B5122" t="s">
        <v>23503</v>
      </c>
      <c r="C5122" t="s">
        <v>9913</v>
      </c>
      <c r="D5122" t="s">
        <v>21648</v>
      </c>
      <c r="E5122"/>
      <c r="F5122">
        <v>71203</v>
      </c>
      <c r="G5122"/>
      <c r="H5122"/>
    </row>
    <row r="5123" spans="1:8" x14ac:dyDescent="0.2">
      <c r="A5123" t="s">
        <v>9914</v>
      </c>
      <c r="B5123" t="s">
        <v>21798</v>
      </c>
      <c r="C5123" t="s">
        <v>9915</v>
      </c>
      <c r="D5123" t="s">
        <v>21648</v>
      </c>
      <c r="E5123">
        <v>0</v>
      </c>
      <c r="F5123">
        <v>99999</v>
      </c>
      <c r="G5123"/>
      <c r="H5123"/>
    </row>
    <row r="5124" spans="1:8" x14ac:dyDescent="0.2">
      <c r="A5124" t="s">
        <v>9916</v>
      </c>
      <c r="B5124" t="s">
        <v>23526</v>
      </c>
      <c r="C5124" t="s">
        <v>9917</v>
      </c>
      <c r="D5124" t="s">
        <v>21648</v>
      </c>
      <c r="E5124"/>
      <c r="F5124">
        <v>71203</v>
      </c>
      <c r="G5124"/>
      <c r="H5124"/>
    </row>
    <row r="5125" spans="1:8" x14ac:dyDescent="0.2">
      <c r="A5125" t="s">
        <v>9918</v>
      </c>
      <c r="B5125" t="s">
        <v>23527</v>
      </c>
      <c r="C5125" t="s">
        <v>3012</v>
      </c>
      <c r="D5125" t="s">
        <v>21648</v>
      </c>
      <c r="E5125"/>
      <c r="F5125">
        <v>71203</v>
      </c>
      <c r="G5125"/>
      <c r="H5125"/>
    </row>
    <row r="5126" spans="1:8" x14ac:dyDescent="0.2">
      <c r="A5126" t="s">
        <v>9919</v>
      </c>
      <c r="B5126" t="s">
        <v>21822</v>
      </c>
      <c r="C5126" t="s">
        <v>9920</v>
      </c>
      <c r="D5126" t="s">
        <v>21648</v>
      </c>
      <c r="E5126"/>
      <c r="F5126">
        <v>71203</v>
      </c>
      <c r="G5126"/>
      <c r="H5126"/>
    </row>
    <row r="5127" spans="1:8" x14ac:dyDescent="0.2">
      <c r="A5127" t="s">
        <v>9921</v>
      </c>
      <c r="B5127" t="s">
        <v>23524</v>
      </c>
      <c r="C5127" t="s">
        <v>3016</v>
      </c>
      <c r="D5127" t="s">
        <v>21648</v>
      </c>
      <c r="E5127"/>
      <c r="F5127">
        <v>71203</v>
      </c>
      <c r="G5127"/>
      <c r="H5127"/>
    </row>
    <row r="5128" spans="1:8" x14ac:dyDescent="0.2">
      <c r="A5128" t="s">
        <v>9922</v>
      </c>
      <c r="B5128" t="s">
        <v>21883</v>
      </c>
      <c r="C5128" t="s">
        <v>3018</v>
      </c>
      <c r="D5128" t="s">
        <v>21648</v>
      </c>
      <c r="E5128"/>
      <c r="F5128">
        <v>71203</v>
      </c>
      <c r="G5128"/>
      <c r="H5128"/>
    </row>
    <row r="5129" spans="1:8" x14ac:dyDescent="0.2">
      <c r="A5129" t="s">
        <v>9923</v>
      </c>
      <c r="B5129" t="s">
        <v>23528</v>
      </c>
      <c r="C5129" t="s">
        <v>9924</v>
      </c>
      <c r="D5129" t="s">
        <v>21648</v>
      </c>
      <c r="E5129"/>
      <c r="F5129">
        <v>71203</v>
      </c>
      <c r="G5129"/>
      <c r="H5129"/>
    </row>
    <row r="5130" spans="1:8" x14ac:dyDescent="0.2">
      <c r="A5130" t="s">
        <v>9925</v>
      </c>
      <c r="B5130" t="s">
        <v>23529</v>
      </c>
      <c r="C5130" t="s">
        <v>9926</v>
      </c>
      <c r="D5130" t="s">
        <v>21648</v>
      </c>
      <c r="E5130"/>
      <c r="F5130">
        <v>71203</v>
      </c>
      <c r="G5130"/>
      <c r="H5130"/>
    </row>
    <row r="5131" spans="1:8" x14ac:dyDescent="0.2">
      <c r="A5131" t="s">
        <v>9927</v>
      </c>
      <c r="B5131" t="s">
        <v>21826</v>
      </c>
      <c r="C5131" t="s">
        <v>3024</v>
      </c>
      <c r="D5131" t="s">
        <v>21648</v>
      </c>
      <c r="E5131"/>
      <c r="F5131">
        <v>71203</v>
      </c>
      <c r="G5131"/>
      <c r="H5131"/>
    </row>
    <row r="5132" spans="1:8" x14ac:dyDescent="0.2">
      <c r="A5132" t="s">
        <v>9928</v>
      </c>
      <c r="B5132" t="s">
        <v>23503</v>
      </c>
      <c r="C5132" t="s">
        <v>9929</v>
      </c>
      <c r="D5132" t="s">
        <v>21648</v>
      </c>
      <c r="E5132"/>
      <c r="F5132">
        <v>71203</v>
      </c>
      <c r="G5132"/>
      <c r="H5132"/>
    </row>
    <row r="5133" spans="1:8" x14ac:dyDescent="0.2">
      <c r="A5133" t="s">
        <v>9930</v>
      </c>
      <c r="B5133" t="s">
        <v>23503</v>
      </c>
      <c r="C5133" t="s">
        <v>9931</v>
      </c>
      <c r="D5133" t="s">
        <v>21648</v>
      </c>
      <c r="E5133"/>
      <c r="F5133">
        <v>71203</v>
      </c>
      <c r="G5133"/>
      <c r="H5133"/>
    </row>
    <row r="5134" spans="1:8" x14ac:dyDescent="0.2">
      <c r="A5134" t="s">
        <v>9932</v>
      </c>
      <c r="B5134" t="s">
        <v>21798</v>
      </c>
      <c r="C5134" t="s">
        <v>3027</v>
      </c>
      <c r="D5134" t="s">
        <v>21648</v>
      </c>
      <c r="E5134">
        <v>0</v>
      </c>
      <c r="F5134">
        <v>99999</v>
      </c>
      <c r="G5134"/>
      <c r="H5134"/>
    </row>
    <row r="5135" spans="1:8" x14ac:dyDescent="0.2">
      <c r="A5135" t="s">
        <v>9933</v>
      </c>
      <c r="B5135" t="s">
        <v>21798</v>
      </c>
      <c r="C5135" t="s">
        <v>9887</v>
      </c>
      <c r="D5135" t="s">
        <v>21648</v>
      </c>
      <c r="E5135">
        <v>0</v>
      </c>
      <c r="F5135">
        <v>99999</v>
      </c>
      <c r="G5135"/>
      <c r="H5135"/>
    </row>
    <row r="5136" spans="1:8" x14ac:dyDescent="0.2">
      <c r="A5136" t="s">
        <v>9934</v>
      </c>
      <c r="B5136" t="s">
        <v>23512</v>
      </c>
      <c r="C5136" t="s">
        <v>9935</v>
      </c>
      <c r="D5136" t="s">
        <v>21648</v>
      </c>
      <c r="E5136"/>
      <c r="F5136">
        <v>71203</v>
      </c>
      <c r="G5136"/>
      <c r="H5136"/>
    </row>
    <row r="5137" spans="1:8" x14ac:dyDescent="0.2">
      <c r="A5137" t="s">
        <v>9936</v>
      </c>
      <c r="B5137" t="s">
        <v>23512</v>
      </c>
      <c r="C5137" t="s">
        <v>9937</v>
      </c>
      <c r="D5137" t="s">
        <v>21648</v>
      </c>
      <c r="E5137"/>
      <c r="F5137">
        <v>71203</v>
      </c>
      <c r="G5137"/>
      <c r="H5137"/>
    </row>
    <row r="5138" spans="1:8" x14ac:dyDescent="0.2">
      <c r="A5138" t="s">
        <v>9938</v>
      </c>
      <c r="B5138" t="s">
        <v>21833</v>
      </c>
      <c r="C5138" t="s">
        <v>9939</v>
      </c>
      <c r="D5138" t="s">
        <v>21648</v>
      </c>
      <c r="E5138"/>
      <c r="F5138">
        <v>71203</v>
      </c>
      <c r="G5138"/>
      <c r="H5138"/>
    </row>
    <row r="5139" spans="1:8" x14ac:dyDescent="0.2">
      <c r="A5139" t="s">
        <v>9940</v>
      </c>
      <c r="B5139" t="s">
        <v>21833</v>
      </c>
      <c r="C5139" t="s">
        <v>9941</v>
      </c>
      <c r="D5139" t="s">
        <v>21648</v>
      </c>
      <c r="E5139"/>
      <c r="F5139">
        <v>71203</v>
      </c>
      <c r="G5139"/>
      <c r="H5139"/>
    </row>
    <row r="5140" spans="1:8" x14ac:dyDescent="0.2">
      <c r="A5140" t="s">
        <v>9942</v>
      </c>
      <c r="B5140" t="s">
        <v>21832</v>
      </c>
      <c r="C5140" t="s">
        <v>9943</v>
      </c>
      <c r="D5140" t="s">
        <v>21648</v>
      </c>
      <c r="E5140"/>
      <c r="F5140">
        <v>71203</v>
      </c>
      <c r="G5140"/>
      <c r="H5140"/>
    </row>
    <row r="5141" spans="1:8" x14ac:dyDescent="0.2">
      <c r="A5141" t="s">
        <v>9944</v>
      </c>
      <c r="B5141" t="s">
        <v>21832</v>
      </c>
      <c r="C5141" t="s">
        <v>9945</v>
      </c>
      <c r="D5141" t="s">
        <v>21648</v>
      </c>
      <c r="E5141"/>
      <c r="F5141">
        <v>71203</v>
      </c>
      <c r="G5141"/>
      <c r="H5141"/>
    </row>
    <row r="5142" spans="1:8" x14ac:dyDescent="0.2">
      <c r="A5142" t="s">
        <v>9946</v>
      </c>
      <c r="B5142" t="s">
        <v>21862</v>
      </c>
      <c r="C5142" t="s">
        <v>9947</v>
      </c>
      <c r="D5142" t="s">
        <v>21648</v>
      </c>
      <c r="E5142"/>
      <c r="F5142">
        <v>71203</v>
      </c>
      <c r="G5142"/>
      <c r="H5142"/>
    </row>
    <row r="5143" spans="1:8" x14ac:dyDescent="0.2">
      <c r="A5143" t="s">
        <v>9948</v>
      </c>
      <c r="B5143" t="s">
        <v>21861</v>
      </c>
      <c r="C5143" t="s">
        <v>6620</v>
      </c>
      <c r="D5143" t="s">
        <v>21648</v>
      </c>
      <c r="E5143"/>
      <c r="F5143">
        <v>71203</v>
      </c>
      <c r="G5143"/>
      <c r="H5143"/>
    </row>
    <row r="5144" spans="1:8" x14ac:dyDescent="0.2">
      <c r="A5144" t="s">
        <v>6621</v>
      </c>
      <c r="B5144" t="s">
        <v>23530</v>
      </c>
      <c r="C5144" t="s">
        <v>6622</v>
      </c>
      <c r="D5144" t="s">
        <v>21648</v>
      </c>
      <c r="E5144"/>
      <c r="F5144">
        <v>71203</v>
      </c>
      <c r="G5144"/>
      <c r="H5144"/>
    </row>
    <row r="5145" spans="1:8" x14ac:dyDescent="0.2">
      <c r="A5145" t="s">
        <v>6623</v>
      </c>
      <c r="B5145" t="s">
        <v>23531</v>
      </c>
      <c r="C5145" t="s">
        <v>3041</v>
      </c>
      <c r="D5145" t="s">
        <v>21648</v>
      </c>
      <c r="E5145"/>
      <c r="F5145">
        <v>70606</v>
      </c>
      <c r="G5145"/>
      <c r="H5145"/>
    </row>
    <row r="5146" spans="1:8" x14ac:dyDescent="0.2">
      <c r="A5146" t="s">
        <v>6624</v>
      </c>
      <c r="B5146" t="s">
        <v>21849</v>
      </c>
      <c r="C5146" t="s">
        <v>6625</v>
      </c>
      <c r="D5146" t="s">
        <v>21648</v>
      </c>
      <c r="E5146"/>
      <c r="F5146">
        <v>72010</v>
      </c>
      <c r="G5146"/>
      <c r="H5146"/>
    </row>
    <row r="5147" spans="1:8" x14ac:dyDescent="0.2">
      <c r="A5147" t="s">
        <v>6626</v>
      </c>
      <c r="B5147" t="s">
        <v>23531</v>
      </c>
      <c r="C5147" t="s">
        <v>6627</v>
      </c>
      <c r="D5147" t="s">
        <v>21648</v>
      </c>
      <c r="E5147"/>
      <c r="F5147">
        <v>70606</v>
      </c>
      <c r="G5147"/>
      <c r="H5147"/>
    </row>
    <row r="5148" spans="1:8" x14ac:dyDescent="0.2">
      <c r="A5148" t="s">
        <v>6628</v>
      </c>
      <c r="B5148" t="s">
        <v>21851</v>
      </c>
      <c r="C5148" t="s">
        <v>6629</v>
      </c>
      <c r="D5148" t="s">
        <v>21648</v>
      </c>
      <c r="E5148"/>
      <c r="F5148">
        <v>72010</v>
      </c>
      <c r="G5148"/>
      <c r="H5148"/>
    </row>
    <row r="5149" spans="1:8" x14ac:dyDescent="0.2">
      <c r="A5149" t="s">
        <v>6630</v>
      </c>
      <c r="B5149" t="s">
        <v>21798</v>
      </c>
      <c r="C5149" t="s">
        <v>6631</v>
      </c>
      <c r="D5149" t="s">
        <v>21648</v>
      </c>
      <c r="E5149">
        <v>0</v>
      </c>
      <c r="F5149">
        <v>99999</v>
      </c>
      <c r="G5149"/>
      <c r="H5149"/>
    </row>
    <row r="5150" spans="1:8" x14ac:dyDescent="0.2">
      <c r="A5150" t="s">
        <v>6632</v>
      </c>
      <c r="B5150" t="s">
        <v>23504</v>
      </c>
      <c r="C5150" t="s">
        <v>6633</v>
      </c>
      <c r="D5150" t="s">
        <v>21648</v>
      </c>
      <c r="E5150"/>
      <c r="F5150">
        <v>71203</v>
      </c>
      <c r="G5150"/>
      <c r="H5150"/>
    </row>
    <row r="5151" spans="1:8" x14ac:dyDescent="0.2">
      <c r="A5151" t="s">
        <v>6634</v>
      </c>
      <c r="B5151" t="s">
        <v>21823</v>
      </c>
      <c r="C5151" t="s">
        <v>6635</v>
      </c>
      <c r="D5151" t="s">
        <v>21648</v>
      </c>
      <c r="E5151"/>
      <c r="F5151">
        <v>71203</v>
      </c>
      <c r="G5151"/>
      <c r="H5151"/>
    </row>
    <row r="5152" spans="1:8" x14ac:dyDescent="0.2">
      <c r="A5152" t="s">
        <v>6636</v>
      </c>
      <c r="B5152" t="s">
        <v>23532</v>
      </c>
      <c r="C5152" t="s">
        <v>3053</v>
      </c>
      <c r="D5152" t="s">
        <v>21648</v>
      </c>
      <c r="E5152"/>
      <c r="F5152">
        <v>71203</v>
      </c>
      <c r="G5152"/>
      <c r="H5152"/>
    </row>
    <row r="5153" spans="1:8" x14ac:dyDescent="0.2">
      <c r="A5153" t="s">
        <v>6637</v>
      </c>
      <c r="B5153" t="s">
        <v>21823</v>
      </c>
      <c r="C5153" t="s">
        <v>6638</v>
      </c>
      <c r="D5153" t="s">
        <v>21648</v>
      </c>
      <c r="E5153"/>
      <c r="F5153">
        <v>71203</v>
      </c>
      <c r="G5153"/>
      <c r="H5153"/>
    </row>
    <row r="5154" spans="1:8" x14ac:dyDescent="0.2">
      <c r="A5154" t="s">
        <v>6639</v>
      </c>
      <c r="B5154" t="s">
        <v>21862</v>
      </c>
      <c r="C5154" t="s">
        <v>6640</v>
      </c>
      <c r="D5154" t="s">
        <v>21648</v>
      </c>
      <c r="E5154"/>
      <c r="F5154">
        <v>71203</v>
      </c>
      <c r="G5154"/>
      <c r="H5154"/>
    </row>
    <row r="5155" spans="1:8" x14ac:dyDescent="0.2">
      <c r="A5155" t="s">
        <v>6641</v>
      </c>
      <c r="B5155" t="s">
        <v>21819</v>
      </c>
      <c r="C5155" t="s">
        <v>9789</v>
      </c>
      <c r="D5155" t="s">
        <v>21648</v>
      </c>
      <c r="E5155"/>
      <c r="F5155">
        <v>71203</v>
      </c>
      <c r="G5155"/>
      <c r="H5155"/>
    </row>
    <row r="5156" spans="1:8" x14ac:dyDescent="0.2">
      <c r="A5156" t="s">
        <v>6642</v>
      </c>
      <c r="B5156" t="s">
        <v>23530</v>
      </c>
      <c r="C5156" t="s">
        <v>6622</v>
      </c>
      <c r="D5156" t="s">
        <v>21648</v>
      </c>
      <c r="E5156"/>
      <c r="F5156">
        <v>71203</v>
      </c>
      <c r="G5156"/>
      <c r="H5156"/>
    </row>
    <row r="5157" spans="1:8" x14ac:dyDescent="0.2">
      <c r="A5157" t="s">
        <v>6643</v>
      </c>
      <c r="B5157" t="s">
        <v>21798</v>
      </c>
      <c r="C5157" t="s">
        <v>6644</v>
      </c>
      <c r="D5157" t="s">
        <v>21648</v>
      </c>
      <c r="E5157">
        <v>0</v>
      </c>
      <c r="F5157">
        <v>99999</v>
      </c>
      <c r="G5157"/>
      <c r="H5157"/>
    </row>
    <row r="5158" spans="1:8" x14ac:dyDescent="0.2">
      <c r="A5158" t="s">
        <v>6645</v>
      </c>
      <c r="B5158" t="s">
        <v>21798</v>
      </c>
      <c r="C5158" t="s">
        <v>9883</v>
      </c>
      <c r="D5158" t="s">
        <v>21648</v>
      </c>
      <c r="E5158">
        <v>0</v>
      </c>
      <c r="F5158">
        <v>99999</v>
      </c>
      <c r="G5158"/>
      <c r="H5158"/>
    </row>
    <row r="5159" spans="1:8" x14ac:dyDescent="0.2">
      <c r="A5159" t="s">
        <v>6646</v>
      </c>
      <c r="B5159" t="s">
        <v>21798</v>
      </c>
      <c r="C5159" t="s">
        <v>9885</v>
      </c>
      <c r="D5159" t="s">
        <v>21648</v>
      </c>
      <c r="E5159">
        <v>0</v>
      </c>
      <c r="F5159">
        <v>99999</v>
      </c>
      <c r="G5159"/>
      <c r="H5159"/>
    </row>
    <row r="5160" spans="1:8" x14ac:dyDescent="0.2">
      <c r="A5160" t="s">
        <v>6647</v>
      </c>
      <c r="B5160" t="s">
        <v>21848</v>
      </c>
      <c r="C5160" t="s">
        <v>6648</v>
      </c>
      <c r="D5160" t="s">
        <v>21648</v>
      </c>
      <c r="E5160"/>
      <c r="F5160">
        <v>71203</v>
      </c>
      <c r="G5160"/>
      <c r="H5160"/>
    </row>
    <row r="5161" spans="1:8" x14ac:dyDescent="0.2">
      <c r="A5161" t="s">
        <v>6649</v>
      </c>
      <c r="B5161" t="s">
        <v>23531</v>
      </c>
      <c r="C5161" t="s">
        <v>3041</v>
      </c>
      <c r="D5161" t="s">
        <v>21648</v>
      </c>
      <c r="E5161"/>
      <c r="F5161">
        <v>71203</v>
      </c>
      <c r="G5161"/>
      <c r="H5161"/>
    </row>
    <row r="5162" spans="1:8" x14ac:dyDescent="0.2">
      <c r="A5162" t="s">
        <v>6650</v>
      </c>
      <c r="B5162" t="s">
        <v>21839</v>
      </c>
      <c r="C5162" t="s">
        <v>9799</v>
      </c>
      <c r="D5162" t="s">
        <v>21648</v>
      </c>
      <c r="E5162"/>
      <c r="F5162">
        <v>71203</v>
      </c>
      <c r="G5162"/>
      <c r="H5162"/>
    </row>
    <row r="5163" spans="1:8" x14ac:dyDescent="0.2">
      <c r="A5163" t="s">
        <v>6651</v>
      </c>
      <c r="B5163" t="s">
        <v>21826</v>
      </c>
      <c r="C5163" t="s">
        <v>3423</v>
      </c>
      <c r="D5163" t="s">
        <v>21648</v>
      </c>
      <c r="E5163">
        <v>0</v>
      </c>
      <c r="F5163">
        <v>99999</v>
      </c>
      <c r="G5163"/>
      <c r="H5163"/>
    </row>
    <row r="5164" spans="1:8" x14ac:dyDescent="0.2">
      <c r="A5164" t="s">
        <v>3424</v>
      </c>
      <c r="B5164" t="s">
        <v>21861</v>
      </c>
      <c r="C5164" t="s">
        <v>3425</v>
      </c>
      <c r="D5164" t="s">
        <v>21648</v>
      </c>
      <c r="E5164"/>
      <c r="F5164">
        <v>71203</v>
      </c>
      <c r="G5164"/>
      <c r="H5164"/>
    </row>
    <row r="5165" spans="1:8" x14ac:dyDescent="0.2">
      <c r="A5165" t="s">
        <v>3426</v>
      </c>
      <c r="B5165" t="s">
        <v>21861</v>
      </c>
      <c r="C5165" t="s">
        <v>3427</v>
      </c>
      <c r="D5165" t="s">
        <v>21648</v>
      </c>
      <c r="E5165"/>
      <c r="F5165">
        <v>71203</v>
      </c>
      <c r="G5165"/>
      <c r="H5165"/>
    </row>
    <row r="5166" spans="1:8" x14ac:dyDescent="0.2">
      <c r="A5166" t="s">
        <v>3428</v>
      </c>
      <c r="B5166" t="s">
        <v>21861</v>
      </c>
      <c r="C5166" t="s">
        <v>3429</v>
      </c>
      <c r="D5166" t="s">
        <v>21648</v>
      </c>
      <c r="E5166"/>
      <c r="F5166">
        <v>71203</v>
      </c>
      <c r="G5166"/>
      <c r="H5166"/>
    </row>
    <row r="5167" spans="1:8" x14ac:dyDescent="0.2">
      <c r="A5167" t="s">
        <v>3430</v>
      </c>
      <c r="B5167" t="s">
        <v>21839</v>
      </c>
      <c r="C5167" t="s">
        <v>9802</v>
      </c>
      <c r="D5167" t="s">
        <v>21648</v>
      </c>
      <c r="E5167">
        <v>0</v>
      </c>
      <c r="F5167">
        <v>99999</v>
      </c>
      <c r="G5167"/>
      <c r="H5167"/>
    </row>
    <row r="5168" spans="1:8" x14ac:dyDescent="0.2">
      <c r="A5168" t="s">
        <v>3431</v>
      </c>
      <c r="B5168" t="s">
        <v>21855</v>
      </c>
      <c r="C5168" t="s">
        <v>3432</v>
      </c>
      <c r="D5168" t="s">
        <v>21648</v>
      </c>
      <c r="E5168">
        <v>0</v>
      </c>
      <c r="F5168">
        <v>99999</v>
      </c>
      <c r="G5168"/>
      <c r="H5168"/>
    </row>
    <row r="5169" spans="1:8" x14ac:dyDescent="0.2">
      <c r="A5169" t="s">
        <v>3433</v>
      </c>
      <c r="B5169" t="s">
        <v>23533</v>
      </c>
      <c r="C5169" t="s">
        <v>9947</v>
      </c>
      <c r="D5169" t="s">
        <v>21648</v>
      </c>
      <c r="E5169"/>
      <c r="F5169">
        <v>71203</v>
      </c>
      <c r="G5169"/>
      <c r="H5169"/>
    </row>
    <row r="5170" spans="1:8" x14ac:dyDescent="0.2">
      <c r="A5170" t="s">
        <v>3434</v>
      </c>
      <c r="B5170" t="s">
        <v>23534</v>
      </c>
      <c r="C5170" t="s">
        <v>3435</v>
      </c>
      <c r="D5170" t="s">
        <v>21648</v>
      </c>
      <c r="E5170"/>
      <c r="F5170">
        <v>71203</v>
      </c>
      <c r="G5170"/>
      <c r="H5170"/>
    </row>
    <row r="5171" spans="1:8" x14ac:dyDescent="0.2">
      <c r="A5171" t="s">
        <v>3436</v>
      </c>
      <c r="B5171" t="s">
        <v>21819</v>
      </c>
      <c r="C5171" t="s">
        <v>3437</v>
      </c>
      <c r="D5171" t="s">
        <v>21648</v>
      </c>
      <c r="E5171"/>
      <c r="F5171">
        <v>71203</v>
      </c>
      <c r="G5171"/>
      <c r="H5171"/>
    </row>
    <row r="5172" spans="1:8" x14ac:dyDescent="0.2">
      <c r="A5172" t="s">
        <v>3438</v>
      </c>
      <c r="B5172" t="s">
        <v>23506</v>
      </c>
      <c r="C5172" t="s">
        <v>4353</v>
      </c>
      <c r="D5172" t="s">
        <v>21648</v>
      </c>
      <c r="E5172"/>
      <c r="F5172">
        <v>71203</v>
      </c>
      <c r="G5172"/>
      <c r="H5172"/>
    </row>
    <row r="5173" spans="1:8" x14ac:dyDescent="0.2">
      <c r="A5173" t="s">
        <v>3439</v>
      </c>
      <c r="B5173" t="s">
        <v>21836</v>
      </c>
      <c r="C5173" t="s">
        <v>9881</v>
      </c>
      <c r="D5173" t="s">
        <v>21648</v>
      </c>
      <c r="E5173"/>
      <c r="F5173">
        <v>71203</v>
      </c>
      <c r="G5173"/>
      <c r="H5173"/>
    </row>
    <row r="5174" spans="1:8" x14ac:dyDescent="0.2">
      <c r="A5174" t="s">
        <v>6667</v>
      </c>
      <c r="B5174" t="s">
        <v>21856</v>
      </c>
      <c r="C5174" t="s">
        <v>9865</v>
      </c>
      <c r="D5174" t="s">
        <v>21648</v>
      </c>
      <c r="E5174"/>
      <c r="F5174">
        <v>71203</v>
      </c>
      <c r="G5174"/>
      <c r="H5174"/>
    </row>
    <row r="5175" spans="1:8" x14ac:dyDescent="0.2">
      <c r="A5175" t="s">
        <v>6668</v>
      </c>
      <c r="B5175" t="s">
        <v>23535</v>
      </c>
      <c r="C5175" t="s">
        <v>6669</v>
      </c>
      <c r="D5175" t="s">
        <v>21648</v>
      </c>
      <c r="E5175"/>
      <c r="F5175">
        <v>71203</v>
      </c>
      <c r="G5175"/>
      <c r="H5175"/>
    </row>
    <row r="5176" spans="1:8" x14ac:dyDescent="0.2">
      <c r="A5176" t="s">
        <v>6670</v>
      </c>
      <c r="B5176" t="s">
        <v>23535</v>
      </c>
      <c r="C5176" t="s">
        <v>6671</v>
      </c>
      <c r="D5176" t="s">
        <v>21648</v>
      </c>
      <c r="E5176">
        <v>0</v>
      </c>
      <c r="F5176">
        <v>99999</v>
      </c>
      <c r="G5176"/>
      <c r="H5176"/>
    </row>
    <row r="5177" spans="1:8" x14ac:dyDescent="0.2">
      <c r="A5177" t="s">
        <v>6672</v>
      </c>
      <c r="B5177" t="s">
        <v>21819</v>
      </c>
      <c r="C5177" t="s">
        <v>6673</v>
      </c>
      <c r="D5177" t="s">
        <v>21648</v>
      </c>
      <c r="E5177"/>
      <c r="F5177">
        <v>71203</v>
      </c>
      <c r="G5177"/>
      <c r="H5177"/>
    </row>
    <row r="5178" spans="1:8" x14ac:dyDescent="0.2">
      <c r="A5178" t="s">
        <v>6674</v>
      </c>
      <c r="B5178" t="s">
        <v>21835</v>
      </c>
      <c r="C5178" t="s">
        <v>9877</v>
      </c>
      <c r="D5178" t="s">
        <v>21648</v>
      </c>
      <c r="E5178"/>
      <c r="F5178">
        <v>71203</v>
      </c>
      <c r="G5178"/>
      <c r="H5178"/>
    </row>
    <row r="5179" spans="1:8" x14ac:dyDescent="0.2">
      <c r="A5179" t="s">
        <v>6675</v>
      </c>
      <c r="B5179" t="s">
        <v>21835</v>
      </c>
      <c r="C5179" t="s">
        <v>6577</v>
      </c>
      <c r="D5179" t="s">
        <v>21648</v>
      </c>
      <c r="E5179">
        <v>0</v>
      </c>
      <c r="F5179">
        <v>99999</v>
      </c>
      <c r="G5179"/>
      <c r="H5179"/>
    </row>
    <row r="5180" spans="1:8" x14ac:dyDescent="0.2">
      <c r="A5180" t="s">
        <v>6676</v>
      </c>
      <c r="B5180" t="s">
        <v>21856</v>
      </c>
      <c r="C5180" t="s">
        <v>9868</v>
      </c>
      <c r="D5180" t="s">
        <v>21648</v>
      </c>
      <c r="E5180">
        <v>0</v>
      </c>
      <c r="F5180">
        <v>99999</v>
      </c>
      <c r="G5180"/>
      <c r="H5180"/>
    </row>
    <row r="5181" spans="1:8" x14ac:dyDescent="0.2">
      <c r="A5181" t="s">
        <v>6677</v>
      </c>
      <c r="B5181" t="s">
        <v>21836</v>
      </c>
      <c r="C5181" t="s">
        <v>6571</v>
      </c>
      <c r="D5181" t="s">
        <v>21648</v>
      </c>
      <c r="E5181">
        <v>0</v>
      </c>
      <c r="F5181">
        <v>99999</v>
      </c>
      <c r="G5181"/>
      <c r="H5181"/>
    </row>
    <row r="5182" spans="1:8" x14ac:dyDescent="0.2">
      <c r="A5182" t="s">
        <v>6678</v>
      </c>
      <c r="B5182" t="s">
        <v>23536</v>
      </c>
      <c r="C5182" t="s">
        <v>6241</v>
      </c>
      <c r="D5182" t="s">
        <v>21648</v>
      </c>
      <c r="E5182"/>
      <c r="F5182">
        <v>71203</v>
      </c>
      <c r="G5182"/>
      <c r="H5182"/>
    </row>
    <row r="5183" spans="1:8" x14ac:dyDescent="0.2">
      <c r="A5183" t="s">
        <v>6679</v>
      </c>
      <c r="B5183" t="s">
        <v>21858</v>
      </c>
      <c r="C5183" t="s">
        <v>6680</v>
      </c>
      <c r="D5183" t="s">
        <v>21648</v>
      </c>
      <c r="E5183"/>
      <c r="F5183">
        <v>71203</v>
      </c>
      <c r="G5183"/>
      <c r="H5183"/>
    </row>
    <row r="5184" spans="1:8" x14ac:dyDescent="0.2">
      <c r="A5184" t="s">
        <v>23537</v>
      </c>
      <c r="B5184" t="s">
        <v>21858</v>
      </c>
      <c r="C5184" t="s">
        <v>23538</v>
      </c>
      <c r="D5184" t="s">
        <v>21648</v>
      </c>
      <c r="E5184">
        <v>0</v>
      </c>
      <c r="F5184">
        <v>99999</v>
      </c>
      <c r="G5184"/>
      <c r="H5184"/>
    </row>
    <row r="5185" spans="1:8" x14ac:dyDescent="0.2">
      <c r="A5185" t="s">
        <v>6681</v>
      </c>
      <c r="B5185" t="s">
        <v>21858</v>
      </c>
      <c r="C5185" t="s">
        <v>6682</v>
      </c>
      <c r="D5185" t="s">
        <v>21648</v>
      </c>
      <c r="E5185"/>
      <c r="F5185">
        <v>71203</v>
      </c>
      <c r="G5185"/>
      <c r="H5185"/>
    </row>
    <row r="5186" spans="1:8" x14ac:dyDescent="0.2">
      <c r="A5186" t="s">
        <v>6683</v>
      </c>
      <c r="B5186" t="s">
        <v>21858</v>
      </c>
      <c r="C5186" t="s">
        <v>6684</v>
      </c>
      <c r="D5186" t="s">
        <v>21648</v>
      </c>
      <c r="E5186"/>
      <c r="F5186">
        <v>71203</v>
      </c>
      <c r="G5186"/>
      <c r="H5186"/>
    </row>
    <row r="5187" spans="1:8" x14ac:dyDescent="0.2">
      <c r="A5187" t="s">
        <v>6685</v>
      </c>
      <c r="B5187" t="s">
        <v>21798</v>
      </c>
      <c r="C5187" t="s">
        <v>6686</v>
      </c>
      <c r="D5187" t="s">
        <v>21648</v>
      </c>
      <c r="E5187">
        <v>0</v>
      </c>
      <c r="F5187">
        <v>99999</v>
      </c>
      <c r="G5187"/>
      <c r="H5187"/>
    </row>
    <row r="5188" spans="1:8" x14ac:dyDescent="0.2">
      <c r="A5188" t="s">
        <v>6687</v>
      </c>
      <c r="B5188" t="s">
        <v>21798</v>
      </c>
      <c r="C5188" t="s">
        <v>6688</v>
      </c>
      <c r="D5188" t="s">
        <v>21648</v>
      </c>
      <c r="E5188">
        <v>0</v>
      </c>
      <c r="F5188">
        <v>99999</v>
      </c>
      <c r="G5188"/>
      <c r="H5188"/>
    </row>
    <row r="5189" spans="1:8" x14ac:dyDescent="0.2">
      <c r="A5189" t="s">
        <v>6689</v>
      </c>
      <c r="B5189" t="s">
        <v>21823</v>
      </c>
      <c r="C5189" t="s">
        <v>6690</v>
      </c>
      <c r="D5189" t="s">
        <v>21648</v>
      </c>
      <c r="E5189"/>
      <c r="F5189">
        <v>71203</v>
      </c>
      <c r="G5189"/>
      <c r="H5189"/>
    </row>
    <row r="5190" spans="1:8" x14ac:dyDescent="0.2">
      <c r="A5190" t="s">
        <v>6691</v>
      </c>
      <c r="B5190" t="s">
        <v>21859</v>
      </c>
      <c r="C5190" t="s">
        <v>6692</v>
      </c>
      <c r="D5190" t="s">
        <v>21648</v>
      </c>
      <c r="E5190"/>
      <c r="F5190">
        <v>71203</v>
      </c>
      <c r="G5190"/>
      <c r="H5190"/>
    </row>
    <row r="5191" spans="1:8" x14ac:dyDescent="0.2">
      <c r="A5191" t="s">
        <v>6693</v>
      </c>
      <c r="B5191" t="s">
        <v>21848</v>
      </c>
      <c r="C5191" t="s">
        <v>6648</v>
      </c>
      <c r="D5191" t="s">
        <v>21648</v>
      </c>
      <c r="E5191"/>
      <c r="F5191">
        <v>72010</v>
      </c>
      <c r="G5191"/>
      <c r="H5191"/>
    </row>
    <row r="5192" spans="1:8" x14ac:dyDescent="0.2">
      <c r="A5192" t="s">
        <v>6694</v>
      </c>
      <c r="B5192" t="s">
        <v>21819</v>
      </c>
      <c r="C5192" t="s">
        <v>3437</v>
      </c>
      <c r="D5192" t="s">
        <v>21648</v>
      </c>
      <c r="E5192"/>
      <c r="F5192">
        <v>71203</v>
      </c>
      <c r="G5192"/>
      <c r="H5192"/>
    </row>
    <row r="5193" spans="1:8" x14ac:dyDescent="0.2">
      <c r="A5193" t="s">
        <v>6695</v>
      </c>
      <c r="B5193" t="s">
        <v>21835</v>
      </c>
      <c r="C5193" t="s">
        <v>6696</v>
      </c>
      <c r="D5193" t="s">
        <v>21648</v>
      </c>
      <c r="E5193"/>
      <c r="F5193">
        <v>71203</v>
      </c>
      <c r="G5193"/>
      <c r="H5193"/>
    </row>
    <row r="5194" spans="1:8" x14ac:dyDescent="0.2">
      <c r="A5194" t="s">
        <v>6697</v>
      </c>
      <c r="B5194" t="s">
        <v>21861</v>
      </c>
      <c r="C5194" t="s">
        <v>6698</v>
      </c>
      <c r="D5194" t="s">
        <v>21648</v>
      </c>
      <c r="E5194"/>
      <c r="F5194"/>
      <c r="G5194"/>
      <c r="H5194"/>
    </row>
    <row r="5195" spans="1:8" x14ac:dyDescent="0.2">
      <c r="A5195" t="s">
        <v>6699</v>
      </c>
      <c r="B5195" t="s">
        <v>23539</v>
      </c>
      <c r="C5195" t="s">
        <v>6700</v>
      </c>
      <c r="D5195" t="s">
        <v>21648</v>
      </c>
      <c r="E5195"/>
      <c r="F5195">
        <v>71203</v>
      </c>
      <c r="G5195"/>
      <c r="H5195"/>
    </row>
    <row r="5196" spans="1:8" x14ac:dyDescent="0.2">
      <c r="A5196" t="s">
        <v>6701</v>
      </c>
      <c r="B5196" t="s">
        <v>21790</v>
      </c>
      <c r="C5196" t="s">
        <v>6702</v>
      </c>
      <c r="D5196" t="s">
        <v>21648</v>
      </c>
      <c r="E5196"/>
      <c r="F5196">
        <v>71203</v>
      </c>
      <c r="G5196"/>
      <c r="H5196"/>
    </row>
    <row r="5197" spans="1:8" x14ac:dyDescent="0.2">
      <c r="A5197" t="s">
        <v>6703</v>
      </c>
      <c r="B5197" t="s">
        <v>23540</v>
      </c>
      <c r="C5197" t="s">
        <v>6704</v>
      </c>
      <c r="D5197" t="s">
        <v>21648</v>
      </c>
      <c r="E5197"/>
      <c r="F5197">
        <v>71203</v>
      </c>
      <c r="G5197"/>
      <c r="H5197"/>
    </row>
    <row r="5198" spans="1:8" x14ac:dyDescent="0.2">
      <c r="A5198" t="s">
        <v>21131</v>
      </c>
      <c r="B5198" t="s">
        <v>21866</v>
      </c>
      <c r="C5198" t="s">
        <v>21132</v>
      </c>
      <c r="D5198" t="s">
        <v>21648</v>
      </c>
      <c r="E5198">
        <v>0</v>
      </c>
      <c r="F5198">
        <v>71634</v>
      </c>
      <c r="G5198"/>
      <c r="H5198"/>
    </row>
    <row r="5199" spans="1:8" x14ac:dyDescent="0.2">
      <c r="A5199" t="s">
        <v>6705</v>
      </c>
      <c r="B5199" t="s">
        <v>21861</v>
      </c>
      <c r="C5199" t="s">
        <v>9813</v>
      </c>
      <c r="D5199" t="s">
        <v>21648</v>
      </c>
      <c r="E5199"/>
      <c r="F5199">
        <v>71203</v>
      </c>
      <c r="G5199"/>
      <c r="H5199"/>
    </row>
    <row r="5200" spans="1:8" x14ac:dyDescent="0.2">
      <c r="A5200" t="s">
        <v>6706</v>
      </c>
      <c r="B5200" t="s">
        <v>21861</v>
      </c>
      <c r="C5200" t="s">
        <v>6707</v>
      </c>
      <c r="D5200" t="s">
        <v>21648</v>
      </c>
      <c r="E5200"/>
      <c r="F5200">
        <v>71203</v>
      </c>
      <c r="G5200"/>
      <c r="H5200"/>
    </row>
    <row r="5201" spans="1:8" x14ac:dyDescent="0.2">
      <c r="A5201" t="s">
        <v>6708</v>
      </c>
      <c r="B5201" t="s">
        <v>21868</v>
      </c>
      <c r="C5201" t="s">
        <v>6709</v>
      </c>
      <c r="D5201" t="s">
        <v>21648</v>
      </c>
      <c r="E5201"/>
      <c r="F5201">
        <v>71203</v>
      </c>
      <c r="G5201"/>
      <c r="H5201"/>
    </row>
    <row r="5202" spans="1:8" x14ac:dyDescent="0.2">
      <c r="A5202" t="s">
        <v>6710</v>
      </c>
      <c r="B5202" t="s">
        <v>23541</v>
      </c>
      <c r="C5202" t="s">
        <v>6711</v>
      </c>
      <c r="D5202" t="s">
        <v>21648</v>
      </c>
      <c r="E5202"/>
      <c r="F5202">
        <v>71203</v>
      </c>
      <c r="G5202"/>
      <c r="H5202"/>
    </row>
    <row r="5203" spans="1:8" x14ac:dyDescent="0.2">
      <c r="A5203" t="s">
        <v>6712</v>
      </c>
      <c r="B5203" t="s">
        <v>21858</v>
      </c>
      <c r="C5203" t="s">
        <v>6713</v>
      </c>
      <c r="D5203" t="s">
        <v>21648</v>
      </c>
      <c r="E5203"/>
      <c r="F5203">
        <v>71203</v>
      </c>
      <c r="G5203"/>
      <c r="H5203"/>
    </row>
    <row r="5204" spans="1:8" x14ac:dyDescent="0.2">
      <c r="A5204" t="s">
        <v>6714</v>
      </c>
      <c r="B5204" t="s">
        <v>21839</v>
      </c>
      <c r="C5204" t="s">
        <v>6715</v>
      </c>
      <c r="D5204" t="s">
        <v>21648</v>
      </c>
      <c r="E5204"/>
      <c r="F5204">
        <v>71203</v>
      </c>
      <c r="G5204"/>
      <c r="H5204"/>
    </row>
    <row r="5205" spans="1:8" x14ac:dyDescent="0.2">
      <c r="A5205" t="s">
        <v>6716</v>
      </c>
      <c r="B5205" t="s">
        <v>21797</v>
      </c>
      <c r="C5205" t="s">
        <v>6717</v>
      </c>
      <c r="D5205" t="s">
        <v>21648</v>
      </c>
      <c r="E5205"/>
      <c r="F5205">
        <v>71203</v>
      </c>
      <c r="G5205"/>
      <c r="H5205"/>
    </row>
    <row r="5206" spans="1:8" x14ac:dyDescent="0.2">
      <c r="A5206" t="s">
        <v>6718</v>
      </c>
      <c r="B5206" t="s">
        <v>21819</v>
      </c>
      <c r="C5206" t="s">
        <v>6719</v>
      </c>
      <c r="D5206" t="s">
        <v>21648</v>
      </c>
      <c r="E5206"/>
      <c r="F5206">
        <v>71203</v>
      </c>
      <c r="G5206"/>
      <c r="H5206"/>
    </row>
    <row r="5207" spans="1:8" x14ac:dyDescent="0.2">
      <c r="A5207" t="s">
        <v>6720</v>
      </c>
      <c r="B5207" t="s">
        <v>21819</v>
      </c>
      <c r="C5207" t="s">
        <v>6721</v>
      </c>
      <c r="D5207" t="s">
        <v>21648</v>
      </c>
      <c r="E5207"/>
      <c r="F5207">
        <v>71203</v>
      </c>
      <c r="G5207"/>
      <c r="H5207"/>
    </row>
    <row r="5208" spans="1:8" x14ac:dyDescent="0.2">
      <c r="A5208" t="s">
        <v>6722</v>
      </c>
      <c r="B5208" t="s">
        <v>23542</v>
      </c>
      <c r="C5208" t="s">
        <v>6723</v>
      </c>
      <c r="D5208" t="s">
        <v>21648</v>
      </c>
      <c r="E5208"/>
      <c r="F5208">
        <v>71203</v>
      </c>
      <c r="G5208"/>
      <c r="H5208"/>
    </row>
    <row r="5209" spans="1:8" x14ac:dyDescent="0.2">
      <c r="A5209" t="s">
        <v>6724</v>
      </c>
      <c r="B5209" t="s">
        <v>21839</v>
      </c>
      <c r="C5209" t="s">
        <v>6725</v>
      </c>
      <c r="D5209" t="s">
        <v>21648</v>
      </c>
      <c r="E5209">
        <v>0</v>
      </c>
      <c r="F5209">
        <v>99999</v>
      </c>
      <c r="G5209"/>
      <c r="H5209"/>
    </row>
    <row r="5210" spans="1:8" x14ac:dyDescent="0.2">
      <c r="A5210" t="s">
        <v>6726</v>
      </c>
      <c r="B5210" t="s">
        <v>21819</v>
      </c>
      <c r="C5210" t="s">
        <v>6673</v>
      </c>
      <c r="D5210" t="s">
        <v>21648</v>
      </c>
      <c r="E5210"/>
      <c r="F5210">
        <v>71203</v>
      </c>
      <c r="G5210"/>
      <c r="H5210"/>
    </row>
    <row r="5211" spans="1:8" x14ac:dyDescent="0.2">
      <c r="A5211" t="s">
        <v>6727</v>
      </c>
      <c r="B5211" t="s">
        <v>21819</v>
      </c>
      <c r="C5211" t="s">
        <v>6728</v>
      </c>
      <c r="D5211" t="s">
        <v>21648</v>
      </c>
      <c r="E5211"/>
      <c r="F5211">
        <v>71203</v>
      </c>
      <c r="G5211"/>
      <c r="H5211"/>
    </row>
    <row r="5212" spans="1:8" x14ac:dyDescent="0.2">
      <c r="A5212" t="s">
        <v>1462</v>
      </c>
      <c r="B5212" t="s">
        <v>21861</v>
      </c>
      <c r="C5212" t="s">
        <v>1463</v>
      </c>
      <c r="D5212" t="s">
        <v>21648</v>
      </c>
      <c r="E5212"/>
      <c r="F5212">
        <v>71203</v>
      </c>
      <c r="G5212"/>
      <c r="H5212"/>
    </row>
    <row r="5213" spans="1:8" x14ac:dyDescent="0.2">
      <c r="A5213" t="s">
        <v>6729</v>
      </c>
      <c r="B5213" t="s">
        <v>21861</v>
      </c>
      <c r="C5213" t="s">
        <v>6730</v>
      </c>
      <c r="D5213" t="s">
        <v>21648</v>
      </c>
      <c r="E5213">
        <v>0</v>
      </c>
      <c r="F5213">
        <v>99999</v>
      </c>
      <c r="G5213"/>
      <c r="H5213"/>
    </row>
    <row r="5214" spans="1:8" x14ac:dyDescent="0.2">
      <c r="A5214" t="s">
        <v>6731</v>
      </c>
      <c r="B5214" t="s">
        <v>21861</v>
      </c>
      <c r="C5214" t="s">
        <v>6732</v>
      </c>
      <c r="D5214" t="s">
        <v>21648</v>
      </c>
      <c r="E5214"/>
      <c r="F5214">
        <v>71203</v>
      </c>
      <c r="G5214"/>
      <c r="H5214"/>
    </row>
    <row r="5215" spans="1:8" x14ac:dyDescent="0.2">
      <c r="A5215" t="s">
        <v>6733</v>
      </c>
      <c r="B5215" t="s">
        <v>21861</v>
      </c>
      <c r="C5215" t="s">
        <v>6734</v>
      </c>
      <c r="D5215" t="s">
        <v>21648</v>
      </c>
      <c r="E5215"/>
      <c r="F5215">
        <v>71203</v>
      </c>
      <c r="G5215"/>
      <c r="H5215"/>
    </row>
    <row r="5216" spans="1:8" x14ac:dyDescent="0.2">
      <c r="A5216" t="s">
        <v>6735</v>
      </c>
      <c r="B5216" t="s">
        <v>23535</v>
      </c>
      <c r="C5216" t="s">
        <v>9657</v>
      </c>
      <c r="D5216" t="s">
        <v>21648</v>
      </c>
      <c r="E5216"/>
      <c r="F5216">
        <v>71203</v>
      </c>
      <c r="G5216"/>
      <c r="H5216"/>
    </row>
    <row r="5217" spans="1:8" x14ac:dyDescent="0.2">
      <c r="A5217" t="s">
        <v>145</v>
      </c>
      <c r="B5217" t="s">
        <v>21856</v>
      </c>
      <c r="C5217" t="s">
        <v>3203</v>
      </c>
      <c r="D5217" t="s">
        <v>21648</v>
      </c>
      <c r="E5217">
        <v>0</v>
      </c>
      <c r="F5217">
        <v>99999</v>
      </c>
      <c r="G5217"/>
      <c r="H5217"/>
    </row>
    <row r="5218" spans="1:8" x14ac:dyDescent="0.2">
      <c r="A5218" t="s">
        <v>17899</v>
      </c>
      <c r="B5218" t="s">
        <v>21835</v>
      </c>
      <c r="C5218" t="s">
        <v>17900</v>
      </c>
      <c r="D5218" t="s">
        <v>21648</v>
      </c>
      <c r="E5218">
        <v>0</v>
      </c>
      <c r="F5218">
        <v>99999</v>
      </c>
      <c r="G5218"/>
      <c r="H5218"/>
    </row>
    <row r="5219" spans="1:8" x14ac:dyDescent="0.2">
      <c r="A5219" t="s">
        <v>1793</v>
      </c>
      <c r="B5219" t="s">
        <v>23543</v>
      </c>
      <c r="C5219" t="s">
        <v>6736</v>
      </c>
      <c r="D5219" t="s">
        <v>21648</v>
      </c>
      <c r="E5219"/>
      <c r="F5219"/>
      <c r="G5219"/>
      <c r="H5219"/>
    </row>
    <row r="5220" spans="1:8" x14ac:dyDescent="0.2">
      <c r="A5220" t="s">
        <v>6737</v>
      </c>
      <c r="B5220" t="s">
        <v>23544</v>
      </c>
      <c r="C5220" t="s">
        <v>6738</v>
      </c>
      <c r="D5220" t="s">
        <v>21648</v>
      </c>
      <c r="E5220"/>
      <c r="F5220">
        <v>71203</v>
      </c>
      <c r="G5220"/>
      <c r="H5220"/>
    </row>
    <row r="5221" spans="1:8" x14ac:dyDescent="0.2">
      <c r="A5221" t="s">
        <v>6739</v>
      </c>
      <c r="B5221" t="s">
        <v>23544</v>
      </c>
      <c r="C5221" t="s">
        <v>3527</v>
      </c>
      <c r="D5221" t="s">
        <v>21648</v>
      </c>
      <c r="E5221"/>
      <c r="F5221">
        <v>71203</v>
      </c>
      <c r="G5221"/>
      <c r="H5221"/>
    </row>
    <row r="5222" spans="1:8" x14ac:dyDescent="0.2">
      <c r="A5222" t="s">
        <v>3528</v>
      </c>
      <c r="B5222" t="s">
        <v>21873</v>
      </c>
      <c r="C5222" t="s">
        <v>6266</v>
      </c>
      <c r="D5222" t="s">
        <v>21648</v>
      </c>
      <c r="E5222"/>
      <c r="F5222">
        <v>71203</v>
      </c>
      <c r="G5222"/>
      <c r="H5222"/>
    </row>
    <row r="5223" spans="1:8" x14ac:dyDescent="0.2">
      <c r="A5223" t="s">
        <v>25575</v>
      </c>
      <c r="B5223" t="s">
        <v>23533</v>
      </c>
      <c r="C5223" t="s">
        <v>9947</v>
      </c>
      <c r="D5223" t="s">
        <v>21648</v>
      </c>
      <c r="E5223"/>
      <c r="F5223">
        <v>71841</v>
      </c>
      <c r="G5223"/>
      <c r="H5223"/>
    </row>
    <row r="5224" spans="1:8" x14ac:dyDescent="0.2">
      <c r="A5224" t="s">
        <v>3529</v>
      </c>
      <c r="B5224" t="s">
        <v>23545</v>
      </c>
      <c r="C5224" t="s">
        <v>3530</v>
      </c>
      <c r="D5224" t="s">
        <v>21648</v>
      </c>
      <c r="E5224"/>
      <c r="F5224">
        <v>72010</v>
      </c>
      <c r="G5224"/>
      <c r="H5224"/>
    </row>
    <row r="5225" spans="1:8" x14ac:dyDescent="0.2">
      <c r="A5225" t="s">
        <v>3531</v>
      </c>
      <c r="B5225" t="s">
        <v>21861</v>
      </c>
      <c r="C5225" t="s">
        <v>3532</v>
      </c>
      <c r="D5225" t="s">
        <v>21648</v>
      </c>
      <c r="E5225"/>
      <c r="F5225">
        <v>71203</v>
      </c>
      <c r="G5225"/>
      <c r="H5225"/>
    </row>
    <row r="5226" spans="1:8" x14ac:dyDescent="0.2">
      <c r="A5226" t="s">
        <v>3533</v>
      </c>
      <c r="B5226" t="s">
        <v>21798</v>
      </c>
      <c r="C5226" t="s">
        <v>3534</v>
      </c>
      <c r="D5226" t="s">
        <v>21648</v>
      </c>
      <c r="E5226">
        <v>0</v>
      </c>
      <c r="F5226">
        <v>71203</v>
      </c>
      <c r="G5226"/>
      <c r="H5226"/>
    </row>
    <row r="5227" spans="1:8" x14ac:dyDescent="0.2">
      <c r="A5227" t="s">
        <v>1792</v>
      </c>
      <c r="B5227" t="s">
        <v>21836</v>
      </c>
      <c r="C5227" t="s">
        <v>6782</v>
      </c>
      <c r="D5227" t="s">
        <v>21648</v>
      </c>
      <c r="E5227"/>
      <c r="F5227"/>
      <c r="G5227"/>
      <c r="H5227"/>
    </row>
    <row r="5228" spans="1:8" x14ac:dyDescent="0.2">
      <c r="A5228" t="s">
        <v>17901</v>
      </c>
      <c r="B5228" t="s">
        <v>21836</v>
      </c>
      <c r="C5228" t="s">
        <v>17902</v>
      </c>
      <c r="D5228" t="s">
        <v>21648</v>
      </c>
      <c r="E5228">
        <v>0</v>
      </c>
      <c r="F5228">
        <v>99999</v>
      </c>
      <c r="G5228"/>
      <c r="H5228"/>
    </row>
    <row r="5229" spans="1:8" x14ac:dyDescent="0.2">
      <c r="A5229" t="s">
        <v>23546</v>
      </c>
      <c r="B5229" t="s">
        <v>21858</v>
      </c>
      <c r="C5229" t="s">
        <v>23547</v>
      </c>
      <c r="D5229" t="s">
        <v>21648</v>
      </c>
      <c r="E5229">
        <v>0</v>
      </c>
      <c r="F5229">
        <v>99999</v>
      </c>
      <c r="G5229"/>
      <c r="H5229"/>
    </row>
    <row r="5230" spans="1:8" x14ac:dyDescent="0.2">
      <c r="A5230" t="s">
        <v>6783</v>
      </c>
      <c r="B5230" t="s">
        <v>21851</v>
      </c>
      <c r="C5230" t="s">
        <v>6784</v>
      </c>
      <c r="D5230" t="s">
        <v>21648</v>
      </c>
      <c r="E5230"/>
      <c r="F5230">
        <v>71203</v>
      </c>
      <c r="G5230"/>
      <c r="H5230"/>
    </row>
    <row r="5231" spans="1:8" x14ac:dyDescent="0.2">
      <c r="A5231" t="s">
        <v>6785</v>
      </c>
      <c r="B5231" t="s">
        <v>21798</v>
      </c>
      <c r="C5231" t="s">
        <v>6786</v>
      </c>
      <c r="D5231" t="s">
        <v>21648</v>
      </c>
      <c r="E5231">
        <v>0</v>
      </c>
      <c r="F5231">
        <v>71203</v>
      </c>
      <c r="G5231"/>
      <c r="H5231"/>
    </row>
    <row r="5232" spans="1:8" x14ac:dyDescent="0.2">
      <c r="A5232" t="s">
        <v>6787</v>
      </c>
      <c r="B5232" t="s">
        <v>23544</v>
      </c>
      <c r="C5232" t="s">
        <v>6788</v>
      </c>
      <c r="D5232" t="s">
        <v>21648</v>
      </c>
      <c r="E5232"/>
      <c r="F5232">
        <v>71203</v>
      </c>
      <c r="G5232"/>
      <c r="H5232"/>
    </row>
    <row r="5233" spans="1:8" x14ac:dyDescent="0.2">
      <c r="A5233" t="s">
        <v>6789</v>
      </c>
      <c r="B5233" t="s">
        <v>21862</v>
      </c>
      <c r="C5233" t="s">
        <v>6790</v>
      </c>
      <c r="D5233" t="s">
        <v>21648</v>
      </c>
      <c r="E5233"/>
      <c r="F5233">
        <v>71203</v>
      </c>
      <c r="G5233"/>
      <c r="H5233"/>
    </row>
    <row r="5234" spans="1:8" x14ac:dyDescent="0.2">
      <c r="A5234" t="s">
        <v>6791</v>
      </c>
      <c r="B5234" t="s">
        <v>23512</v>
      </c>
      <c r="C5234" t="s">
        <v>6792</v>
      </c>
      <c r="D5234" t="s">
        <v>21648</v>
      </c>
      <c r="E5234"/>
      <c r="F5234">
        <v>71203</v>
      </c>
      <c r="G5234"/>
      <c r="H5234"/>
    </row>
    <row r="5235" spans="1:8" x14ac:dyDescent="0.2">
      <c r="A5235" t="s">
        <v>6793</v>
      </c>
      <c r="B5235" t="s">
        <v>23548</v>
      </c>
      <c r="C5235" t="s">
        <v>6794</v>
      </c>
      <c r="D5235" t="s">
        <v>21648</v>
      </c>
      <c r="E5235">
        <v>0</v>
      </c>
      <c r="F5235">
        <v>71203</v>
      </c>
      <c r="G5235"/>
      <c r="H5235"/>
    </row>
    <row r="5236" spans="1:8" x14ac:dyDescent="0.2">
      <c r="A5236" t="s">
        <v>25576</v>
      </c>
      <c r="B5236" t="s">
        <v>23549</v>
      </c>
      <c r="C5236" t="s">
        <v>25577</v>
      </c>
      <c r="D5236" t="s">
        <v>21648</v>
      </c>
      <c r="E5236">
        <v>0</v>
      </c>
      <c r="F5236">
        <v>71203</v>
      </c>
      <c r="G5236"/>
      <c r="H5236"/>
    </row>
    <row r="5237" spans="1:8" x14ac:dyDescent="0.2">
      <c r="A5237" t="s">
        <v>6795</v>
      </c>
      <c r="B5237" t="s">
        <v>23549</v>
      </c>
      <c r="C5237" t="s">
        <v>6796</v>
      </c>
      <c r="D5237" t="s">
        <v>21648</v>
      </c>
      <c r="E5237">
        <v>0</v>
      </c>
      <c r="F5237">
        <v>99999</v>
      </c>
      <c r="G5237"/>
      <c r="H5237"/>
    </row>
    <row r="5238" spans="1:8" x14ac:dyDescent="0.2">
      <c r="A5238" t="s">
        <v>6797</v>
      </c>
      <c r="B5238" t="s">
        <v>23550</v>
      </c>
      <c r="C5238" t="s">
        <v>6798</v>
      </c>
      <c r="D5238" t="s">
        <v>21648</v>
      </c>
      <c r="E5238">
        <v>0</v>
      </c>
      <c r="F5238">
        <v>99999</v>
      </c>
      <c r="G5238"/>
      <c r="H5238"/>
    </row>
    <row r="5239" spans="1:8" x14ac:dyDescent="0.2">
      <c r="A5239" t="s">
        <v>6799</v>
      </c>
      <c r="B5239" t="s">
        <v>23551</v>
      </c>
      <c r="C5239" t="s">
        <v>3103</v>
      </c>
      <c r="D5239" t="s">
        <v>21648</v>
      </c>
      <c r="E5239"/>
      <c r="F5239"/>
      <c r="G5239"/>
      <c r="H5239"/>
    </row>
    <row r="5240" spans="1:8" x14ac:dyDescent="0.2">
      <c r="A5240" t="s">
        <v>6800</v>
      </c>
      <c r="B5240" t="s">
        <v>23552</v>
      </c>
      <c r="C5240" t="s">
        <v>6801</v>
      </c>
      <c r="D5240" t="s">
        <v>21648</v>
      </c>
      <c r="E5240"/>
      <c r="F5240"/>
      <c r="G5240"/>
      <c r="H5240"/>
    </row>
    <row r="5241" spans="1:8" x14ac:dyDescent="0.2">
      <c r="A5241" t="s">
        <v>6802</v>
      </c>
      <c r="B5241" t="s">
        <v>21877</v>
      </c>
      <c r="C5241" t="s">
        <v>3105</v>
      </c>
      <c r="D5241" t="s">
        <v>21648</v>
      </c>
      <c r="E5241"/>
      <c r="F5241">
        <v>71203</v>
      </c>
      <c r="G5241"/>
      <c r="H5241"/>
    </row>
    <row r="5242" spans="1:8" x14ac:dyDescent="0.2">
      <c r="A5242" t="s">
        <v>6803</v>
      </c>
      <c r="B5242" t="s">
        <v>21882</v>
      </c>
      <c r="C5242" t="s">
        <v>6804</v>
      </c>
      <c r="D5242" t="s">
        <v>21648</v>
      </c>
      <c r="E5242">
        <v>0</v>
      </c>
      <c r="F5242">
        <v>99999</v>
      </c>
      <c r="G5242"/>
      <c r="H5242"/>
    </row>
    <row r="5243" spans="1:8" x14ac:dyDescent="0.2">
      <c r="A5243" t="s">
        <v>6805</v>
      </c>
      <c r="B5243" t="s">
        <v>21901</v>
      </c>
      <c r="C5243" t="s">
        <v>6806</v>
      </c>
      <c r="D5243" t="s">
        <v>21648</v>
      </c>
      <c r="E5243"/>
      <c r="F5243">
        <v>71203</v>
      </c>
      <c r="G5243"/>
      <c r="H5243"/>
    </row>
    <row r="5244" spans="1:8" x14ac:dyDescent="0.2">
      <c r="A5244" t="s">
        <v>6807</v>
      </c>
      <c r="B5244" t="s">
        <v>23553</v>
      </c>
      <c r="C5244" t="s">
        <v>6808</v>
      </c>
      <c r="D5244" t="s">
        <v>21648</v>
      </c>
      <c r="E5244"/>
      <c r="F5244">
        <v>71203</v>
      </c>
      <c r="G5244"/>
      <c r="H5244"/>
    </row>
    <row r="5245" spans="1:8" x14ac:dyDescent="0.2">
      <c r="A5245" t="s">
        <v>6809</v>
      </c>
      <c r="B5245" t="s">
        <v>23553</v>
      </c>
      <c r="C5245" t="s">
        <v>6810</v>
      </c>
      <c r="D5245" t="s">
        <v>21648</v>
      </c>
      <c r="E5245"/>
      <c r="F5245">
        <v>71203</v>
      </c>
      <c r="G5245"/>
      <c r="H5245"/>
    </row>
    <row r="5246" spans="1:8" x14ac:dyDescent="0.2">
      <c r="A5246" t="s">
        <v>6811</v>
      </c>
      <c r="B5246" t="s">
        <v>21861</v>
      </c>
      <c r="C5246" t="s">
        <v>6812</v>
      </c>
      <c r="D5246" t="s">
        <v>21648</v>
      </c>
      <c r="E5246">
        <v>0</v>
      </c>
      <c r="F5246">
        <v>99999</v>
      </c>
      <c r="G5246"/>
      <c r="H5246"/>
    </row>
    <row r="5247" spans="1:8" x14ac:dyDescent="0.2">
      <c r="A5247" t="s">
        <v>6813</v>
      </c>
      <c r="B5247" t="s">
        <v>21882</v>
      </c>
      <c r="C5247" t="s">
        <v>6814</v>
      </c>
      <c r="D5247" t="s">
        <v>21648</v>
      </c>
      <c r="E5247"/>
      <c r="F5247">
        <v>71203</v>
      </c>
      <c r="G5247"/>
      <c r="H5247"/>
    </row>
    <row r="5248" spans="1:8" x14ac:dyDescent="0.2">
      <c r="A5248" t="s">
        <v>6815</v>
      </c>
      <c r="B5248" t="s">
        <v>21883</v>
      </c>
      <c r="C5248" t="s">
        <v>3113</v>
      </c>
      <c r="D5248" t="s">
        <v>21648</v>
      </c>
      <c r="E5248"/>
      <c r="F5248">
        <v>71203</v>
      </c>
      <c r="G5248"/>
      <c r="H5248"/>
    </row>
    <row r="5249" spans="1:8" x14ac:dyDescent="0.2">
      <c r="A5249" t="s">
        <v>6816</v>
      </c>
      <c r="B5249" t="s">
        <v>21859</v>
      </c>
      <c r="C5249" t="s">
        <v>6817</v>
      </c>
      <c r="D5249" t="s">
        <v>21648</v>
      </c>
      <c r="E5249"/>
      <c r="F5249">
        <v>70616</v>
      </c>
      <c r="G5249"/>
      <c r="H5249"/>
    </row>
    <row r="5250" spans="1:8" x14ac:dyDescent="0.2">
      <c r="A5250" t="s">
        <v>21133</v>
      </c>
      <c r="B5250" t="s">
        <v>21882</v>
      </c>
      <c r="C5250" t="s">
        <v>20303</v>
      </c>
      <c r="D5250" t="s">
        <v>21648</v>
      </c>
      <c r="E5250">
        <v>0</v>
      </c>
      <c r="F5250">
        <v>99999</v>
      </c>
      <c r="G5250"/>
      <c r="H5250"/>
    </row>
    <row r="5251" spans="1:8" x14ac:dyDescent="0.2">
      <c r="A5251" t="s">
        <v>21134</v>
      </c>
      <c r="B5251" t="s">
        <v>21882</v>
      </c>
      <c r="C5251" t="s">
        <v>20305</v>
      </c>
      <c r="D5251" t="s">
        <v>21648</v>
      </c>
      <c r="E5251">
        <v>0</v>
      </c>
      <c r="F5251">
        <v>99999</v>
      </c>
      <c r="G5251"/>
      <c r="H5251"/>
    </row>
    <row r="5252" spans="1:8" x14ac:dyDescent="0.2">
      <c r="A5252" t="s">
        <v>21135</v>
      </c>
      <c r="B5252" t="s">
        <v>21882</v>
      </c>
      <c r="C5252" t="s">
        <v>20307</v>
      </c>
      <c r="D5252" t="s">
        <v>21648</v>
      </c>
      <c r="E5252">
        <v>0</v>
      </c>
      <c r="F5252">
        <v>99999</v>
      </c>
      <c r="G5252"/>
      <c r="H5252"/>
    </row>
    <row r="5253" spans="1:8" x14ac:dyDescent="0.2">
      <c r="A5253" t="s">
        <v>25578</v>
      </c>
      <c r="B5253" t="s">
        <v>21811</v>
      </c>
      <c r="C5253" t="s">
        <v>25579</v>
      </c>
      <c r="D5253" t="s">
        <v>21648</v>
      </c>
      <c r="E5253">
        <v>0</v>
      </c>
      <c r="F5253">
        <v>71841</v>
      </c>
      <c r="G5253"/>
      <c r="H5253"/>
    </row>
    <row r="5254" spans="1:8" x14ac:dyDescent="0.2">
      <c r="A5254" t="s">
        <v>6818</v>
      </c>
      <c r="B5254" t="s">
        <v>23555</v>
      </c>
      <c r="C5254" t="s">
        <v>3115</v>
      </c>
      <c r="D5254" t="s">
        <v>21648</v>
      </c>
      <c r="E5254"/>
      <c r="F5254">
        <v>71203</v>
      </c>
      <c r="G5254"/>
      <c r="H5254"/>
    </row>
    <row r="5255" spans="1:8" x14ac:dyDescent="0.2">
      <c r="A5255" t="s">
        <v>6819</v>
      </c>
      <c r="B5255" t="s">
        <v>21886</v>
      </c>
      <c r="C5255" t="s">
        <v>3117</v>
      </c>
      <c r="D5255" t="s">
        <v>21648</v>
      </c>
      <c r="E5255"/>
      <c r="F5255">
        <v>71203</v>
      </c>
      <c r="G5255"/>
      <c r="H5255"/>
    </row>
    <row r="5256" spans="1:8" x14ac:dyDescent="0.2">
      <c r="A5256" t="s">
        <v>68</v>
      </c>
      <c r="B5256" t="s">
        <v>21887</v>
      </c>
      <c r="C5256" t="s">
        <v>5306</v>
      </c>
      <c r="D5256" t="s">
        <v>21648</v>
      </c>
      <c r="E5256"/>
      <c r="F5256"/>
      <c r="G5256"/>
      <c r="H5256"/>
    </row>
    <row r="5257" spans="1:8" x14ac:dyDescent="0.2">
      <c r="A5257" t="s">
        <v>6820</v>
      </c>
      <c r="B5257" t="s">
        <v>23543</v>
      </c>
      <c r="C5257" t="s">
        <v>6821</v>
      </c>
      <c r="D5257" t="s">
        <v>21648</v>
      </c>
      <c r="E5257">
        <v>0</v>
      </c>
      <c r="F5257">
        <v>71203</v>
      </c>
      <c r="G5257"/>
      <c r="H5257"/>
    </row>
    <row r="5258" spans="1:8" x14ac:dyDescent="0.2">
      <c r="A5258" t="s">
        <v>6822</v>
      </c>
      <c r="B5258" t="s">
        <v>21836</v>
      </c>
      <c r="C5258" t="s">
        <v>6823</v>
      </c>
      <c r="D5258" t="s">
        <v>21648</v>
      </c>
      <c r="E5258">
        <v>0</v>
      </c>
      <c r="F5258">
        <v>71203</v>
      </c>
      <c r="G5258"/>
      <c r="H5258"/>
    </row>
    <row r="5259" spans="1:8" x14ac:dyDescent="0.2">
      <c r="A5259" t="s">
        <v>146</v>
      </c>
      <c r="B5259" t="s">
        <v>21811</v>
      </c>
      <c r="C5259" t="s">
        <v>6824</v>
      </c>
      <c r="D5259" t="s">
        <v>21648</v>
      </c>
      <c r="E5259"/>
      <c r="F5259"/>
      <c r="G5259"/>
      <c r="H5259"/>
    </row>
    <row r="5260" spans="1:8" x14ac:dyDescent="0.2">
      <c r="A5260" t="s">
        <v>147</v>
      </c>
      <c r="B5260" t="s">
        <v>21811</v>
      </c>
      <c r="C5260" t="s">
        <v>25580</v>
      </c>
      <c r="D5260" t="s">
        <v>21648</v>
      </c>
      <c r="E5260"/>
      <c r="F5260">
        <v>70727</v>
      </c>
      <c r="G5260"/>
      <c r="H5260"/>
    </row>
    <row r="5261" spans="1:8" x14ac:dyDescent="0.2">
      <c r="A5261" t="s">
        <v>23556</v>
      </c>
      <c r="B5261" t="s">
        <v>21811</v>
      </c>
      <c r="C5261" t="s">
        <v>23557</v>
      </c>
      <c r="D5261" t="s">
        <v>21648</v>
      </c>
      <c r="E5261"/>
      <c r="F5261">
        <v>70727</v>
      </c>
      <c r="G5261"/>
      <c r="H5261"/>
    </row>
    <row r="5262" spans="1:8" x14ac:dyDescent="0.2">
      <c r="A5262" t="s">
        <v>6825</v>
      </c>
      <c r="B5262" t="s">
        <v>23519</v>
      </c>
      <c r="C5262" t="s">
        <v>3121</v>
      </c>
      <c r="D5262" t="s">
        <v>21648</v>
      </c>
      <c r="E5262"/>
      <c r="F5262">
        <v>71203</v>
      </c>
      <c r="G5262"/>
      <c r="H5262"/>
    </row>
    <row r="5263" spans="1:8" x14ac:dyDescent="0.2">
      <c r="A5263" t="s">
        <v>143</v>
      </c>
      <c r="B5263" t="s">
        <v>21836</v>
      </c>
      <c r="C5263" t="s">
        <v>6826</v>
      </c>
      <c r="D5263" t="s">
        <v>21648</v>
      </c>
      <c r="E5263"/>
      <c r="F5263">
        <v>70727</v>
      </c>
      <c r="G5263"/>
      <c r="H5263"/>
    </row>
    <row r="5264" spans="1:8" x14ac:dyDescent="0.2">
      <c r="A5264" t="s">
        <v>17903</v>
      </c>
      <c r="B5264" t="s">
        <v>21836</v>
      </c>
      <c r="C5264" t="s">
        <v>17904</v>
      </c>
      <c r="D5264" t="s">
        <v>21648</v>
      </c>
      <c r="E5264">
        <v>0</v>
      </c>
      <c r="F5264">
        <v>99999</v>
      </c>
      <c r="G5264"/>
      <c r="H5264"/>
    </row>
    <row r="5265" spans="1:8" x14ac:dyDescent="0.2">
      <c r="A5265" t="s">
        <v>17905</v>
      </c>
      <c r="B5265" t="s">
        <v>21836</v>
      </c>
      <c r="C5265" t="s">
        <v>17906</v>
      </c>
      <c r="D5265" t="s">
        <v>21648</v>
      </c>
      <c r="E5265"/>
      <c r="F5265">
        <v>99999</v>
      </c>
      <c r="G5265"/>
      <c r="H5265"/>
    </row>
    <row r="5266" spans="1:8" x14ac:dyDescent="0.2">
      <c r="A5266" t="s">
        <v>1804</v>
      </c>
      <c r="B5266" t="s">
        <v>21835</v>
      </c>
      <c r="C5266" t="s">
        <v>6827</v>
      </c>
      <c r="D5266" t="s">
        <v>21648</v>
      </c>
      <c r="E5266"/>
      <c r="F5266"/>
      <c r="G5266"/>
      <c r="H5266"/>
    </row>
    <row r="5267" spans="1:8" x14ac:dyDescent="0.2">
      <c r="A5267" t="s">
        <v>17907</v>
      </c>
      <c r="B5267" t="s">
        <v>21835</v>
      </c>
      <c r="C5267" t="s">
        <v>17908</v>
      </c>
      <c r="D5267" t="s">
        <v>21648</v>
      </c>
      <c r="E5267">
        <v>0</v>
      </c>
      <c r="F5267">
        <v>99999</v>
      </c>
      <c r="G5267"/>
      <c r="H5267"/>
    </row>
    <row r="5268" spans="1:8" x14ac:dyDescent="0.2">
      <c r="A5268" t="s">
        <v>17909</v>
      </c>
      <c r="B5268" t="s">
        <v>21835</v>
      </c>
      <c r="C5268" t="s">
        <v>17910</v>
      </c>
      <c r="D5268" t="s">
        <v>21648</v>
      </c>
      <c r="E5268"/>
      <c r="F5268">
        <v>99999</v>
      </c>
      <c r="G5268"/>
      <c r="H5268"/>
    </row>
    <row r="5269" spans="1:8" x14ac:dyDescent="0.2">
      <c r="A5269" t="s">
        <v>6828</v>
      </c>
      <c r="B5269" t="s">
        <v>23558</v>
      </c>
      <c r="C5269" t="s">
        <v>6829</v>
      </c>
      <c r="D5269" t="s">
        <v>21648</v>
      </c>
      <c r="E5269">
        <v>0</v>
      </c>
      <c r="F5269"/>
      <c r="G5269"/>
      <c r="H5269"/>
    </row>
    <row r="5270" spans="1:8" x14ac:dyDescent="0.2">
      <c r="A5270" t="s">
        <v>6830</v>
      </c>
      <c r="B5270" t="s">
        <v>21887</v>
      </c>
      <c r="C5270" t="s">
        <v>6831</v>
      </c>
      <c r="D5270" t="s">
        <v>21648</v>
      </c>
      <c r="E5270"/>
      <c r="F5270">
        <v>70727</v>
      </c>
      <c r="G5270"/>
      <c r="H5270"/>
    </row>
    <row r="5271" spans="1:8" x14ac:dyDescent="0.2">
      <c r="A5271" t="s">
        <v>6832</v>
      </c>
      <c r="B5271" t="s">
        <v>21887</v>
      </c>
      <c r="C5271" t="s">
        <v>6833</v>
      </c>
      <c r="D5271" t="s">
        <v>21648</v>
      </c>
      <c r="E5271">
        <v>0</v>
      </c>
      <c r="F5271">
        <v>99999</v>
      </c>
      <c r="G5271"/>
      <c r="H5271"/>
    </row>
    <row r="5272" spans="1:8" x14ac:dyDescent="0.2">
      <c r="A5272" t="s">
        <v>6834</v>
      </c>
      <c r="B5272" t="s">
        <v>23559</v>
      </c>
      <c r="C5272" t="s">
        <v>6835</v>
      </c>
      <c r="D5272" t="s">
        <v>21648</v>
      </c>
      <c r="E5272"/>
      <c r="F5272">
        <v>99999</v>
      </c>
      <c r="G5272"/>
      <c r="H5272"/>
    </row>
    <row r="5273" spans="1:8" x14ac:dyDescent="0.2">
      <c r="A5273" t="s">
        <v>25581</v>
      </c>
      <c r="B5273" t="s">
        <v>23560</v>
      </c>
      <c r="C5273" t="s">
        <v>25582</v>
      </c>
      <c r="D5273" t="s">
        <v>21648</v>
      </c>
      <c r="E5273"/>
      <c r="F5273">
        <v>71841</v>
      </c>
      <c r="G5273"/>
      <c r="H5273"/>
    </row>
    <row r="5274" spans="1:8" x14ac:dyDescent="0.2">
      <c r="A5274" t="s">
        <v>6836</v>
      </c>
      <c r="B5274" t="s">
        <v>23560</v>
      </c>
      <c r="C5274" t="s">
        <v>6837</v>
      </c>
      <c r="D5274" t="s">
        <v>21648</v>
      </c>
      <c r="E5274"/>
      <c r="F5274">
        <v>99999</v>
      </c>
      <c r="G5274"/>
      <c r="H5274"/>
    </row>
    <row r="5275" spans="1:8" x14ac:dyDescent="0.2">
      <c r="A5275" t="s">
        <v>6838</v>
      </c>
      <c r="B5275" t="s">
        <v>21891</v>
      </c>
      <c r="C5275" t="s">
        <v>3125</v>
      </c>
      <c r="D5275" t="s">
        <v>21648</v>
      </c>
      <c r="E5275"/>
      <c r="F5275"/>
      <c r="G5275"/>
      <c r="H5275"/>
    </row>
    <row r="5276" spans="1:8" x14ac:dyDescent="0.2">
      <c r="A5276" t="s">
        <v>6839</v>
      </c>
      <c r="B5276" t="s">
        <v>21887</v>
      </c>
      <c r="C5276" t="s">
        <v>6840</v>
      </c>
      <c r="D5276" t="s">
        <v>21648</v>
      </c>
      <c r="E5276"/>
      <c r="F5276">
        <v>99999</v>
      </c>
      <c r="G5276"/>
      <c r="H5276"/>
    </row>
    <row r="5277" spans="1:8" x14ac:dyDescent="0.2">
      <c r="A5277" t="s">
        <v>6841</v>
      </c>
      <c r="B5277" t="s">
        <v>21893</v>
      </c>
      <c r="C5277" t="s">
        <v>3127</v>
      </c>
      <c r="D5277" t="s">
        <v>21648</v>
      </c>
      <c r="E5277">
        <v>0</v>
      </c>
      <c r="F5277"/>
      <c r="G5277"/>
      <c r="H5277"/>
    </row>
    <row r="5278" spans="1:8" x14ac:dyDescent="0.2">
      <c r="A5278" t="s">
        <v>25583</v>
      </c>
      <c r="B5278" t="s">
        <v>21894</v>
      </c>
      <c r="C5278" t="s">
        <v>20311</v>
      </c>
      <c r="D5278" t="s">
        <v>21648</v>
      </c>
      <c r="E5278"/>
      <c r="F5278">
        <v>71841</v>
      </c>
      <c r="G5278"/>
      <c r="H5278"/>
    </row>
    <row r="5279" spans="1:8" x14ac:dyDescent="0.2">
      <c r="A5279" t="s">
        <v>6842</v>
      </c>
      <c r="B5279" t="s">
        <v>21895</v>
      </c>
      <c r="C5279" t="s">
        <v>6843</v>
      </c>
      <c r="D5279" t="s">
        <v>21648</v>
      </c>
      <c r="E5279"/>
      <c r="F5279"/>
      <c r="G5279"/>
      <c r="H5279"/>
    </row>
    <row r="5280" spans="1:8" x14ac:dyDescent="0.2">
      <c r="A5280" t="s">
        <v>21136</v>
      </c>
      <c r="B5280" t="s">
        <v>21895</v>
      </c>
      <c r="C5280" t="s">
        <v>21137</v>
      </c>
      <c r="D5280" t="s">
        <v>21648</v>
      </c>
      <c r="E5280"/>
      <c r="F5280">
        <v>71331</v>
      </c>
      <c r="G5280"/>
      <c r="H5280"/>
    </row>
    <row r="5281" spans="1:8" x14ac:dyDescent="0.2">
      <c r="A5281" t="s">
        <v>23561</v>
      </c>
      <c r="B5281" t="s">
        <v>21811</v>
      </c>
      <c r="C5281" t="s">
        <v>23562</v>
      </c>
      <c r="D5281" t="s">
        <v>21648</v>
      </c>
      <c r="E5281"/>
      <c r="F5281">
        <v>70727</v>
      </c>
      <c r="G5281"/>
      <c r="H5281"/>
    </row>
    <row r="5282" spans="1:8" x14ac:dyDescent="0.2">
      <c r="A5282" t="s">
        <v>21138</v>
      </c>
      <c r="B5282" t="s">
        <v>21894</v>
      </c>
      <c r="C5282" t="s">
        <v>20315</v>
      </c>
      <c r="D5282" t="s">
        <v>21648</v>
      </c>
      <c r="E5282"/>
      <c r="F5282">
        <v>71841</v>
      </c>
      <c r="G5282"/>
      <c r="H5282"/>
    </row>
    <row r="5283" spans="1:8" x14ac:dyDescent="0.2">
      <c r="A5283" t="s">
        <v>6844</v>
      </c>
      <c r="B5283" t="s">
        <v>23564</v>
      </c>
      <c r="C5283" t="s">
        <v>10197</v>
      </c>
      <c r="D5283" t="s">
        <v>21648</v>
      </c>
      <c r="E5283"/>
      <c r="F5283">
        <v>71841</v>
      </c>
      <c r="G5283"/>
      <c r="H5283"/>
    </row>
    <row r="5284" spans="1:8" x14ac:dyDescent="0.2">
      <c r="A5284" t="s">
        <v>10198</v>
      </c>
      <c r="B5284" t="s">
        <v>21887</v>
      </c>
      <c r="C5284" t="s">
        <v>10199</v>
      </c>
      <c r="D5284" t="s">
        <v>21648</v>
      </c>
      <c r="E5284"/>
      <c r="F5284">
        <v>70727</v>
      </c>
      <c r="G5284"/>
      <c r="H5284"/>
    </row>
    <row r="5285" spans="1:8" x14ac:dyDescent="0.2">
      <c r="A5285" t="s">
        <v>21139</v>
      </c>
      <c r="B5285" t="s">
        <v>23565</v>
      </c>
      <c r="C5285" t="s">
        <v>21140</v>
      </c>
      <c r="D5285" t="s">
        <v>21648</v>
      </c>
      <c r="E5285"/>
      <c r="F5285">
        <v>70727</v>
      </c>
      <c r="G5285"/>
      <c r="H5285"/>
    </row>
    <row r="5286" spans="1:8" x14ac:dyDescent="0.2">
      <c r="A5286" t="s">
        <v>25584</v>
      </c>
      <c r="B5286" t="s">
        <v>23565</v>
      </c>
      <c r="C5286" t="s">
        <v>25585</v>
      </c>
      <c r="D5286" t="s">
        <v>21648</v>
      </c>
      <c r="E5286"/>
      <c r="F5286">
        <v>70727</v>
      </c>
      <c r="G5286"/>
      <c r="H5286"/>
    </row>
    <row r="5287" spans="1:8" x14ac:dyDescent="0.2">
      <c r="A5287" t="s">
        <v>21141</v>
      </c>
      <c r="B5287" t="s">
        <v>23564</v>
      </c>
      <c r="C5287" t="s">
        <v>21142</v>
      </c>
      <c r="D5287" t="s">
        <v>21648</v>
      </c>
      <c r="E5287"/>
      <c r="F5287"/>
      <c r="G5287"/>
      <c r="H5287"/>
    </row>
    <row r="5288" spans="1:8" x14ac:dyDescent="0.2">
      <c r="A5288" t="s">
        <v>10200</v>
      </c>
      <c r="B5288" t="s">
        <v>21898</v>
      </c>
      <c r="C5288" t="s">
        <v>3133</v>
      </c>
      <c r="D5288" t="s">
        <v>21648</v>
      </c>
      <c r="E5288"/>
      <c r="F5288"/>
      <c r="G5288"/>
      <c r="H5288"/>
    </row>
    <row r="5289" spans="1:8" x14ac:dyDescent="0.2">
      <c r="A5289" t="s">
        <v>17911</v>
      </c>
      <c r="B5289" t="s">
        <v>21898</v>
      </c>
      <c r="C5289" t="s">
        <v>16726</v>
      </c>
      <c r="D5289" t="s">
        <v>21648</v>
      </c>
      <c r="E5289"/>
      <c r="F5289">
        <v>70543</v>
      </c>
      <c r="G5289"/>
      <c r="H5289"/>
    </row>
    <row r="5290" spans="1:8" x14ac:dyDescent="0.2">
      <c r="A5290" t="s">
        <v>10201</v>
      </c>
      <c r="B5290" t="s">
        <v>21898</v>
      </c>
      <c r="C5290" t="s">
        <v>10202</v>
      </c>
      <c r="D5290" t="s">
        <v>21648</v>
      </c>
      <c r="E5290"/>
      <c r="F5290"/>
      <c r="G5290"/>
      <c r="H5290"/>
    </row>
    <row r="5291" spans="1:8" x14ac:dyDescent="0.2">
      <c r="A5291" t="s">
        <v>25586</v>
      </c>
      <c r="B5291" t="s">
        <v>23565</v>
      </c>
      <c r="C5291" t="s">
        <v>25587</v>
      </c>
      <c r="D5291" t="s">
        <v>21648</v>
      </c>
      <c r="E5291"/>
      <c r="F5291">
        <v>70727</v>
      </c>
      <c r="G5291"/>
      <c r="H5291"/>
    </row>
    <row r="5292" spans="1:8" x14ac:dyDescent="0.2">
      <c r="A5292" t="s">
        <v>10203</v>
      </c>
      <c r="B5292" t="s">
        <v>21900</v>
      </c>
      <c r="C5292" t="s">
        <v>3135</v>
      </c>
      <c r="D5292" t="s">
        <v>21648</v>
      </c>
      <c r="E5292"/>
      <c r="F5292"/>
      <c r="G5292"/>
      <c r="H5292"/>
    </row>
    <row r="5293" spans="1:8" x14ac:dyDescent="0.2">
      <c r="A5293" t="s">
        <v>21143</v>
      </c>
      <c r="B5293" t="s">
        <v>21901</v>
      </c>
      <c r="C5293" t="s">
        <v>20320</v>
      </c>
      <c r="D5293" t="s">
        <v>21648</v>
      </c>
      <c r="E5293"/>
      <c r="F5293">
        <v>70727</v>
      </c>
      <c r="G5293"/>
      <c r="H5293"/>
    </row>
    <row r="5294" spans="1:8" x14ac:dyDescent="0.2">
      <c r="A5294" t="s">
        <v>17912</v>
      </c>
      <c r="B5294" t="s">
        <v>21898</v>
      </c>
      <c r="C5294" t="s">
        <v>17913</v>
      </c>
      <c r="D5294" t="s">
        <v>21648</v>
      </c>
      <c r="E5294"/>
      <c r="F5294">
        <v>70616</v>
      </c>
      <c r="G5294"/>
      <c r="H5294"/>
    </row>
    <row r="5295" spans="1:8" x14ac:dyDescent="0.2">
      <c r="A5295" t="s">
        <v>21144</v>
      </c>
      <c r="B5295" t="s">
        <v>21902</v>
      </c>
      <c r="C5295" t="s">
        <v>20322</v>
      </c>
      <c r="D5295" t="s">
        <v>21648</v>
      </c>
      <c r="E5295"/>
      <c r="F5295">
        <v>0</v>
      </c>
      <c r="G5295"/>
      <c r="H5295"/>
    </row>
    <row r="5296" spans="1:8" x14ac:dyDescent="0.2">
      <c r="A5296" t="s">
        <v>21145</v>
      </c>
      <c r="B5296" t="s">
        <v>21902</v>
      </c>
      <c r="C5296" t="s">
        <v>20324</v>
      </c>
      <c r="D5296" t="s">
        <v>21648</v>
      </c>
      <c r="E5296"/>
      <c r="F5296">
        <v>0</v>
      </c>
      <c r="G5296"/>
      <c r="H5296"/>
    </row>
    <row r="5297" spans="1:8" x14ac:dyDescent="0.2">
      <c r="A5297" t="s">
        <v>21146</v>
      </c>
      <c r="B5297" t="s">
        <v>21902</v>
      </c>
      <c r="C5297" t="s">
        <v>20326</v>
      </c>
      <c r="D5297" t="s">
        <v>21648</v>
      </c>
      <c r="E5297"/>
      <c r="F5297">
        <v>70543</v>
      </c>
      <c r="G5297"/>
      <c r="H5297"/>
    </row>
    <row r="5298" spans="1:8" x14ac:dyDescent="0.2">
      <c r="A5298" t="s">
        <v>25588</v>
      </c>
      <c r="B5298" t="s">
        <v>21811</v>
      </c>
      <c r="C5298" t="s">
        <v>25589</v>
      </c>
      <c r="D5298" t="s">
        <v>21648</v>
      </c>
      <c r="E5298"/>
      <c r="F5298">
        <v>70727</v>
      </c>
      <c r="G5298"/>
      <c r="H5298"/>
    </row>
    <row r="5299" spans="1:8" x14ac:dyDescent="0.2">
      <c r="A5299" t="s">
        <v>21147</v>
      </c>
      <c r="B5299" t="s">
        <v>21903</v>
      </c>
      <c r="C5299" t="s">
        <v>20328</v>
      </c>
      <c r="D5299" t="s">
        <v>21648</v>
      </c>
      <c r="E5299"/>
      <c r="F5299"/>
      <c r="G5299"/>
      <c r="H5299"/>
    </row>
    <row r="5300" spans="1:8" x14ac:dyDescent="0.2">
      <c r="A5300" t="s">
        <v>21148</v>
      </c>
      <c r="B5300" t="s">
        <v>21903</v>
      </c>
      <c r="C5300" t="s">
        <v>20330</v>
      </c>
      <c r="D5300" t="s">
        <v>21648</v>
      </c>
      <c r="E5300"/>
      <c r="F5300">
        <v>70543</v>
      </c>
      <c r="G5300"/>
      <c r="H5300"/>
    </row>
    <row r="5301" spans="1:8" x14ac:dyDescent="0.2">
      <c r="A5301" t="s">
        <v>21149</v>
      </c>
      <c r="B5301" t="s">
        <v>21903</v>
      </c>
      <c r="C5301" t="s">
        <v>20332</v>
      </c>
      <c r="D5301" t="s">
        <v>21648</v>
      </c>
      <c r="E5301"/>
      <c r="F5301"/>
      <c r="G5301"/>
      <c r="H5301"/>
    </row>
    <row r="5302" spans="1:8" x14ac:dyDescent="0.2">
      <c r="A5302" t="s">
        <v>10204</v>
      </c>
      <c r="B5302" t="s">
        <v>21898</v>
      </c>
      <c r="C5302" t="s">
        <v>10205</v>
      </c>
      <c r="D5302" t="s">
        <v>21648</v>
      </c>
      <c r="E5302"/>
      <c r="F5302">
        <v>70727</v>
      </c>
      <c r="G5302"/>
      <c r="H5302"/>
    </row>
    <row r="5303" spans="1:8" x14ac:dyDescent="0.2">
      <c r="A5303" t="s">
        <v>21150</v>
      </c>
      <c r="B5303" t="s">
        <v>21889</v>
      </c>
      <c r="C5303" t="s">
        <v>20336</v>
      </c>
      <c r="D5303" t="s">
        <v>21648</v>
      </c>
      <c r="E5303"/>
      <c r="F5303"/>
      <c r="G5303"/>
      <c r="H5303"/>
    </row>
    <row r="5304" spans="1:8" x14ac:dyDescent="0.2">
      <c r="A5304" t="s">
        <v>21151</v>
      </c>
      <c r="B5304" t="s">
        <v>21889</v>
      </c>
      <c r="C5304" t="s">
        <v>20344</v>
      </c>
      <c r="D5304" t="s">
        <v>21648</v>
      </c>
      <c r="E5304"/>
      <c r="F5304"/>
      <c r="G5304"/>
      <c r="H5304"/>
    </row>
    <row r="5305" spans="1:8" x14ac:dyDescent="0.2">
      <c r="A5305" t="s">
        <v>21152</v>
      </c>
      <c r="B5305" t="s">
        <v>21889</v>
      </c>
      <c r="C5305" t="s">
        <v>20346</v>
      </c>
      <c r="D5305" t="s">
        <v>21648</v>
      </c>
      <c r="E5305"/>
      <c r="F5305"/>
      <c r="G5305"/>
      <c r="H5305"/>
    </row>
    <row r="5306" spans="1:8" x14ac:dyDescent="0.2">
      <c r="A5306" t="s">
        <v>21153</v>
      </c>
      <c r="B5306" t="s">
        <v>21889</v>
      </c>
      <c r="C5306" t="s">
        <v>20348</v>
      </c>
      <c r="D5306" t="s">
        <v>21648</v>
      </c>
      <c r="E5306"/>
      <c r="F5306">
        <v>70727</v>
      </c>
      <c r="G5306"/>
      <c r="H5306"/>
    </row>
    <row r="5307" spans="1:8" x14ac:dyDescent="0.2">
      <c r="A5307" t="s">
        <v>21154</v>
      </c>
      <c r="B5307" t="s">
        <v>21889</v>
      </c>
      <c r="C5307" t="s">
        <v>20350</v>
      </c>
      <c r="D5307" t="s">
        <v>21648</v>
      </c>
      <c r="E5307"/>
      <c r="F5307"/>
      <c r="G5307"/>
      <c r="H5307"/>
    </row>
    <row r="5308" spans="1:8" x14ac:dyDescent="0.2">
      <c r="A5308" t="s">
        <v>21155</v>
      </c>
      <c r="B5308" t="s">
        <v>21811</v>
      </c>
      <c r="C5308" t="s">
        <v>21156</v>
      </c>
      <c r="D5308" t="s">
        <v>21648</v>
      </c>
      <c r="E5308"/>
      <c r="F5308">
        <v>70727</v>
      </c>
      <c r="G5308"/>
      <c r="H5308"/>
    </row>
    <row r="5309" spans="1:8" x14ac:dyDescent="0.2">
      <c r="A5309" t="s">
        <v>25590</v>
      </c>
      <c r="B5309" t="s">
        <v>21910</v>
      </c>
      <c r="C5309" t="s">
        <v>25591</v>
      </c>
      <c r="D5309" t="s">
        <v>21648</v>
      </c>
      <c r="E5309"/>
      <c r="F5309">
        <v>70727</v>
      </c>
      <c r="G5309"/>
      <c r="H5309"/>
    </row>
    <row r="5310" spans="1:8" x14ac:dyDescent="0.2">
      <c r="A5310" t="s">
        <v>21157</v>
      </c>
      <c r="B5310" t="s">
        <v>21889</v>
      </c>
      <c r="C5310" t="s">
        <v>20354</v>
      </c>
      <c r="D5310" t="s">
        <v>21648</v>
      </c>
      <c r="E5310"/>
      <c r="F5310"/>
      <c r="G5310"/>
      <c r="H5310"/>
    </row>
    <row r="5311" spans="1:8" x14ac:dyDescent="0.2">
      <c r="A5311" t="s">
        <v>21158</v>
      </c>
      <c r="B5311" t="s">
        <v>21889</v>
      </c>
      <c r="C5311" t="s">
        <v>20356</v>
      </c>
      <c r="D5311" t="s">
        <v>21648</v>
      </c>
      <c r="E5311"/>
      <c r="F5311">
        <v>70727</v>
      </c>
      <c r="G5311"/>
      <c r="H5311"/>
    </row>
    <row r="5312" spans="1:8" x14ac:dyDescent="0.2">
      <c r="A5312" t="s">
        <v>21159</v>
      </c>
      <c r="B5312" t="s">
        <v>21889</v>
      </c>
      <c r="C5312" t="s">
        <v>20358</v>
      </c>
      <c r="D5312" t="s">
        <v>21648</v>
      </c>
      <c r="E5312"/>
      <c r="F5312"/>
      <c r="G5312"/>
      <c r="H5312"/>
    </row>
    <row r="5313" spans="1:8" x14ac:dyDescent="0.2">
      <c r="A5313" t="s">
        <v>21160</v>
      </c>
      <c r="B5313" t="s">
        <v>21889</v>
      </c>
      <c r="C5313" t="s">
        <v>20360</v>
      </c>
      <c r="D5313" t="s">
        <v>21648</v>
      </c>
      <c r="E5313"/>
      <c r="F5313"/>
      <c r="G5313"/>
      <c r="H5313"/>
    </row>
    <row r="5314" spans="1:8" x14ac:dyDescent="0.2">
      <c r="A5314" t="s">
        <v>21161</v>
      </c>
      <c r="B5314" t="s">
        <v>21904</v>
      </c>
      <c r="C5314" t="s">
        <v>20364</v>
      </c>
      <c r="D5314" t="s">
        <v>21648</v>
      </c>
      <c r="E5314"/>
      <c r="F5314"/>
      <c r="G5314"/>
      <c r="H5314"/>
    </row>
    <row r="5315" spans="1:8" x14ac:dyDescent="0.2">
      <c r="A5315" t="s">
        <v>17914</v>
      </c>
      <c r="B5315" t="s">
        <v>21906</v>
      </c>
      <c r="C5315" t="s">
        <v>16728</v>
      </c>
      <c r="D5315" t="s">
        <v>21648</v>
      </c>
      <c r="E5315"/>
      <c r="F5315">
        <v>70536</v>
      </c>
      <c r="G5315"/>
      <c r="H5315"/>
    </row>
    <row r="5316" spans="1:8" x14ac:dyDescent="0.2">
      <c r="A5316" t="s">
        <v>25592</v>
      </c>
      <c r="B5316" t="s">
        <v>23565</v>
      </c>
      <c r="C5316" t="s">
        <v>25593</v>
      </c>
      <c r="D5316" t="s">
        <v>21648</v>
      </c>
      <c r="E5316"/>
      <c r="F5316">
        <v>70727</v>
      </c>
      <c r="G5316"/>
      <c r="H5316"/>
    </row>
    <row r="5317" spans="1:8" x14ac:dyDescent="0.2">
      <c r="A5317" t="s">
        <v>25594</v>
      </c>
      <c r="B5317" t="s">
        <v>23565</v>
      </c>
      <c r="C5317" t="s">
        <v>25595</v>
      </c>
      <c r="D5317" t="s">
        <v>21648</v>
      </c>
      <c r="E5317"/>
      <c r="F5317">
        <v>70727</v>
      </c>
      <c r="G5317"/>
      <c r="H5317"/>
    </row>
    <row r="5318" spans="1:8" x14ac:dyDescent="0.2">
      <c r="A5318" t="s">
        <v>10206</v>
      </c>
      <c r="B5318" t="s">
        <v>23565</v>
      </c>
      <c r="C5318" t="s">
        <v>10207</v>
      </c>
      <c r="D5318" t="s">
        <v>21648</v>
      </c>
      <c r="E5318"/>
      <c r="F5318">
        <v>70727</v>
      </c>
      <c r="G5318"/>
      <c r="H5318"/>
    </row>
    <row r="5319" spans="1:8" x14ac:dyDescent="0.2">
      <c r="A5319" t="s">
        <v>25596</v>
      </c>
      <c r="B5319" t="s">
        <v>23565</v>
      </c>
      <c r="C5319" t="s">
        <v>25597</v>
      </c>
      <c r="D5319" t="s">
        <v>21648</v>
      </c>
      <c r="E5319"/>
      <c r="F5319">
        <v>70727</v>
      </c>
      <c r="G5319"/>
      <c r="H5319"/>
    </row>
    <row r="5320" spans="1:8" x14ac:dyDescent="0.2">
      <c r="A5320" t="s">
        <v>10208</v>
      </c>
      <c r="B5320" t="s">
        <v>23565</v>
      </c>
      <c r="C5320" t="s">
        <v>10209</v>
      </c>
      <c r="D5320" t="s">
        <v>21648</v>
      </c>
      <c r="E5320"/>
      <c r="F5320"/>
      <c r="G5320"/>
      <c r="H5320"/>
    </row>
    <row r="5321" spans="1:8" x14ac:dyDescent="0.2">
      <c r="A5321" t="s">
        <v>21162</v>
      </c>
      <c r="B5321" t="s">
        <v>21889</v>
      </c>
      <c r="C5321" t="s">
        <v>21163</v>
      </c>
      <c r="D5321" t="s">
        <v>21648</v>
      </c>
      <c r="E5321"/>
      <c r="F5321">
        <v>70727</v>
      </c>
      <c r="G5321"/>
      <c r="H5321"/>
    </row>
    <row r="5322" spans="1:8" x14ac:dyDescent="0.2">
      <c r="A5322" t="s">
        <v>21164</v>
      </c>
      <c r="B5322" t="s">
        <v>23566</v>
      </c>
      <c r="C5322" t="s">
        <v>21165</v>
      </c>
      <c r="D5322" t="s">
        <v>21648</v>
      </c>
      <c r="E5322"/>
      <c r="F5322"/>
      <c r="G5322"/>
      <c r="H5322"/>
    </row>
    <row r="5323" spans="1:8" x14ac:dyDescent="0.2">
      <c r="A5323" t="s">
        <v>21166</v>
      </c>
      <c r="B5323" t="s">
        <v>21907</v>
      </c>
      <c r="C5323" t="s">
        <v>20368</v>
      </c>
      <c r="D5323" t="s">
        <v>21648</v>
      </c>
      <c r="E5323"/>
      <c r="F5323"/>
      <c r="G5323"/>
      <c r="H5323"/>
    </row>
    <row r="5324" spans="1:8" x14ac:dyDescent="0.2">
      <c r="A5324" t="s">
        <v>17915</v>
      </c>
      <c r="B5324" t="s">
        <v>23567</v>
      </c>
      <c r="C5324" t="s">
        <v>17916</v>
      </c>
      <c r="D5324" t="s">
        <v>21648</v>
      </c>
      <c r="E5324"/>
      <c r="F5324">
        <v>71841</v>
      </c>
      <c r="G5324"/>
      <c r="H5324"/>
    </row>
    <row r="5325" spans="1:8" x14ac:dyDescent="0.2">
      <c r="A5325" t="s">
        <v>21167</v>
      </c>
      <c r="B5325" t="s">
        <v>21908</v>
      </c>
      <c r="C5325" t="s">
        <v>20370</v>
      </c>
      <c r="D5325" t="s">
        <v>21648</v>
      </c>
      <c r="E5325"/>
      <c r="F5325"/>
      <c r="G5325"/>
      <c r="H5325"/>
    </row>
    <row r="5326" spans="1:8" x14ac:dyDescent="0.2">
      <c r="A5326" t="s">
        <v>21168</v>
      </c>
      <c r="B5326" t="s">
        <v>21909</v>
      </c>
      <c r="C5326" t="s">
        <v>20372</v>
      </c>
      <c r="D5326" t="s">
        <v>21648</v>
      </c>
      <c r="E5326"/>
      <c r="F5326"/>
      <c r="G5326"/>
      <c r="H5326"/>
    </row>
    <row r="5327" spans="1:8" x14ac:dyDescent="0.2">
      <c r="A5327" t="s">
        <v>21169</v>
      </c>
      <c r="B5327" t="s">
        <v>21909</v>
      </c>
      <c r="C5327" t="s">
        <v>20374</v>
      </c>
      <c r="D5327" t="s">
        <v>21648</v>
      </c>
      <c r="E5327"/>
      <c r="F5327"/>
      <c r="G5327"/>
      <c r="H5327"/>
    </row>
    <row r="5328" spans="1:8" x14ac:dyDescent="0.2">
      <c r="A5328" t="s">
        <v>25598</v>
      </c>
      <c r="B5328" t="s">
        <v>25599</v>
      </c>
      <c r="C5328" t="s">
        <v>25600</v>
      </c>
      <c r="D5328" t="s">
        <v>21648</v>
      </c>
      <c r="E5328"/>
      <c r="F5328"/>
      <c r="G5328"/>
      <c r="H5328"/>
    </row>
    <row r="5329" spans="1:8" x14ac:dyDescent="0.2">
      <c r="A5329" t="s">
        <v>21170</v>
      </c>
      <c r="B5329" t="s">
        <v>21903</v>
      </c>
      <c r="C5329" t="s">
        <v>21171</v>
      </c>
      <c r="D5329" t="s">
        <v>21648</v>
      </c>
      <c r="E5329"/>
      <c r="F5329"/>
      <c r="G5329"/>
      <c r="H5329"/>
    </row>
    <row r="5330" spans="1:8" x14ac:dyDescent="0.2">
      <c r="A5330" t="s">
        <v>23568</v>
      </c>
      <c r="B5330" t="s">
        <v>23569</v>
      </c>
      <c r="C5330" t="s">
        <v>23570</v>
      </c>
      <c r="D5330" t="s">
        <v>21648</v>
      </c>
      <c r="E5330"/>
      <c r="F5330"/>
      <c r="G5330"/>
      <c r="H5330"/>
    </row>
    <row r="5331" spans="1:8" x14ac:dyDescent="0.2">
      <c r="A5331" t="s">
        <v>10210</v>
      </c>
      <c r="B5331" t="s">
        <v>23571</v>
      </c>
      <c r="C5331" t="s">
        <v>10211</v>
      </c>
      <c r="D5331" t="s">
        <v>21648</v>
      </c>
      <c r="E5331"/>
      <c r="F5331">
        <v>70813</v>
      </c>
      <c r="G5331"/>
      <c r="H5331"/>
    </row>
    <row r="5332" spans="1:8" x14ac:dyDescent="0.2">
      <c r="A5332" t="s">
        <v>10212</v>
      </c>
      <c r="B5332" t="s">
        <v>23571</v>
      </c>
      <c r="C5332" t="s">
        <v>10213</v>
      </c>
      <c r="D5332" t="s">
        <v>21648</v>
      </c>
      <c r="E5332"/>
      <c r="F5332">
        <v>70813</v>
      </c>
      <c r="G5332"/>
      <c r="H5332"/>
    </row>
    <row r="5333" spans="1:8" x14ac:dyDescent="0.2">
      <c r="A5333" t="s">
        <v>10214</v>
      </c>
      <c r="B5333" t="s">
        <v>23571</v>
      </c>
      <c r="C5333" t="s">
        <v>10215</v>
      </c>
      <c r="D5333" t="s">
        <v>21648</v>
      </c>
      <c r="E5333"/>
      <c r="F5333">
        <v>70813</v>
      </c>
      <c r="G5333"/>
      <c r="H5333"/>
    </row>
    <row r="5334" spans="1:8" x14ac:dyDescent="0.2">
      <c r="A5334" t="s">
        <v>10216</v>
      </c>
      <c r="B5334" t="s">
        <v>23571</v>
      </c>
      <c r="C5334" t="s">
        <v>10215</v>
      </c>
      <c r="D5334" t="s">
        <v>21648</v>
      </c>
      <c r="E5334"/>
      <c r="F5334">
        <v>70813</v>
      </c>
      <c r="G5334"/>
      <c r="H5334"/>
    </row>
    <row r="5335" spans="1:8" x14ac:dyDescent="0.2">
      <c r="A5335" t="s">
        <v>10217</v>
      </c>
      <c r="B5335" t="s">
        <v>23571</v>
      </c>
      <c r="C5335" t="s">
        <v>10218</v>
      </c>
      <c r="D5335" t="s">
        <v>21648</v>
      </c>
      <c r="E5335"/>
      <c r="F5335">
        <v>70813</v>
      </c>
      <c r="G5335"/>
      <c r="H5335"/>
    </row>
    <row r="5336" spans="1:8" x14ac:dyDescent="0.2">
      <c r="A5336" t="s">
        <v>10219</v>
      </c>
      <c r="B5336" t="s">
        <v>23571</v>
      </c>
      <c r="C5336" t="s">
        <v>10218</v>
      </c>
      <c r="D5336" t="s">
        <v>21648</v>
      </c>
      <c r="E5336"/>
      <c r="F5336">
        <v>70813</v>
      </c>
      <c r="G5336"/>
      <c r="H5336"/>
    </row>
    <row r="5337" spans="1:8" x14ac:dyDescent="0.2">
      <c r="A5337" t="s">
        <v>10220</v>
      </c>
      <c r="B5337" t="s">
        <v>23571</v>
      </c>
      <c r="C5337" t="s">
        <v>10221</v>
      </c>
      <c r="D5337" t="s">
        <v>21648</v>
      </c>
      <c r="E5337"/>
      <c r="F5337">
        <v>70813</v>
      </c>
      <c r="G5337"/>
      <c r="H5337"/>
    </row>
    <row r="5338" spans="1:8" x14ac:dyDescent="0.2">
      <c r="A5338" t="s">
        <v>10222</v>
      </c>
      <c r="B5338" t="s">
        <v>23571</v>
      </c>
      <c r="C5338" t="s">
        <v>10223</v>
      </c>
      <c r="D5338" t="s">
        <v>21648</v>
      </c>
      <c r="E5338"/>
      <c r="F5338">
        <v>70813</v>
      </c>
      <c r="G5338"/>
      <c r="H5338"/>
    </row>
    <row r="5339" spans="1:8" x14ac:dyDescent="0.2">
      <c r="A5339" t="s">
        <v>10224</v>
      </c>
      <c r="B5339" t="s">
        <v>23571</v>
      </c>
      <c r="C5339" t="s">
        <v>10223</v>
      </c>
      <c r="D5339" t="s">
        <v>21648</v>
      </c>
      <c r="E5339"/>
      <c r="F5339">
        <v>70813</v>
      </c>
      <c r="G5339"/>
      <c r="H5339"/>
    </row>
    <row r="5340" spans="1:8" x14ac:dyDescent="0.2">
      <c r="A5340" t="s">
        <v>10225</v>
      </c>
      <c r="B5340" t="s">
        <v>23571</v>
      </c>
      <c r="C5340" t="s">
        <v>10226</v>
      </c>
      <c r="D5340" t="s">
        <v>21648</v>
      </c>
      <c r="E5340"/>
      <c r="F5340">
        <v>70813</v>
      </c>
      <c r="G5340"/>
      <c r="H5340"/>
    </row>
    <row r="5341" spans="1:8" x14ac:dyDescent="0.2">
      <c r="A5341" t="s">
        <v>10227</v>
      </c>
      <c r="B5341" t="s">
        <v>23571</v>
      </c>
      <c r="C5341" t="s">
        <v>10223</v>
      </c>
      <c r="D5341" t="s">
        <v>21648</v>
      </c>
      <c r="E5341"/>
      <c r="F5341">
        <v>70813</v>
      </c>
      <c r="G5341"/>
      <c r="H5341"/>
    </row>
    <row r="5342" spans="1:8" x14ac:dyDescent="0.2">
      <c r="A5342" t="s">
        <v>10228</v>
      </c>
      <c r="B5342" t="s">
        <v>23571</v>
      </c>
      <c r="C5342" t="s">
        <v>10218</v>
      </c>
      <c r="D5342" t="s">
        <v>21648</v>
      </c>
      <c r="E5342"/>
      <c r="F5342">
        <v>70813</v>
      </c>
      <c r="G5342"/>
      <c r="H5342"/>
    </row>
    <row r="5343" spans="1:8" x14ac:dyDescent="0.2">
      <c r="A5343" t="s">
        <v>10229</v>
      </c>
      <c r="B5343" t="s">
        <v>23571</v>
      </c>
      <c r="C5343" t="s">
        <v>10218</v>
      </c>
      <c r="D5343" t="s">
        <v>21648</v>
      </c>
      <c r="E5343"/>
      <c r="F5343">
        <v>70813</v>
      </c>
      <c r="G5343"/>
      <c r="H5343"/>
    </row>
    <row r="5344" spans="1:8" x14ac:dyDescent="0.2">
      <c r="A5344" t="s">
        <v>10230</v>
      </c>
      <c r="B5344" t="s">
        <v>23571</v>
      </c>
      <c r="C5344" t="s">
        <v>10218</v>
      </c>
      <c r="D5344" t="s">
        <v>21648</v>
      </c>
      <c r="E5344"/>
      <c r="F5344">
        <v>70813</v>
      </c>
      <c r="G5344"/>
      <c r="H5344"/>
    </row>
    <row r="5345" spans="1:8" x14ac:dyDescent="0.2">
      <c r="A5345" t="s">
        <v>10231</v>
      </c>
      <c r="B5345" t="s">
        <v>23571</v>
      </c>
      <c r="C5345" t="s">
        <v>10226</v>
      </c>
      <c r="D5345" t="s">
        <v>21648</v>
      </c>
      <c r="E5345"/>
      <c r="F5345">
        <v>70813</v>
      </c>
      <c r="G5345"/>
      <c r="H5345"/>
    </row>
    <row r="5346" spans="1:8" x14ac:dyDescent="0.2">
      <c r="A5346" t="s">
        <v>10232</v>
      </c>
      <c r="B5346" t="s">
        <v>23571</v>
      </c>
      <c r="C5346" t="s">
        <v>10233</v>
      </c>
      <c r="D5346" t="s">
        <v>21648</v>
      </c>
      <c r="E5346"/>
      <c r="F5346">
        <v>70813</v>
      </c>
      <c r="G5346"/>
      <c r="H5346"/>
    </row>
    <row r="5347" spans="1:8" x14ac:dyDescent="0.2">
      <c r="A5347" t="s">
        <v>10234</v>
      </c>
      <c r="B5347" t="s">
        <v>23571</v>
      </c>
      <c r="C5347" t="s">
        <v>10223</v>
      </c>
      <c r="D5347" t="s">
        <v>21648</v>
      </c>
      <c r="E5347"/>
      <c r="F5347">
        <v>70813</v>
      </c>
      <c r="G5347"/>
      <c r="H5347"/>
    </row>
    <row r="5348" spans="1:8" x14ac:dyDescent="0.2">
      <c r="A5348" t="s">
        <v>13620</v>
      </c>
      <c r="B5348" t="s">
        <v>23571</v>
      </c>
      <c r="C5348" t="s">
        <v>13621</v>
      </c>
      <c r="D5348" t="s">
        <v>21648</v>
      </c>
      <c r="E5348"/>
      <c r="F5348">
        <v>70813</v>
      </c>
      <c r="G5348"/>
      <c r="H5348"/>
    </row>
    <row r="5349" spans="1:8" x14ac:dyDescent="0.2">
      <c r="A5349" t="s">
        <v>13622</v>
      </c>
      <c r="B5349" t="s">
        <v>23571</v>
      </c>
      <c r="C5349" t="s">
        <v>13623</v>
      </c>
      <c r="D5349" t="s">
        <v>21648</v>
      </c>
      <c r="E5349"/>
      <c r="F5349">
        <v>70813</v>
      </c>
      <c r="G5349"/>
      <c r="H5349"/>
    </row>
    <row r="5350" spans="1:8" x14ac:dyDescent="0.2">
      <c r="A5350" t="s">
        <v>13624</v>
      </c>
      <c r="B5350" t="s">
        <v>23571</v>
      </c>
      <c r="C5350" t="s">
        <v>13625</v>
      </c>
      <c r="D5350" t="s">
        <v>21648</v>
      </c>
      <c r="E5350"/>
      <c r="F5350">
        <v>70813</v>
      </c>
      <c r="G5350"/>
      <c r="H5350"/>
    </row>
    <row r="5351" spans="1:8" x14ac:dyDescent="0.2">
      <c r="A5351" t="s">
        <v>13626</v>
      </c>
      <c r="B5351" t="s">
        <v>23571</v>
      </c>
      <c r="C5351" t="s">
        <v>13627</v>
      </c>
      <c r="D5351" t="s">
        <v>21648</v>
      </c>
      <c r="E5351"/>
      <c r="F5351">
        <v>70813</v>
      </c>
      <c r="G5351"/>
      <c r="H5351"/>
    </row>
    <row r="5352" spans="1:8" x14ac:dyDescent="0.2">
      <c r="A5352" t="s">
        <v>13628</v>
      </c>
      <c r="B5352" t="s">
        <v>23572</v>
      </c>
      <c r="C5352" t="s">
        <v>13629</v>
      </c>
      <c r="D5352" t="s">
        <v>21648</v>
      </c>
      <c r="E5352"/>
      <c r="F5352">
        <v>70813</v>
      </c>
      <c r="G5352"/>
      <c r="H5352"/>
    </row>
    <row r="5353" spans="1:8" x14ac:dyDescent="0.2">
      <c r="A5353" t="s">
        <v>13630</v>
      </c>
      <c r="B5353" t="s">
        <v>23571</v>
      </c>
      <c r="C5353" t="s">
        <v>13631</v>
      </c>
      <c r="D5353" t="s">
        <v>21648</v>
      </c>
      <c r="E5353"/>
      <c r="F5353">
        <v>70813</v>
      </c>
      <c r="G5353"/>
      <c r="H5353"/>
    </row>
    <row r="5354" spans="1:8" x14ac:dyDescent="0.2">
      <c r="A5354" t="s">
        <v>13632</v>
      </c>
      <c r="B5354" t="s">
        <v>23572</v>
      </c>
      <c r="C5354" t="s">
        <v>13633</v>
      </c>
      <c r="D5354" t="s">
        <v>21648</v>
      </c>
      <c r="E5354"/>
      <c r="F5354">
        <v>70813</v>
      </c>
      <c r="G5354"/>
      <c r="H5354"/>
    </row>
    <row r="5355" spans="1:8" x14ac:dyDescent="0.2">
      <c r="A5355" t="s">
        <v>13634</v>
      </c>
      <c r="B5355" t="s">
        <v>23572</v>
      </c>
      <c r="C5355" t="s">
        <v>13633</v>
      </c>
      <c r="D5355" t="s">
        <v>21648</v>
      </c>
      <c r="E5355"/>
      <c r="F5355">
        <v>70813</v>
      </c>
      <c r="G5355"/>
      <c r="H5355"/>
    </row>
    <row r="5356" spans="1:8" x14ac:dyDescent="0.2">
      <c r="A5356" t="s">
        <v>13635</v>
      </c>
      <c r="B5356" t="s">
        <v>23571</v>
      </c>
      <c r="C5356" t="s">
        <v>10233</v>
      </c>
      <c r="D5356" t="s">
        <v>21648</v>
      </c>
      <c r="E5356"/>
      <c r="F5356">
        <v>70813</v>
      </c>
      <c r="G5356"/>
      <c r="H5356"/>
    </row>
    <row r="5357" spans="1:8" x14ac:dyDescent="0.2">
      <c r="A5357" t="s">
        <v>21172</v>
      </c>
      <c r="B5357" t="s">
        <v>23573</v>
      </c>
      <c r="C5357" t="s">
        <v>21173</v>
      </c>
      <c r="D5357" t="s">
        <v>21648</v>
      </c>
      <c r="E5357">
        <v>0</v>
      </c>
      <c r="F5357">
        <v>99999</v>
      </c>
      <c r="G5357"/>
      <c r="H5357"/>
    </row>
    <row r="5358" spans="1:8" x14ac:dyDescent="0.2">
      <c r="A5358" t="s">
        <v>21174</v>
      </c>
      <c r="B5358" t="s">
        <v>23574</v>
      </c>
      <c r="C5358" t="s">
        <v>21175</v>
      </c>
      <c r="D5358" t="s">
        <v>21648</v>
      </c>
      <c r="E5358">
        <v>0</v>
      </c>
      <c r="F5358">
        <v>99999</v>
      </c>
      <c r="G5358"/>
      <c r="H5358"/>
    </row>
    <row r="5359" spans="1:8" x14ac:dyDescent="0.2">
      <c r="A5359" t="s">
        <v>13636</v>
      </c>
      <c r="B5359" t="s">
        <v>23571</v>
      </c>
      <c r="C5359" t="s">
        <v>13627</v>
      </c>
      <c r="D5359" t="s">
        <v>21648</v>
      </c>
      <c r="E5359"/>
      <c r="F5359">
        <v>70813</v>
      </c>
      <c r="G5359"/>
      <c r="H5359"/>
    </row>
    <row r="5360" spans="1:8" x14ac:dyDescent="0.2">
      <c r="A5360" t="s">
        <v>13637</v>
      </c>
      <c r="B5360" t="s">
        <v>23571</v>
      </c>
      <c r="C5360" t="s">
        <v>13638</v>
      </c>
      <c r="D5360" t="s">
        <v>21648</v>
      </c>
      <c r="E5360"/>
      <c r="F5360">
        <v>70813</v>
      </c>
      <c r="G5360"/>
      <c r="H5360"/>
    </row>
    <row r="5361" spans="1:8" x14ac:dyDescent="0.2">
      <c r="A5361" t="s">
        <v>21176</v>
      </c>
      <c r="B5361" t="s">
        <v>23575</v>
      </c>
      <c r="C5361" t="s">
        <v>21177</v>
      </c>
      <c r="D5361" t="s">
        <v>21648</v>
      </c>
      <c r="E5361">
        <v>0</v>
      </c>
      <c r="F5361">
        <v>99999</v>
      </c>
      <c r="G5361"/>
      <c r="H5361"/>
    </row>
    <row r="5362" spans="1:8" x14ac:dyDescent="0.2">
      <c r="A5362" t="s">
        <v>13639</v>
      </c>
      <c r="B5362" t="s">
        <v>23576</v>
      </c>
      <c r="C5362" t="s">
        <v>13640</v>
      </c>
      <c r="D5362" t="s">
        <v>21648</v>
      </c>
      <c r="E5362"/>
      <c r="F5362">
        <v>71604</v>
      </c>
      <c r="G5362"/>
      <c r="H5362"/>
    </row>
    <row r="5363" spans="1:8" x14ac:dyDescent="0.2">
      <c r="A5363" t="s">
        <v>13641</v>
      </c>
      <c r="B5363" t="s">
        <v>23577</v>
      </c>
      <c r="C5363" t="s">
        <v>13642</v>
      </c>
      <c r="D5363" t="s">
        <v>21648</v>
      </c>
      <c r="E5363"/>
      <c r="F5363">
        <v>71604</v>
      </c>
      <c r="G5363"/>
      <c r="H5363"/>
    </row>
    <row r="5364" spans="1:8" x14ac:dyDescent="0.2">
      <c r="A5364" t="s">
        <v>13643</v>
      </c>
      <c r="B5364" t="s">
        <v>23578</v>
      </c>
      <c r="C5364" t="s">
        <v>13644</v>
      </c>
      <c r="D5364" t="s">
        <v>21648</v>
      </c>
      <c r="E5364"/>
      <c r="F5364">
        <v>71604</v>
      </c>
      <c r="G5364"/>
      <c r="H5364"/>
    </row>
    <row r="5365" spans="1:8" x14ac:dyDescent="0.2">
      <c r="A5365" t="s">
        <v>13645</v>
      </c>
      <c r="B5365" t="s">
        <v>23576</v>
      </c>
      <c r="C5365" t="s">
        <v>13640</v>
      </c>
      <c r="D5365" t="s">
        <v>21648</v>
      </c>
      <c r="E5365"/>
      <c r="F5365">
        <v>71604</v>
      </c>
      <c r="G5365"/>
      <c r="H5365"/>
    </row>
    <row r="5366" spans="1:8" x14ac:dyDescent="0.2">
      <c r="A5366" t="s">
        <v>13646</v>
      </c>
      <c r="B5366" t="s">
        <v>23576</v>
      </c>
      <c r="C5366" t="s">
        <v>13640</v>
      </c>
      <c r="D5366" t="s">
        <v>21648</v>
      </c>
      <c r="E5366"/>
      <c r="F5366">
        <v>71604</v>
      </c>
      <c r="G5366"/>
      <c r="H5366"/>
    </row>
    <row r="5367" spans="1:8" x14ac:dyDescent="0.2">
      <c r="A5367" t="s">
        <v>13647</v>
      </c>
      <c r="B5367" t="s">
        <v>23579</v>
      </c>
      <c r="C5367" t="s">
        <v>13648</v>
      </c>
      <c r="D5367" t="s">
        <v>21648</v>
      </c>
      <c r="E5367"/>
      <c r="F5367">
        <v>71604</v>
      </c>
      <c r="G5367"/>
      <c r="H5367"/>
    </row>
    <row r="5368" spans="1:8" x14ac:dyDescent="0.2">
      <c r="A5368" t="s">
        <v>13649</v>
      </c>
      <c r="B5368" t="s">
        <v>23577</v>
      </c>
      <c r="C5368" t="s">
        <v>13642</v>
      </c>
      <c r="D5368" t="s">
        <v>21648</v>
      </c>
      <c r="E5368"/>
      <c r="F5368">
        <v>71604</v>
      </c>
      <c r="G5368"/>
      <c r="H5368"/>
    </row>
    <row r="5369" spans="1:8" x14ac:dyDescent="0.2">
      <c r="A5369" t="s">
        <v>13650</v>
      </c>
      <c r="B5369" t="s">
        <v>23580</v>
      </c>
      <c r="C5369" t="s">
        <v>13651</v>
      </c>
      <c r="D5369" t="s">
        <v>21648</v>
      </c>
      <c r="E5369"/>
      <c r="F5369">
        <v>71604</v>
      </c>
      <c r="G5369"/>
      <c r="H5369"/>
    </row>
    <row r="5370" spans="1:8" x14ac:dyDescent="0.2">
      <c r="A5370" t="s">
        <v>13652</v>
      </c>
      <c r="B5370" t="s">
        <v>22877</v>
      </c>
      <c r="C5370" t="s">
        <v>13653</v>
      </c>
      <c r="D5370" t="s">
        <v>21677</v>
      </c>
      <c r="E5370"/>
      <c r="F5370"/>
      <c r="G5370"/>
      <c r="H5370"/>
    </row>
    <row r="5371" spans="1:8" x14ac:dyDescent="0.2">
      <c r="A5371" t="s">
        <v>13654</v>
      </c>
      <c r="B5371" t="s">
        <v>22877</v>
      </c>
      <c r="C5371" t="s">
        <v>13655</v>
      </c>
      <c r="D5371" t="s">
        <v>21677</v>
      </c>
      <c r="E5371"/>
      <c r="F5371"/>
      <c r="G5371"/>
      <c r="H5371"/>
    </row>
    <row r="5372" spans="1:8" x14ac:dyDescent="0.2">
      <c r="A5372" t="s">
        <v>13656</v>
      </c>
      <c r="B5372" t="s">
        <v>22877</v>
      </c>
      <c r="C5372" t="s">
        <v>13657</v>
      </c>
      <c r="D5372" t="s">
        <v>21677</v>
      </c>
      <c r="E5372"/>
      <c r="F5372"/>
      <c r="G5372"/>
      <c r="H5372"/>
    </row>
    <row r="5373" spans="1:8" x14ac:dyDescent="0.2">
      <c r="A5373" t="s">
        <v>13658</v>
      </c>
      <c r="B5373" t="s">
        <v>22877</v>
      </c>
      <c r="C5373" t="s">
        <v>13659</v>
      </c>
      <c r="D5373" t="s">
        <v>21677</v>
      </c>
      <c r="E5373"/>
      <c r="F5373"/>
      <c r="G5373"/>
      <c r="H5373"/>
    </row>
    <row r="5374" spans="1:8" x14ac:dyDescent="0.2">
      <c r="A5374" t="s">
        <v>13660</v>
      </c>
      <c r="B5374" t="s">
        <v>22877</v>
      </c>
      <c r="C5374" t="s">
        <v>17917</v>
      </c>
      <c r="D5374" t="s">
        <v>21677</v>
      </c>
      <c r="E5374"/>
      <c r="F5374"/>
      <c r="G5374"/>
      <c r="H5374"/>
    </row>
    <row r="5375" spans="1:8" x14ac:dyDescent="0.2">
      <c r="A5375" t="s">
        <v>13661</v>
      </c>
      <c r="B5375" t="s">
        <v>22877</v>
      </c>
      <c r="C5375" t="s">
        <v>13662</v>
      </c>
      <c r="D5375" t="s">
        <v>21677</v>
      </c>
      <c r="E5375"/>
      <c r="F5375"/>
      <c r="G5375"/>
      <c r="H5375"/>
    </row>
    <row r="5376" spans="1:8" x14ac:dyDescent="0.2">
      <c r="A5376" t="s">
        <v>13663</v>
      </c>
      <c r="B5376" t="s">
        <v>22877</v>
      </c>
      <c r="C5376" t="s">
        <v>13664</v>
      </c>
      <c r="D5376" t="s">
        <v>21677</v>
      </c>
      <c r="E5376"/>
      <c r="F5376"/>
      <c r="G5376"/>
      <c r="H5376"/>
    </row>
    <row r="5377" spans="1:8" x14ac:dyDescent="0.2">
      <c r="A5377" t="s">
        <v>10281</v>
      </c>
      <c r="B5377" t="s">
        <v>22877</v>
      </c>
      <c r="C5377" t="s">
        <v>10282</v>
      </c>
      <c r="D5377" t="s">
        <v>21677</v>
      </c>
      <c r="E5377"/>
      <c r="F5377"/>
      <c r="G5377"/>
      <c r="H5377"/>
    </row>
    <row r="5378" spans="1:8" x14ac:dyDescent="0.2">
      <c r="A5378" t="s">
        <v>10283</v>
      </c>
      <c r="B5378" t="s">
        <v>23581</v>
      </c>
      <c r="C5378" t="s">
        <v>10284</v>
      </c>
      <c r="D5378" t="s">
        <v>21677</v>
      </c>
      <c r="E5378"/>
      <c r="F5378"/>
      <c r="G5378"/>
      <c r="H5378"/>
    </row>
    <row r="5379" spans="1:8" x14ac:dyDescent="0.2">
      <c r="A5379" t="s">
        <v>10285</v>
      </c>
      <c r="B5379" t="s">
        <v>23581</v>
      </c>
      <c r="C5379" t="s">
        <v>10286</v>
      </c>
      <c r="D5379" t="s">
        <v>21677</v>
      </c>
      <c r="E5379"/>
      <c r="F5379"/>
      <c r="G5379"/>
      <c r="H5379"/>
    </row>
    <row r="5380" spans="1:8" x14ac:dyDescent="0.2">
      <c r="A5380" t="s">
        <v>10287</v>
      </c>
      <c r="B5380" t="s">
        <v>22877</v>
      </c>
      <c r="C5380" t="s">
        <v>10288</v>
      </c>
      <c r="D5380" t="s">
        <v>21677</v>
      </c>
      <c r="E5380"/>
      <c r="F5380"/>
      <c r="G5380"/>
      <c r="H5380"/>
    </row>
    <row r="5381" spans="1:8" x14ac:dyDescent="0.2">
      <c r="A5381" t="s">
        <v>10289</v>
      </c>
      <c r="B5381" t="s">
        <v>21676</v>
      </c>
      <c r="C5381" t="s">
        <v>2104</v>
      </c>
      <c r="D5381" t="s">
        <v>21677</v>
      </c>
      <c r="E5381"/>
      <c r="F5381"/>
      <c r="G5381"/>
      <c r="H5381"/>
    </row>
    <row r="5382" spans="1:8" x14ac:dyDescent="0.2">
      <c r="A5382" t="s">
        <v>10290</v>
      </c>
      <c r="B5382" t="s">
        <v>22877</v>
      </c>
      <c r="C5382" t="s">
        <v>10291</v>
      </c>
      <c r="D5382" t="s">
        <v>21677</v>
      </c>
      <c r="E5382"/>
      <c r="F5382"/>
      <c r="G5382"/>
      <c r="H5382"/>
    </row>
    <row r="5383" spans="1:8" x14ac:dyDescent="0.2">
      <c r="A5383" t="s">
        <v>10292</v>
      </c>
      <c r="B5383" t="s">
        <v>22877</v>
      </c>
      <c r="C5383" t="s">
        <v>10293</v>
      </c>
      <c r="D5383" t="s">
        <v>21677</v>
      </c>
      <c r="E5383"/>
      <c r="F5383"/>
      <c r="G5383"/>
      <c r="H5383"/>
    </row>
    <row r="5384" spans="1:8" x14ac:dyDescent="0.2">
      <c r="A5384" t="s">
        <v>10294</v>
      </c>
      <c r="B5384" t="s">
        <v>22877</v>
      </c>
      <c r="C5384" t="s">
        <v>13692</v>
      </c>
      <c r="D5384" t="s">
        <v>21677</v>
      </c>
      <c r="E5384"/>
      <c r="F5384"/>
      <c r="G5384"/>
      <c r="H5384"/>
    </row>
    <row r="5385" spans="1:8" x14ac:dyDescent="0.2">
      <c r="A5385" t="s">
        <v>13693</v>
      </c>
      <c r="B5385" t="s">
        <v>22877</v>
      </c>
      <c r="C5385" t="s">
        <v>13694</v>
      </c>
      <c r="D5385" t="s">
        <v>21677</v>
      </c>
      <c r="E5385"/>
      <c r="F5385"/>
      <c r="G5385"/>
      <c r="H5385"/>
    </row>
    <row r="5386" spans="1:8" x14ac:dyDescent="0.2">
      <c r="A5386" t="s">
        <v>13695</v>
      </c>
      <c r="B5386" t="s">
        <v>22877</v>
      </c>
      <c r="C5386" t="s">
        <v>13696</v>
      </c>
      <c r="D5386" t="s">
        <v>21677</v>
      </c>
      <c r="E5386"/>
      <c r="F5386"/>
      <c r="G5386"/>
      <c r="H5386"/>
    </row>
    <row r="5387" spans="1:8" x14ac:dyDescent="0.2">
      <c r="A5387" t="s">
        <v>13697</v>
      </c>
      <c r="B5387" t="s">
        <v>22877</v>
      </c>
      <c r="C5387" t="s">
        <v>13698</v>
      </c>
      <c r="D5387" t="s">
        <v>21677</v>
      </c>
      <c r="E5387"/>
      <c r="F5387"/>
      <c r="G5387"/>
      <c r="H5387"/>
    </row>
    <row r="5388" spans="1:8" x14ac:dyDescent="0.2">
      <c r="A5388" t="s">
        <v>13699</v>
      </c>
      <c r="B5388" t="s">
        <v>23581</v>
      </c>
      <c r="C5388" t="s">
        <v>13698</v>
      </c>
      <c r="D5388" t="s">
        <v>21677</v>
      </c>
      <c r="E5388"/>
      <c r="F5388"/>
      <c r="G5388"/>
      <c r="H5388"/>
    </row>
    <row r="5389" spans="1:8" x14ac:dyDescent="0.2">
      <c r="A5389" t="s">
        <v>13700</v>
      </c>
      <c r="B5389" t="s">
        <v>23581</v>
      </c>
      <c r="C5389" t="s">
        <v>13701</v>
      </c>
      <c r="D5389" t="s">
        <v>21677</v>
      </c>
      <c r="E5389"/>
      <c r="F5389"/>
      <c r="G5389"/>
      <c r="H5389"/>
    </row>
    <row r="5390" spans="1:8" x14ac:dyDescent="0.2">
      <c r="A5390" t="s">
        <v>13702</v>
      </c>
      <c r="B5390" t="s">
        <v>22877</v>
      </c>
      <c r="C5390" t="s">
        <v>17918</v>
      </c>
      <c r="D5390" t="s">
        <v>21677</v>
      </c>
      <c r="E5390"/>
      <c r="F5390"/>
      <c r="G5390"/>
      <c r="H5390"/>
    </row>
    <row r="5391" spans="1:8" x14ac:dyDescent="0.2">
      <c r="A5391" t="s">
        <v>13703</v>
      </c>
      <c r="B5391" t="s">
        <v>22877</v>
      </c>
      <c r="C5391" t="s">
        <v>13704</v>
      </c>
      <c r="D5391" t="s">
        <v>21677</v>
      </c>
      <c r="E5391"/>
      <c r="F5391"/>
      <c r="G5391"/>
      <c r="H5391"/>
    </row>
    <row r="5392" spans="1:8" x14ac:dyDescent="0.2">
      <c r="A5392" t="s">
        <v>13705</v>
      </c>
      <c r="B5392" t="s">
        <v>22877</v>
      </c>
      <c r="C5392" t="s">
        <v>13706</v>
      </c>
      <c r="D5392" t="s">
        <v>21677</v>
      </c>
      <c r="E5392"/>
      <c r="F5392"/>
      <c r="G5392"/>
      <c r="H5392"/>
    </row>
    <row r="5393" spans="1:8" x14ac:dyDescent="0.2">
      <c r="A5393" t="s">
        <v>13707</v>
      </c>
      <c r="B5393" t="s">
        <v>22877</v>
      </c>
      <c r="C5393" t="s">
        <v>13708</v>
      </c>
      <c r="D5393" t="s">
        <v>21677</v>
      </c>
      <c r="E5393"/>
      <c r="F5393"/>
      <c r="G5393"/>
      <c r="H5393"/>
    </row>
    <row r="5394" spans="1:8" x14ac:dyDescent="0.2">
      <c r="A5394" t="s">
        <v>13709</v>
      </c>
      <c r="B5394" t="s">
        <v>22877</v>
      </c>
      <c r="C5394" t="s">
        <v>13710</v>
      </c>
      <c r="D5394" t="s">
        <v>21677</v>
      </c>
      <c r="E5394"/>
      <c r="F5394"/>
      <c r="G5394"/>
      <c r="H5394"/>
    </row>
    <row r="5395" spans="1:8" x14ac:dyDescent="0.2">
      <c r="A5395" t="s">
        <v>13711</v>
      </c>
      <c r="B5395" t="s">
        <v>22877</v>
      </c>
      <c r="C5395" t="s">
        <v>13712</v>
      </c>
      <c r="D5395" t="s">
        <v>21677</v>
      </c>
      <c r="E5395"/>
      <c r="F5395"/>
      <c r="G5395"/>
      <c r="H5395"/>
    </row>
    <row r="5396" spans="1:8" x14ac:dyDescent="0.2">
      <c r="A5396" t="s">
        <v>13713</v>
      </c>
      <c r="B5396" t="s">
        <v>22877</v>
      </c>
      <c r="C5396" t="s">
        <v>13714</v>
      </c>
      <c r="D5396" t="s">
        <v>21677</v>
      </c>
      <c r="E5396"/>
      <c r="F5396"/>
      <c r="G5396"/>
      <c r="H5396"/>
    </row>
    <row r="5397" spans="1:8" x14ac:dyDescent="0.2">
      <c r="A5397" t="s">
        <v>13715</v>
      </c>
      <c r="B5397" t="s">
        <v>22877</v>
      </c>
      <c r="C5397" t="s">
        <v>13716</v>
      </c>
      <c r="D5397" t="s">
        <v>21677</v>
      </c>
      <c r="E5397"/>
      <c r="F5397"/>
      <c r="G5397"/>
      <c r="H5397"/>
    </row>
    <row r="5398" spans="1:8" x14ac:dyDescent="0.2">
      <c r="A5398" t="s">
        <v>13717</v>
      </c>
      <c r="B5398" t="s">
        <v>22877</v>
      </c>
      <c r="C5398" t="s">
        <v>13718</v>
      </c>
      <c r="D5398" t="s">
        <v>21677</v>
      </c>
      <c r="E5398"/>
      <c r="F5398"/>
      <c r="G5398"/>
      <c r="H5398"/>
    </row>
    <row r="5399" spans="1:8" x14ac:dyDescent="0.2">
      <c r="A5399" t="s">
        <v>13719</v>
      </c>
      <c r="B5399" t="s">
        <v>22877</v>
      </c>
      <c r="C5399" t="s">
        <v>13720</v>
      </c>
      <c r="D5399" t="s">
        <v>21677</v>
      </c>
      <c r="E5399"/>
      <c r="F5399"/>
      <c r="G5399"/>
      <c r="H5399"/>
    </row>
    <row r="5400" spans="1:8" x14ac:dyDescent="0.2">
      <c r="A5400" t="s">
        <v>13721</v>
      </c>
      <c r="B5400" t="s">
        <v>22877</v>
      </c>
      <c r="C5400" t="s">
        <v>13722</v>
      </c>
      <c r="D5400" t="s">
        <v>21677</v>
      </c>
      <c r="E5400"/>
      <c r="F5400"/>
      <c r="G5400"/>
      <c r="H5400"/>
    </row>
    <row r="5401" spans="1:8" x14ac:dyDescent="0.2">
      <c r="A5401" t="s">
        <v>13723</v>
      </c>
      <c r="B5401" t="s">
        <v>23581</v>
      </c>
      <c r="C5401" t="s">
        <v>17918</v>
      </c>
      <c r="D5401" t="s">
        <v>21677</v>
      </c>
      <c r="E5401"/>
      <c r="F5401"/>
      <c r="G5401"/>
      <c r="H5401"/>
    </row>
    <row r="5402" spans="1:8" x14ac:dyDescent="0.2">
      <c r="A5402" t="s">
        <v>13724</v>
      </c>
      <c r="B5402" t="s">
        <v>23581</v>
      </c>
      <c r="C5402" t="s">
        <v>13725</v>
      </c>
      <c r="D5402" t="s">
        <v>21677</v>
      </c>
      <c r="E5402"/>
      <c r="F5402"/>
      <c r="G5402"/>
      <c r="H5402"/>
    </row>
    <row r="5403" spans="1:8" x14ac:dyDescent="0.2">
      <c r="A5403" t="s">
        <v>13726</v>
      </c>
      <c r="B5403" t="s">
        <v>23581</v>
      </c>
      <c r="C5403" t="s">
        <v>13727</v>
      </c>
      <c r="D5403" t="s">
        <v>21677</v>
      </c>
      <c r="E5403"/>
      <c r="F5403"/>
      <c r="G5403"/>
      <c r="H5403"/>
    </row>
    <row r="5404" spans="1:8" x14ac:dyDescent="0.2">
      <c r="A5404" t="s">
        <v>13728</v>
      </c>
      <c r="B5404" t="s">
        <v>23581</v>
      </c>
      <c r="C5404" t="s">
        <v>13729</v>
      </c>
      <c r="D5404" t="s">
        <v>21677</v>
      </c>
      <c r="E5404"/>
      <c r="F5404"/>
      <c r="G5404"/>
      <c r="H5404"/>
    </row>
    <row r="5405" spans="1:8" x14ac:dyDescent="0.2">
      <c r="A5405" t="s">
        <v>13730</v>
      </c>
      <c r="B5405" t="s">
        <v>23581</v>
      </c>
      <c r="C5405" t="s">
        <v>10291</v>
      </c>
      <c r="D5405" t="s">
        <v>21677</v>
      </c>
      <c r="E5405"/>
      <c r="F5405"/>
      <c r="G5405"/>
      <c r="H5405"/>
    </row>
    <row r="5406" spans="1:8" x14ac:dyDescent="0.2">
      <c r="A5406" t="s">
        <v>13731</v>
      </c>
      <c r="B5406" t="s">
        <v>23581</v>
      </c>
      <c r="C5406" t="s">
        <v>13732</v>
      </c>
      <c r="D5406" t="s">
        <v>21677</v>
      </c>
      <c r="E5406"/>
      <c r="F5406"/>
      <c r="G5406"/>
      <c r="H5406"/>
    </row>
    <row r="5407" spans="1:8" x14ac:dyDescent="0.2">
      <c r="A5407" t="s">
        <v>13733</v>
      </c>
      <c r="B5407" t="s">
        <v>23581</v>
      </c>
      <c r="C5407" t="s">
        <v>13734</v>
      </c>
      <c r="D5407" t="s">
        <v>21677</v>
      </c>
      <c r="E5407"/>
      <c r="F5407"/>
      <c r="G5407"/>
      <c r="H5407"/>
    </row>
    <row r="5408" spans="1:8" x14ac:dyDescent="0.2">
      <c r="A5408" t="s">
        <v>13735</v>
      </c>
      <c r="B5408" t="s">
        <v>23581</v>
      </c>
      <c r="C5408" t="s">
        <v>13736</v>
      </c>
      <c r="D5408" t="s">
        <v>21677</v>
      </c>
      <c r="E5408"/>
      <c r="F5408"/>
      <c r="G5408"/>
      <c r="H5408"/>
    </row>
    <row r="5409" spans="1:8" x14ac:dyDescent="0.2">
      <c r="A5409" t="s">
        <v>13737</v>
      </c>
      <c r="B5409" t="s">
        <v>23581</v>
      </c>
      <c r="C5409" t="s">
        <v>13714</v>
      </c>
      <c r="D5409" t="s">
        <v>21677</v>
      </c>
      <c r="E5409"/>
      <c r="F5409"/>
      <c r="G5409"/>
      <c r="H5409"/>
    </row>
    <row r="5410" spans="1:8" x14ac:dyDescent="0.2">
      <c r="A5410" t="s">
        <v>13738</v>
      </c>
      <c r="B5410" t="s">
        <v>23581</v>
      </c>
      <c r="C5410" t="s">
        <v>13716</v>
      </c>
      <c r="D5410" t="s">
        <v>21677</v>
      </c>
      <c r="E5410"/>
      <c r="F5410"/>
      <c r="G5410"/>
      <c r="H5410"/>
    </row>
    <row r="5411" spans="1:8" x14ac:dyDescent="0.2">
      <c r="A5411" t="s">
        <v>13739</v>
      </c>
      <c r="B5411" t="s">
        <v>23581</v>
      </c>
      <c r="C5411" t="s">
        <v>21178</v>
      </c>
      <c r="D5411" t="s">
        <v>21677</v>
      </c>
      <c r="E5411"/>
      <c r="F5411"/>
      <c r="G5411"/>
      <c r="H5411"/>
    </row>
    <row r="5412" spans="1:8" x14ac:dyDescent="0.2">
      <c r="A5412" t="s">
        <v>13740</v>
      </c>
      <c r="B5412" t="s">
        <v>23581</v>
      </c>
      <c r="C5412" t="s">
        <v>13712</v>
      </c>
      <c r="D5412" t="s">
        <v>21677</v>
      </c>
      <c r="E5412"/>
      <c r="F5412"/>
      <c r="G5412"/>
      <c r="H5412"/>
    </row>
    <row r="5413" spans="1:8" x14ac:dyDescent="0.2">
      <c r="A5413" t="s">
        <v>13741</v>
      </c>
      <c r="B5413" t="s">
        <v>23581</v>
      </c>
      <c r="C5413" t="s">
        <v>13722</v>
      </c>
      <c r="D5413" t="s">
        <v>21677</v>
      </c>
      <c r="E5413"/>
      <c r="F5413"/>
      <c r="G5413"/>
      <c r="H5413"/>
    </row>
    <row r="5414" spans="1:8" x14ac:dyDescent="0.2">
      <c r="A5414" t="s">
        <v>13742</v>
      </c>
      <c r="B5414" t="s">
        <v>22877</v>
      </c>
      <c r="C5414" t="s">
        <v>13743</v>
      </c>
      <c r="D5414" t="s">
        <v>21677</v>
      </c>
      <c r="E5414"/>
      <c r="F5414"/>
      <c r="G5414"/>
      <c r="H5414"/>
    </row>
    <row r="5415" spans="1:8" x14ac:dyDescent="0.2">
      <c r="A5415" t="s">
        <v>13744</v>
      </c>
      <c r="B5415" t="s">
        <v>22877</v>
      </c>
      <c r="C5415" t="s">
        <v>13745</v>
      </c>
      <c r="D5415" t="s">
        <v>21677</v>
      </c>
      <c r="E5415"/>
      <c r="F5415"/>
      <c r="G5415"/>
      <c r="H5415"/>
    </row>
    <row r="5416" spans="1:8" x14ac:dyDescent="0.2">
      <c r="A5416" t="s">
        <v>13746</v>
      </c>
      <c r="B5416" t="s">
        <v>22877</v>
      </c>
      <c r="C5416" t="s">
        <v>13747</v>
      </c>
      <c r="D5416" t="s">
        <v>21677</v>
      </c>
      <c r="E5416"/>
      <c r="F5416"/>
      <c r="G5416"/>
      <c r="H5416"/>
    </row>
    <row r="5417" spans="1:8" x14ac:dyDescent="0.2">
      <c r="A5417" t="s">
        <v>13748</v>
      </c>
      <c r="B5417" t="s">
        <v>22877</v>
      </c>
      <c r="C5417" t="s">
        <v>13749</v>
      </c>
      <c r="D5417" t="s">
        <v>21677</v>
      </c>
      <c r="E5417"/>
      <c r="F5417"/>
      <c r="G5417"/>
      <c r="H5417"/>
    </row>
    <row r="5418" spans="1:8" x14ac:dyDescent="0.2">
      <c r="A5418" t="s">
        <v>13750</v>
      </c>
      <c r="B5418" t="s">
        <v>22877</v>
      </c>
      <c r="C5418" t="s">
        <v>13751</v>
      </c>
      <c r="D5418" t="s">
        <v>21677</v>
      </c>
      <c r="E5418"/>
      <c r="F5418"/>
      <c r="G5418"/>
      <c r="H5418"/>
    </row>
    <row r="5419" spans="1:8" x14ac:dyDescent="0.2">
      <c r="A5419" t="s">
        <v>13752</v>
      </c>
      <c r="B5419" t="s">
        <v>22877</v>
      </c>
      <c r="C5419" t="s">
        <v>13753</v>
      </c>
      <c r="D5419" t="s">
        <v>21677</v>
      </c>
      <c r="E5419"/>
      <c r="F5419"/>
      <c r="G5419"/>
      <c r="H5419"/>
    </row>
    <row r="5420" spans="1:8" x14ac:dyDescent="0.2">
      <c r="A5420" t="s">
        <v>13754</v>
      </c>
      <c r="B5420" t="s">
        <v>22877</v>
      </c>
      <c r="C5420" t="s">
        <v>13755</v>
      </c>
      <c r="D5420" t="s">
        <v>21677</v>
      </c>
      <c r="E5420"/>
      <c r="F5420"/>
      <c r="G5420"/>
      <c r="H5420"/>
    </row>
    <row r="5421" spans="1:8" x14ac:dyDescent="0.2">
      <c r="A5421" t="s">
        <v>13756</v>
      </c>
      <c r="B5421" t="s">
        <v>22877</v>
      </c>
      <c r="C5421" t="s">
        <v>21179</v>
      </c>
      <c r="D5421" t="s">
        <v>21677</v>
      </c>
      <c r="E5421"/>
      <c r="F5421"/>
      <c r="G5421"/>
      <c r="H5421"/>
    </row>
    <row r="5422" spans="1:8" x14ac:dyDescent="0.2">
      <c r="A5422" t="s">
        <v>10369</v>
      </c>
      <c r="B5422" t="s">
        <v>22877</v>
      </c>
      <c r="C5422" t="s">
        <v>10370</v>
      </c>
      <c r="D5422" t="s">
        <v>21677</v>
      </c>
      <c r="E5422"/>
      <c r="F5422"/>
      <c r="G5422"/>
      <c r="H5422"/>
    </row>
    <row r="5423" spans="1:8" x14ac:dyDescent="0.2">
      <c r="A5423" t="s">
        <v>10371</v>
      </c>
      <c r="B5423" t="s">
        <v>22877</v>
      </c>
      <c r="C5423" t="s">
        <v>10372</v>
      </c>
      <c r="D5423" t="s">
        <v>21677</v>
      </c>
      <c r="E5423"/>
      <c r="F5423"/>
      <c r="G5423"/>
      <c r="H5423"/>
    </row>
    <row r="5424" spans="1:8" x14ac:dyDescent="0.2">
      <c r="A5424" t="s">
        <v>10373</v>
      </c>
      <c r="B5424" t="s">
        <v>22877</v>
      </c>
      <c r="C5424" t="s">
        <v>10374</v>
      </c>
      <c r="D5424" t="s">
        <v>21677</v>
      </c>
      <c r="E5424"/>
      <c r="F5424"/>
      <c r="G5424"/>
      <c r="H5424"/>
    </row>
    <row r="5425" spans="1:8" x14ac:dyDescent="0.2">
      <c r="A5425" t="s">
        <v>10375</v>
      </c>
      <c r="B5425" t="s">
        <v>23581</v>
      </c>
      <c r="C5425" t="s">
        <v>10374</v>
      </c>
      <c r="D5425" t="s">
        <v>21677</v>
      </c>
      <c r="E5425"/>
      <c r="F5425"/>
      <c r="G5425"/>
      <c r="H5425"/>
    </row>
    <row r="5426" spans="1:8" x14ac:dyDescent="0.2">
      <c r="A5426" t="s">
        <v>10376</v>
      </c>
      <c r="B5426" t="s">
        <v>22877</v>
      </c>
      <c r="C5426" t="s">
        <v>10377</v>
      </c>
      <c r="D5426" t="s">
        <v>21677</v>
      </c>
      <c r="E5426"/>
      <c r="F5426"/>
      <c r="G5426"/>
      <c r="H5426"/>
    </row>
    <row r="5427" spans="1:8" x14ac:dyDescent="0.2">
      <c r="A5427" t="s">
        <v>10378</v>
      </c>
      <c r="B5427" t="s">
        <v>22877</v>
      </c>
      <c r="C5427" t="s">
        <v>10379</v>
      </c>
      <c r="D5427" t="s">
        <v>21677</v>
      </c>
      <c r="E5427"/>
      <c r="F5427"/>
      <c r="G5427"/>
      <c r="H5427"/>
    </row>
    <row r="5428" spans="1:8" x14ac:dyDescent="0.2">
      <c r="A5428" t="s">
        <v>10380</v>
      </c>
      <c r="B5428" t="s">
        <v>22877</v>
      </c>
      <c r="C5428" t="s">
        <v>7008</v>
      </c>
      <c r="D5428" t="s">
        <v>21677</v>
      </c>
      <c r="E5428"/>
      <c r="F5428"/>
      <c r="G5428"/>
      <c r="H5428"/>
    </row>
    <row r="5429" spans="1:8" x14ac:dyDescent="0.2">
      <c r="A5429" t="s">
        <v>7009</v>
      </c>
      <c r="B5429" t="s">
        <v>22877</v>
      </c>
      <c r="C5429" t="s">
        <v>7010</v>
      </c>
      <c r="D5429" t="s">
        <v>21677</v>
      </c>
      <c r="E5429"/>
      <c r="F5429"/>
      <c r="G5429"/>
      <c r="H5429"/>
    </row>
    <row r="5430" spans="1:8" x14ac:dyDescent="0.2">
      <c r="A5430" t="s">
        <v>7011</v>
      </c>
      <c r="B5430" t="s">
        <v>22877</v>
      </c>
      <c r="C5430" t="s">
        <v>7012</v>
      </c>
      <c r="D5430" t="s">
        <v>21677</v>
      </c>
      <c r="E5430"/>
      <c r="F5430"/>
      <c r="G5430"/>
      <c r="H5430"/>
    </row>
    <row r="5431" spans="1:8" x14ac:dyDescent="0.2">
      <c r="A5431" t="s">
        <v>7013</v>
      </c>
      <c r="B5431" t="s">
        <v>22877</v>
      </c>
      <c r="C5431" t="s">
        <v>7014</v>
      </c>
      <c r="D5431" t="s">
        <v>21677</v>
      </c>
      <c r="E5431"/>
      <c r="F5431"/>
      <c r="G5431"/>
      <c r="H5431"/>
    </row>
    <row r="5432" spans="1:8" x14ac:dyDescent="0.2">
      <c r="A5432" t="s">
        <v>7015</v>
      </c>
      <c r="B5432" t="s">
        <v>22877</v>
      </c>
      <c r="C5432" t="s">
        <v>7016</v>
      </c>
      <c r="D5432" t="s">
        <v>21677</v>
      </c>
      <c r="E5432"/>
      <c r="F5432"/>
      <c r="G5432"/>
      <c r="H5432"/>
    </row>
    <row r="5433" spans="1:8" x14ac:dyDescent="0.2">
      <c r="A5433" t="s">
        <v>7017</v>
      </c>
      <c r="B5433" t="s">
        <v>22877</v>
      </c>
      <c r="C5433" t="s">
        <v>7018</v>
      </c>
      <c r="D5433" t="s">
        <v>21677</v>
      </c>
      <c r="E5433"/>
      <c r="F5433"/>
      <c r="G5433"/>
      <c r="H5433"/>
    </row>
    <row r="5434" spans="1:8" x14ac:dyDescent="0.2">
      <c r="A5434" t="s">
        <v>7019</v>
      </c>
      <c r="B5434" t="s">
        <v>22877</v>
      </c>
      <c r="C5434" t="s">
        <v>7020</v>
      </c>
      <c r="D5434" t="s">
        <v>21677</v>
      </c>
      <c r="E5434"/>
      <c r="F5434"/>
      <c r="G5434"/>
      <c r="H5434"/>
    </row>
    <row r="5435" spans="1:8" x14ac:dyDescent="0.2">
      <c r="A5435" t="s">
        <v>7021</v>
      </c>
      <c r="B5435" t="s">
        <v>22877</v>
      </c>
      <c r="C5435" t="s">
        <v>7022</v>
      </c>
      <c r="D5435" t="s">
        <v>21677</v>
      </c>
      <c r="E5435"/>
      <c r="F5435"/>
      <c r="G5435"/>
      <c r="H5435"/>
    </row>
    <row r="5436" spans="1:8" x14ac:dyDescent="0.2">
      <c r="A5436" t="s">
        <v>7023</v>
      </c>
      <c r="B5436" t="s">
        <v>22877</v>
      </c>
      <c r="C5436" t="s">
        <v>7024</v>
      </c>
      <c r="D5436" t="s">
        <v>21677</v>
      </c>
      <c r="E5436"/>
      <c r="F5436"/>
      <c r="G5436"/>
      <c r="H5436"/>
    </row>
    <row r="5437" spans="1:8" x14ac:dyDescent="0.2">
      <c r="A5437" t="s">
        <v>7025</v>
      </c>
      <c r="B5437" t="s">
        <v>22877</v>
      </c>
      <c r="C5437" t="s">
        <v>7026</v>
      </c>
      <c r="D5437" t="s">
        <v>21677</v>
      </c>
      <c r="E5437"/>
      <c r="F5437"/>
      <c r="G5437"/>
      <c r="H5437"/>
    </row>
    <row r="5438" spans="1:8" x14ac:dyDescent="0.2">
      <c r="A5438" t="s">
        <v>7027</v>
      </c>
      <c r="B5438" t="s">
        <v>22877</v>
      </c>
      <c r="C5438" t="s">
        <v>7028</v>
      </c>
      <c r="D5438" t="s">
        <v>21677</v>
      </c>
      <c r="E5438"/>
      <c r="F5438"/>
      <c r="G5438"/>
      <c r="H5438"/>
    </row>
    <row r="5439" spans="1:8" x14ac:dyDescent="0.2">
      <c r="A5439" t="s">
        <v>7029</v>
      </c>
      <c r="B5439" t="s">
        <v>23581</v>
      </c>
      <c r="C5439" t="s">
        <v>7030</v>
      </c>
      <c r="D5439" t="s">
        <v>21677</v>
      </c>
      <c r="E5439"/>
      <c r="F5439"/>
      <c r="G5439"/>
      <c r="H5439"/>
    </row>
    <row r="5440" spans="1:8" x14ac:dyDescent="0.2">
      <c r="A5440" t="s">
        <v>7031</v>
      </c>
      <c r="B5440" t="s">
        <v>23581</v>
      </c>
      <c r="C5440" t="s">
        <v>7022</v>
      </c>
      <c r="D5440" t="s">
        <v>21677</v>
      </c>
      <c r="E5440"/>
      <c r="F5440"/>
      <c r="G5440"/>
      <c r="H5440"/>
    </row>
    <row r="5441" spans="1:8" x14ac:dyDescent="0.2">
      <c r="A5441" t="s">
        <v>7032</v>
      </c>
      <c r="B5441" t="s">
        <v>23581</v>
      </c>
      <c r="C5441" t="s">
        <v>7024</v>
      </c>
      <c r="D5441" t="s">
        <v>21677</v>
      </c>
      <c r="E5441"/>
      <c r="F5441"/>
      <c r="G5441"/>
      <c r="H5441"/>
    </row>
    <row r="5442" spans="1:8" x14ac:dyDescent="0.2">
      <c r="A5442" t="s">
        <v>7033</v>
      </c>
      <c r="B5442" t="s">
        <v>23581</v>
      </c>
      <c r="C5442" t="s">
        <v>7034</v>
      </c>
      <c r="D5442" t="s">
        <v>21677</v>
      </c>
      <c r="E5442"/>
      <c r="F5442"/>
      <c r="G5442"/>
      <c r="H5442"/>
    </row>
    <row r="5443" spans="1:8" x14ac:dyDescent="0.2">
      <c r="A5443" t="s">
        <v>7035</v>
      </c>
      <c r="B5443" t="s">
        <v>23581</v>
      </c>
      <c r="C5443" t="s">
        <v>7028</v>
      </c>
      <c r="D5443" t="s">
        <v>21677</v>
      </c>
      <c r="E5443"/>
      <c r="F5443"/>
      <c r="G5443"/>
      <c r="H5443"/>
    </row>
    <row r="5444" spans="1:8" x14ac:dyDescent="0.2">
      <c r="A5444" t="s">
        <v>7036</v>
      </c>
      <c r="B5444" t="s">
        <v>22877</v>
      </c>
      <c r="C5444" t="s">
        <v>7037</v>
      </c>
      <c r="D5444" t="s">
        <v>21677</v>
      </c>
      <c r="E5444"/>
      <c r="F5444"/>
      <c r="G5444"/>
      <c r="H5444"/>
    </row>
    <row r="5445" spans="1:8" x14ac:dyDescent="0.2">
      <c r="A5445" t="s">
        <v>7038</v>
      </c>
      <c r="B5445" t="s">
        <v>22877</v>
      </c>
      <c r="C5445" t="s">
        <v>7039</v>
      </c>
      <c r="D5445" t="s">
        <v>21677</v>
      </c>
      <c r="E5445"/>
      <c r="F5445"/>
      <c r="G5445"/>
      <c r="H5445"/>
    </row>
    <row r="5446" spans="1:8" x14ac:dyDescent="0.2">
      <c r="A5446" t="s">
        <v>7040</v>
      </c>
      <c r="B5446" t="s">
        <v>21676</v>
      </c>
      <c r="C5446" t="s">
        <v>7041</v>
      </c>
      <c r="D5446" t="s">
        <v>21677</v>
      </c>
      <c r="E5446"/>
      <c r="F5446"/>
      <c r="G5446"/>
      <c r="H5446"/>
    </row>
    <row r="5447" spans="1:8" x14ac:dyDescent="0.2">
      <c r="A5447" t="s">
        <v>7042</v>
      </c>
      <c r="B5447" t="s">
        <v>22877</v>
      </c>
      <c r="C5447" t="s">
        <v>7043</v>
      </c>
      <c r="D5447" t="s">
        <v>21677</v>
      </c>
      <c r="E5447"/>
      <c r="F5447"/>
      <c r="G5447"/>
      <c r="H5447"/>
    </row>
    <row r="5448" spans="1:8" x14ac:dyDescent="0.2">
      <c r="A5448" t="s">
        <v>7044</v>
      </c>
      <c r="B5448" t="s">
        <v>22877</v>
      </c>
      <c r="C5448" t="s">
        <v>13743</v>
      </c>
      <c r="D5448" t="s">
        <v>21677</v>
      </c>
      <c r="E5448"/>
      <c r="F5448"/>
      <c r="G5448"/>
      <c r="H5448"/>
    </row>
    <row r="5449" spans="1:8" x14ac:dyDescent="0.2">
      <c r="A5449" t="s">
        <v>7045</v>
      </c>
      <c r="B5449" t="s">
        <v>22877</v>
      </c>
      <c r="C5449" t="s">
        <v>7046</v>
      </c>
      <c r="D5449" t="s">
        <v>21677</v>
      </c>
      <c r="E5449"/>
      <c r="F5449"/>
      <c r="G5449"/>
      <c r="H5449"/>
    </row>
    <row r="5450" spans="1:8" x14ac:dyDescent="0.2">
      <c r="A5450" t="s">
        <v>7047</v>
      </c>
      <c r="B5450" t="s">
        <v>22877</v>
      </c>
      <c r="C5450" t="s">
        <v>7048</v>
      </c>
      <c r="D5450" t="s">
        <v>21677</v>
      </c>
      <c r="E5450"/>
      <c r="F5450"/>
      <c r="G5450"/>
      <c r="H5450"/>
    </row>
    <row r="5451" spans="1:8" x14ac:dyDescent="0.2">
      <c r="A5451" t="s">
        <v>7049</v>
      </c>
      <c r="B5451" t="s">
        <v>22877</v>
      </c>
      <c r="C5451" t="s">
        <v>7050</v>
      </c>
      <c r="D5451" t="s">
        <v>21677</v>
      </c>
      <c r="E5451"/>
      <c r="F5451"/>
      <c r="G5451"/>
      <c r="H5451"/>
    </row>
    <row r="5452" spans="1:8" x14ac:dyDescent="0.2">
      <c r="A5452" t="s">
        <v>7051</v>
      </c>
      <c r="B5452" t="s">
        <v>22877</v>
      </c>
      <c r="C5452" t="s">
        <v>7052</v>
      </c>
      <c r="D5452" t="s">
        <v>21677</v>
      </c>
      <c r="E5452"/>
      <c r="F5452"/>
      <c r="G5452"/>
      <c r="H5452"/>
    </row>
    <row r="5453" spans="1:8" x14ac:dyDescent="0.2">
      <c r="A5453" t="s">
        <v>7053</v>
      </c>
      <c r="B5453" t="s">
        <v>22877</v>
      </c>
      <c r="C5453" t="s">
        <v>7054</v>
      </c>
      <c r="D5453" t="s">
        <v>21677</v>
      </c>
      <c r="E5453"/>
      <c r="F5453"/>
      <c r="G5453"/>
      <c r="H5453"/>
    </row>
    <row r="5454" spans="1:8" x14ac:dyDescent="0.2">
      <c r="A5454" t="s">
        <v>7055</v>
      </c>
      <c r="B5454" t="s">
        <v>22877</v>
      </c>
      <c r="C5454" t="s">
        <v>7056</v>
      </c>
      <c r="D5454" t="s">
        <v>21677</v>
      </c>
      <c r="E5454"/>
      <c r="F5454"/>
      <c r="G5454"/>
      <c r="H5454"/>
    </row>
    <row r="5455" spans="1:8" x14ac:dyDescent="0.2">
      <c r="A5455" t="s">
        <v>7057</v>
      </c>
      <c r="B5455" t="s">
        <v>22877</v>
      </c>
      <c r="C5455" t="s">
        <v>7058</v>
      </c>
      <c r="D5455" t="s">
        <v>21677</v>
      </c>
      <c r="E5455"/>
      <c r="F5455"/>
      <c r="G5455"/>
      <c r="H5455"/>
    </row>
    <row r="5456" spans="1:8" x14ac:dyDescent="0.2">
      <c r="A5456" t="s">
        <v>7059</v>
      </c>
      <c r="B5456" t="s">
        <v>22877</v>
      </c>
      <c r="C5456" t="s">
        <v>7060</v>
      </c>
      <c r="D5456" t="s">
        <v>21677</v>
      </c>
      <c r="E5456"/>
      <c r="F5456"/>
      <c r="G5456"/>
      <c r="H5456"/>
    </row>
    <row r="5457" spans="1:8" x14ac:dyDescent="0.2">
      <c r="A5457" t="s">
        <v>7061</v>
      </c>
      <c r="B5457" t="s">
        <v>22877</v>
      </c>
      <c r="C5457" t="s">
        <v>7062</v>
      </c>
      <c r="D5457" t="s">
        <v>21677</v>
      </c>
      <c r="E5457"/>
      <c r="F5457"/>
      <c r="G5457"/>
      <c r="H5457"/>
    </row>
    <row r="5458" spans="1:8" x14ac:dyDescent="0.2">
      <c r="A5458" t="s">
        <v>7063</v>
      </c>
      <c r="B5458" t="s">
        <v>22877</v>
      </c>
      <c r="C5458" t="s">
        <v>7064</v>
      </c>
      <c r="D5458" t="s">
        <v>21677</v>
      </c>
      <c r="E5458"/>
      <c r="F5458"/>
      <c r="G5458"/>
      <c r="H5458"/>
    </row>
    <row r="5459" spans="1:8" x14ac:dyDescent="0.2">
      <c r="A5459" t="s">
        <v>7065</v>
      </c>
      <c r="B5459" t="s">
        <v>22877</v>
      </c>
      <c r="C5459" t="s">
        <v>7066</v>
      </c>
      <c r="D5459" t="s">
        <v>21677</v>
      </c>
      <c r="E5459"/>
      <c r="F5459"/>
      <c r="G5459"/>
      <c r="H5459"/>
    </row>
    <row r="5460" spans="1:8" x14ac:dyDescent="0.2">
      <c r="A5460" t="s">
        <v>7067</v>
      </c>
      <c r="B5460" t="s">
        <v>21676</v>
      </c>
      <c r="C5460" t="s">
        <v>2104</v>
      </c>
      <c r="D5460" t="s">
        <v>21677</v>
      </c>
      <c r="E5460"/>
      <c r="F5460"/>
      <c r="G5460"/>
      <c r="H5460"/>
    </row>
    <row r="5461" spans="1:8" x14ac:dyDescent="0.2">
      <c r="A5461" t="s">
        <v>7068</v>
      </c>
      <c r="B5461" t="s">
        <v>21676</v>
      </c>
      <c r="C5461" t="s">
        <v>2104</v>
      </c>
      <c r="D5461" t="s">
        <v>21677</v>
      </c>
      <c r="E5461"/>
      <c r="F5461"/>
      <c r="G5461"/>
      <c r="H5461"/>
    </row>
    <row r="5462" spans="1:8" x14ac:dyDescent="0.2">
      <c r="A5462" t="s">
        <v>7069</v>
      </c>
      <c r="B5462" t="s">
        <v>21676</v>
      </c>
      <c r="C5462" t="s">
        <v>2104</v>
      </c>
      <c r="D5462" t="s">
        <v>21677</v>
      </c>
      <c r="E5462"/>
      <c r="F5462"/>
      <c r="G5462"/>
      <c r="H5462"/>
    </row>
    <row r="5463" spans="1:8" x14ac:dyDescent="0.2">
      <c r="A5463" t="s">
        <v>7070</v>
      </c>
      <c r="B5463" t="s">
        <v>21676</v>
      </c>
      <c r="C5463" t="s">
        <v>2104</v>
      </c>
      <c r="D5463" t="s">
        <v>21677</v>
      </c>
      <c r="E5463"/>
      <c r="F5463"/>
      <c r="G5463"/>
      <c r="H5463"/>
    </row>
    <row r="5464" spans="1:8" x14ac:dyDescent="0.2">
      <c r="A5464" t="s">
        <v>7071</v>
      </c>
      <c r="B5464" t="s">
        <v>21676</v>
      </c>
      <c r="C5464" t="s">
        <v>2104</v>
      </c>
      <c r="D5464" t="s">
        <v>21677</v>
      </c>
      <c r="E5464"/>
      <c r="F5464"/>
      <c r="G5464"/>
      <c r="H5464"/>
    </row>
    <row r="5465" spans="1:8" x14ac:dyDescent="0.2">
      <c r="A5465" t="s">
        <v>7072</v>
      </c>
      <c r="B5465" t="s">
        <v>21676</v>
      </c>
      <c r="C5465" t="s">
        <v>2104</v>
      </c>
      <c r="D5465" t="s">
        <v>21677</v>
      </c>
      <c r="E5465"/>
      <c r="F5465"/>
      <c r="G5465"/>
      <c r="H5465"/>
    </row>
    <row r="5466" spans="1:8" x14ac:dyDescent="0.2">
      <c r="A5466" t="s">
        <v>7073</v>
      </c>
      <c r="B5466" t="s">
        <v>21676</v>
      </c>
      <c r="C5466" t="s">
        <v>2104</v>
      </c>
      <c r="D5466" t="s">
        <v>21677</v>
      </c>
      <c r="E5466"/>
      <c r="F5466"/>
      <c r="G5466"/>
      <c r="H5466"/>
    </row>
    <row r="5467" spans="1:8" x14ac:dyDescent="0.2">
      <c r="A5467" t="s">
        <v>7074</v>
      </c>
      <c r="B5467" t="s">
        <v>21676</v>
      </c>
      <c r="C5467" t="s">
        <v>2104</v>
      </c>
      <c r="D5467" t="s">
        <v>21677</v>
      </c>
      <c r="E5467"/>
      <c r="F5467"/>
      <c r="G5467"/>
      <c r="H5467"/>
    </row>
    <row r="5468" spans="1:8" x14ac:dyDescent="0.2">
      <c r="A5468" t="s">
        <v>7075</v>
      </c>
      <c r="B5468" t="s">
        <v>21676</v>
      </c>
      <c r="C5468" t="s">
        <v>2104</v>
      </c>
      <c r="D5468" t="s">
        <v>21677</v>
      </c>
      <c r="E5468"/>
      <c r="F5468"/>
      <c r="G5468"/>
      <c r="H5468"/>
    </row>
    <row r="5469" spans="1:8" x14ac:dyDescent="0.2">
      <c r="A5469" t="s">
        <v>7076</v>
      </c>
      <c r="B5469" t="s">
        <v>22877</v>
      </c>
      <c r="C5469" t="s">
        <v>7077</v>
      </c>
      <c r="D5469" t="s">
        <v>21677</v>
      </c>
      <c r="E5469"/>
      <c r="F5469"/>
      <c r="G5469"/>
      <c r="H5469"/>
    </row>
    <row r="5470" spans="1:8" x14ac:dyDescent="0.2">
      <c r="A5470" t="s">
        <v>7078</v>
      </c>
      <c r="B5470" t="s">
        <v>22877</v>
      </c>
      <c r="C5470" t="s">
        <v>7079</v>
      </c>
      <c r="D5470" t="s">
        <v>21677</v>
      </c>
      <c r="E5470"/>
      <c r="F5470"/>
      <c r="G5470"/>
      <c r="H5470"/>
    </row>
    <row r="5471" spans="1:8" x14ac:dyDescent="0.2">
      <c r="A5471" t="s">
        <v>7080</v>
      </c>
      <c r="B5471" t="s">
        <v>22877</v>
      </c>
      <c r="C5471" t="s">
        <v>7081</v>
      </c>
      <c r="D5471" t="s">
        <v>21677</v>
      </c>
      <c r="E5471"/>
      <c r="F5471"/>
      <c r="G5471"/>
      <c r="H5471"/>
    </row>
    <row r="5472" spans="1:8" x14ac:dyDescent="0.2">
      <c r="A5472" t="s">
        <v>7082</v>
      </c>
      <c r="B5472" t="s">
        <v>22877</v>
      </c>
      <c r="C5472" t="s">
        <v>7083</v>
      </c>
      <c r="D5472" t="s">
        <v>21677</v>
      </c>
      <c r="E5472"/>
      <c r="F5472"/>
      <c r="G5472"/>
      <c r="H5472"/>
    </row>
    <row r="5473" spans="1:8" x14ac:dyDescent="0.2">
      <c r="A5473" t="s">
        <v>7084</v>
      </c>
      <c r="B5473" t="s">
        <v>22877</v>
      </c>
      <c r="C5473" t="s">
        <v>7085</v>
      </c>
      <c r="D5473" t="s">
        <v>21677</v>
      </c>
      <c r="E5473"/>
      <c r="F5473"/>
      <c r="G5473"/>
      <c r="H5473"/>
    </row>
    <row r="5474" spans="1:8" x14ac:dyDescent="0.2">
      <c r="A5474" t="s">
        <v>7086</v>
      </c>
      <c r="B5474" t="s">
        <v>22877</v>
      </c>
      <c r="C5474" t="s">
        <v>7087</v>
      </c>
      <c r="D5474" t="s">
        <v>21677</v>
      </c>
      <c r="E5474"/>
      <c r="F5474"/>
      <c r="G5474"/>
      <c r="H5474"/>
    </row>
    <row r="5475" spans="1:8" x14ac:dyDescent="0.2">
      <c r="A5475" t="s">
        <v>7088</v>
      </c>
      <c r="B5475" t="s">
        <v>22877</v>
      </c>
      <c r="C5475" t="s">
        <v>7089</v>
      </c>
      <c r="D5475" t="s">
        <v>21677</v>
      </c>
      <c r="E5475"/>
      <c r="F5475"/>
      <c r="G5475"/>
      <c r="H5475"/>
    </row>
    <row r="5476" spans="1:8" x14ac:dyDescent="0.2">
      <c r="A5476" t="s">
        <v>7090</v>
      </c>
      <c r="B5476" t="s">
        <v>22877</v>
      </c>
      <c r="C5476" t="s">
        <v>3875</v>
      </c>
      <c r="D5476" t="s">
        <v>21677</v>
      </c>
      <c r="E5476"/>
      <c r="F5476"/>
      <c r="G5476"/>
      <c r="H5476"/>
    </row>
    <row r="5477" spans="1:8" x14ac:dyDescent="0.2">
      <c r="A5477" t="s">
        <v>3876</v>
      </c>
      <c r="B5477" t="s">
        <v>22877</v>
      </c>
      <c r="C5477" t="s">
        <v>3877</v>
      </c>
      <c r="D5477" t="s">
        <v>21677</v>
      </c>
      <c r="E5477"/>
      <c r="F5477"/>
      <c r="G5477"/>
      <c r="H5477"/>
    </row>
    <row r="5478" spans="1:8" x14ac:dyDescent="0.2">
      <c r="A5478" t="s">
        <v>3878</v>
      </c>
      <c r="B5478" t="s">
        <v>22877</v>
      </c>
      <c r="C5478" t="s">
        <v>3879</v>
      </c>
      <c r="D5478" t="s">
        <v>21677</v>
      </c>
      <c r="E5478"/>
      <c r="F5478"/>
      <c r="G5478"/>
      <c r="H5478"/>
    </row>
    <row r="5479" spans="1:8" x14ac:dyDescent="0.2">
      <c r="A5479" t="s">
        <v>3880</v>
      </c>
      <c r="B5479" t="s">
        <v>22877</v>
      </c>
      <c r="C5479" t="s">
        <v>3881</v>
      </c>
      <c r="D5479" t="s">
        <v>21677</v>
      </c>
      <c r="E5479"/>
      <c r="F5479"/>
      <c r="G5479"/>
      <c r="H5479"/>
    </row>
    <row r="5480" spans="1:8" x14ac:dyDescent="0.2">
      <c r="A5480" t="s">
        <v>3882</v>
      </c>
      <c r="B5480" t="s">
        <v>22877</v>
      </c>
      <c r="C5480" t="s">
        <v>3871</v>
      </c>
      <c r="D5480" t="s">
        <v>21677</v>
      </c>
      <c r="E5480"/>
      <c r="F5480"/>
      <c r="G5480"/>
      <c r="H5480"/>
    </row>
    <row r="5481" spans="1:8" x14ac:dyDescent="0.2">
      <c r="A5481" t="s">
        <v>3872</v>
      </c>
      <c r="B5481" t="s">
        <v>22877</v>
      </c>
      <c r="C5481" t="s">
        <v>3873</v>
      </c>
      <c r="D5481" t="s">
        <v>21677</v>
      </c>
      <c r="E5481"/>
      <c r="F5481"/>
      <c r="G5481"/>
      <c r="H5481"/>
    </row>
    <row r="5482" spans="1:8" x14ac:dyDescent="0.2">
      <c r="A5482" t="s">
        <v>3874</v>
      </c>
      <c r="B5482" t="s">
        <v>22877</v>
      </c>
      <c r="C5482" t="s">
        <v>823</v>
      </c>
      <c r="D5482" t="s">
        <v>21677</v>
      </c>
      <c r="E5482"/>
      <c r="F5482"/>
      <c r="G5482"/>
      <c r="H5482"/>
    </row>
    <row r="5483" spans="1:8" x14ac:dyDescent="0.2">
      <c r="A5483" t="s">
        <v>824</v>
      </c>
      <c r="B5483" t="s">
        <v>23581</v>
      </c>
      <c r="C5483" t="s">
        <v>825</v>
      </c>
      <c r="D5483" t="s">
        <v>21677</v>
      </c>
      <c r="E5483"/>
      <c r="F5483"/>
      <c r="G5483"/>
      <c r="H5483"/>
    </row>
    <row r="5484" spans="1:8" x14ac:dyDescent="0.2">
      <c r="A5484" t="s">
        <v>826</v>
      </c>
      <c r="B5484" t="s">
        <v>23581</v>
      </c>
      <c r="C5484" t="s">
        <v>827</v>
      </c>
      <c r="D5484" t="s">
        <v>21677</v>
      </c>
      <c r="E5484"/>
      <c r="F5484"/>
      <c r="G5484"/>
      <c r="H5484"/>
    </row>
    <row r="5485" spans="1:8" x14ac:dyDescent="0.2">
      <c r="A5485" t="s">
        <v>828</v>
      </c>
      <c r="B5485" t="s">
        <v>22877</v>
      </c>
      <c r="C5485" t="s">
        <v>829</v>
      </c>
      <c r="D5485" t="s">
        <v>21677</v>
      </c>
      <c r="E5485"/>
      <c r="F5485"/>
      <c r="G5485"/>
      <c r="H5485"/>
    </row>
    <row r="5486" spans="1:8" x14ac:dyDescent="0.2">
      <c r="A5486" t="s">
        <v>830</v>
      </c>
      <c r="B5486" t="s">
        <v>22877</v>
      </c>
      <c r="C5486" t="s">
        <v>831</v>
      </c>
      <c r="D5486" t="s">
        <v>21677</v>
      </c>
      <c r="E5486"/>
      <c r="F5486"/>
      <c r="G5486"/>
      <c r="H5486"/>
    </row>
    <row r="5487" spans="1:8" x14ac:dyDescent="0.2">
      <c r="A5487" t="s">
        <v>832</v>
      </c>
      <c r="B5487" t="s">
        <v>22877</v>
      </c>
      <c r="C5487" t="s">
        <v>833</v>
      </c>
      <c r="D5487" t="s">
        <v>21677</v>
      </c>
      <c r="E5487"/>
      <c r="F5487"/>
      <c r="G5487"/>
      <c r="H5487"/>
    </row>
    <row r="5488" spans="1:8" x14ac:dyDescent="0.2">
      <c r="A5488" t="s">
        <v>834</v>
      </c>
      <c r="B5488" t="s">
        <v>23581</v>
      </c>
      <c r="C5488" t="s">
        <v>835</v>
      </c>
      <c r="D5488" t="s">
        <v>21677</v>
      </c>
      <c r="E5488"/>
      <c r="F5488"/>
      <c r="G5488"/>
      <c r="H5488"/>
    </row>
    <row r="5489" spans="1:8" x14ac:dyDescent="0.2">
      <c r="A5489" t="s">
        <v>836</v>
      </c>
      <c r="B5489" t="s">
        <v>22877</v>
      </c>
      <c r="C5489" t="s">
        <v>837</v>
      </c>
      <c r="D5489" t="s">
        <v>21677</v>
      </c>
      <c r="E5489"/>
      <c r="F5489"/>
      <c r="G5489"/>
      <c r="H5489"/>
    </row>
    <row r="5490" spans="1:8" x14ac:dyDescent="0.2">
      <c r="A5490" t="s">
        <v>838</v>
      </c>
      <c r="B5490" t="s">
        <v>23581</v>
      </c>
      <c r="C5490" t="s">
        <v>837</v>
      </c>
      <c r="D5490" t="s">
        <v>21677</v>
      </c>
      <c r="E5490"/>
      <c r="F5490"/>
      <c r="G5490"/>
      <c r="H5490"/>
    </row>
    <row r="5491" spans="1:8" x14ac:dyDescent="0.2">
      <c r="A5491" t="s">
        <v>839</v>
      </c>
      <c r="B5491" t="s">
        <v>22877</v>
      </c>
      <c r="C5491" t="s">
        <v>840</v>
      </c>
      <c r="D5491" t="s">
        <v>21677</v>
      </c>
      <c r="E5491"/>
      <c r="F5491"/>
      <c r="G5491"/>
      <c r="H5491"/>
    </row>
    <row r="5492" spans="1:8" x14ac:dyDescent="0.2">
      <c r="A5492" t="s">
        <v>841</v>
      </c>
      <c r="B5492" t="s">
        <v>23581</v>
      </c>
      <c r="C5492" t="s">
        <v>842</v>
      </c>
      <c r="D5492" t="s">
        <v>21677</v>
      </c>
      <c r="E5492"/>
      <c r="F5492"/>
      <c r="G5492"/>
      <c r="H5492"/>
    </row>
    <row r="5493" spans="1:8" x14ac:dyDescent="0.2">
      <c r="A5493" t="s">
        <v>843</v>
      </c>
      <c r="B5493" t="s">
        <v>23581</v>
      </c>
      <c r="C5493" t="s">
        <v>3919</v>
      </c>
      <c r="D5493" t="s">
        <v>21677</v>
      </c>
      <c r="E5493"/>
      <c r="F5493"/>
      <c r="G5493"/>
      <c r="H5493"/>
    </row>
    <row r="5494" spans="1:8" x14ac:dyDescent="0.2">
      <c r="A5494" t="s">
        <v>3920</v>
      </c>
      <c r="B5494" t="s">
        <v>23581</v>
      </c>
      <c r="C5494" t="s">
        <v>3921</v>
      </c>
      <c r="D5494" t="s">
        <v>21677</v>
      </c>
      <c r="E5494"/>
      <c r="F5494"/>
      <c r="G5494"/>
      <c r="H5494"/>
    </row>
    <row r="5495" spans="1:8" x14ac:dyDescent="0.2">
      <c r="A5495" t="s">
        <v>3922</v>
      </c>
      <c r="B5495" t="s">
        <v>22877</v>
      </c>
      <c r="C5495" t="s">
        <v>3923</v>
      </c>
      <c r="D5495" t="s">
        <v>21677</v>
      </c>
      <c r="E5495"/>
      <c r="F5495"/>
      <c r="G5495"/>
      <c r="H5495"/>
    </row>
    <row r="5496" spans="1:8" x14ac:dyDescent="0.2">
      <c r="A5496" t="s">
        <v>3924</v>
      </c>
      <c r="B5496" t="s">
        <v>23581</v>
      </c>
      <c r="C5496" t="s">
        <v>3923</v>
      </c>
      <c r="D5496" t="s">
        <v>21677</v>
      </c>
      <c r="E5496"/>
      <c r="F5496"/>
      <c r="G5496"/>
      <c r="H5496"/>
    </row>
    <row r="5497" spans="1:8" x14ac:dyDescent="0.2">
      <c r="A5497" t="s">
        <v>3925</v>
      </c>
      <c r="B5497" t="s">
        <v>23581</v>
      </c>
      <c r="C5497" t="s">
        <v>3926</v>
      </c>
      <c r="D5497" t="s">
        <v>21677</v>
      </c>
      <c r="E5497"/>
      <c r="F5497"/>
      <c r="G5497"/>
      <c r="H5497"/>
    </row>
    <row r="5498" spans="1:8" x14ac:dyDescent="0.2">
      <c r="A5498" t="s">
        <v>3927</v>
      </c>
      <c r="B5498" t="s">
        <v>23581</v>
      </c>
      <c r="C5498" t="s">
        <v>3928</v>
      </c>
      <c r="D5498" t="s">
        <v>21677</v>
      </c>
      <c r="E5498"/>
      <c r="F5498"/>
      <c r="G5498"/>
      <c r="H5498"/>
    </row>
    <row r="5499" spans="1:8" x14ac:dyDescent="0.2">
      <c r="A5499" t="s">
        <v>3929</v>
      </c>
      <c r="B5499" t="s">
        <v>23581</v>
      </c>
      <c r="C5499" t="s">
        <v>3930</v>
      </c>
      <c r="D5499" t="s">
        <v>21677</v>
      </c>
      <c r="E5499"/>
      <c r="F5499"/>
      <c r="G5499"/>
      <c r="H5499"/>
    </row>
    <row r="5500" spans="1:8" x14ac:dyDescent="0.2">
      <c r="A5500" t="s">
        <v>3931</v>
      </c>
      <c r="B5500" t="s">
        <v>23581</v>
      </c>
      <c r="C5500" t="s">
        <v>3932</v>
      </c>
      <c r="D5500" t="s">
        <v>21677</v>
      </c>
      <c r="E5500"/>
      <c r="F5500"/>
      <c r="G5500"/>
      <c r="H5500"/>
    </row>
    <row r="5501" spans="1:8" x14ac:dyDescent="0.2">
      <c r="A5501" t="s">
        <v>3933</v>
      </c>
      <c r="B5501" t="s">
        <v>23581</v>
      </c>
      <c r="C5501" t="s">
        <v>3934</v>
      </c>
      <c r="D5501" t="s">
        <v>21677</v>
      </c>
      <c r="E5501"/>
      <c r="F5501"/>
      <c r="G5501"/>
      <c r="H5501"/>
    </row>
    <row r="5502" spans="1:8" x14ac:dyDescent="0.2">
      <c r="A5502" t="s">
        <v>3935</v>
      </c>
      <c r="B5502" t="s">
        <v>23581</v>
      </c>
      <c r="C5502" t="s">
        <v>3936</v>
      </c>
      <c r="D5502" t="s">
        <v>21677</v>
      </c>
      <c r="E5502"/>
      <c r="F5502"/>
      <c r="G5502"/>
      <c r="H5502"/>
    </row>
    <row r="5503" spans="1:8" x14ac:dyDescent="0.2">
      <c r="A5503" t="s">
        <v>3937</v>
      </c>
      <c r="B5503" t="s">
        <v>23581</v>
      </c>
      <c r="C5503" t="s">
        <v>3938</v>
      </c>
      <c r="D5503" t="s">
        <v>21677</v>
      </c>
      <c r="E5503"/>
      <c r="F5503"/>
      <c r="G5503"/>
      <c r="H5503"/>
    </row>
    <row r="5504" spans="1:8" x14ac:dyDescent="0.2">
      <c r="A5504" t="s">
        <v>3939</v>
      </c>
      <c r="B5504" t="s">
        <v>22877</v>
      </c>
      <c r="C5504" t="s">
        <v>3938</v>
      </c>
      <c r="D5504" t="s">
        <v>21677</v>
      </c>
      <c r="E5504"/>
      <c r="F5504"/>
      <c r="G5504"/>
      <c r="H5504"/>
    </row>
    <row r="5505" spans="1:8" x14ac:dyDescent="0.2">
      <c r="A5505" t="s">
        <v>3940</v>
      </c>
      <c r="B5505" t="s">
        <v>22877</v>
      </c>
      <c r="C5505" t="s">
        <v>3941</v>
      </c>
      <c r="D5505" t="s">
        <v>21677</v>
      </c>
      <c r="E5505"/>
      <c r="F5505"/>
      <c r="G5505"/>
      <c r="H5505"/>
    </row>
    <row r="5506" spans="1:8" x14ac:dyDescent="0.2">
      <c r="A5506" t="s">
        <v>3942</v>
      </c>
      <c r="B5506" t="s">
        <v>23581</v>
      </c>
      <c r="C5506" t="s">
        <v>3941</v>
      </c>
      <c r="D5506" t="s">
        <v>21677</v>
      </c>
      <c r="E5506"/>
      <c r="F5506"/>
      <c r="G5506"/>
      <c r="H5506"/>
    </row>
    <row r="5507" spans="1:8" x14ac:dyDescent="0.2">
      <c r="A5507" t="s">
        <v>3943</v>
      </c>
      <c r="B5507" t="s">
        <v>22877</v>
      </c>
      <c r="C5507" t="s">
        <v>3944</v>
      </c>
      <c r="D5507" t="s">
        <v>21677</v>
      </c>
      <c r="E5507"/>
      <c r="F5507"/>
      <c r="G5507"/>
      <c r="H5507"/>
    </row>
    <row r="5508" spans="1:8" x14ac:dyDescent="0.2">
      <c r="A5508" t="s">
        <v>3945</v>
      </c>
      <c r="B5508" t="s">
        <v>22877</v>
      </c>
      <c r="C5508" t="s">
        <v>3946</v>
      </c>
      <c r="D5508" t="s">
        <v>21677</v>
      </c>
      <c r="E5508"/>
      <c r="F5508"/>
      <c r="G5508"/>
      <c r="H5508"/>
    </row>
    <row r="5509" spans="1:8" x14ac:dyDescent="0.2">
      <c r="A5509" t="s">
        <v>3947</v>
      </c>
      <c r="B5509" t="s">
        <v>22877</v>
      </c>
      <c r="C5509" t="s">
        <v>3948</v>
      </c>
      <c r="D5509" t="s">
        <v>21677</v>
      </c>
      <c r="E5509"/>
      <c r="F5509"/>
      <c r="G5509"/>
      <c r="H5509"/>
    </row>
    <row r="5510" spans="1:8" x14ac:dyDescent="0.2">
      <c r="A5510" t="s">
        <v>7152</v>
      </c>
      <c r="B5510" t="s">
        <v>22877</v>
      </c>
      <c r="C5510" t="s">
        <v>7153</v>
      </c>
      <c r="D5510" t="s">
        <v>21677</v>
      </c>
      <c r="E5510"/>
      <c r="F5510"/>
      <c r="G5510"/>
      <c r="H5510"/>
    </row>
    <row r="5511" spans="1:8" x14ac:dyDescent="0.2">
      <c r="A5511" t="s">
        <v>7154</v>
      </c>
      <c r="B5511" t="s">
        <v>23581</v>
      </c>
      <c r="C5511" t="s">
        <v>7155</v>
      </c>
      <c r="D5511" t="s">
        <v>21677</v>
      </c>
      <c r="E5511"/>
      <c r="F5511"/>
      <c r="G5511"/>
      <c r="H5511"/>
    </row>
    <row r="5512" spans="1:8" x14ac:dyDescent="0.2">
      <c r="A5512" t="s">
        <v>7156</v>
      </c>
      <c r="B5512" t="s">
        <v>23581</v>
      </c>
      <c r="C5512" t="s">
        <v>7157</v>
      </c>
      <c r="D5512" t="s">
        <v>21677</v>
      </c>
      <c r="E5512"/>
      <c r="F5512"/>
      <c r="G5512"/>
      <c r="H5512"/>
    </row>
    <row r="5513" spans="1:8" x14ac:dyDescent="0.2">
      <c r="A5513" t="s">
        <v>7158</v>
      </c>
      <c r="B5513" t="s">
        <v>23581</v>
      </c>
      <c r="C5513" t="s">
        <v>7159</v>
      </c>
      <c r="D5513" t="s">
        <v>21677</v>
      </c>
      <c r="E5513"/>
      <c r="F5513"/>
      <c r="G5513"/>
      <c r="H5513"/>
    </row>
    <row r="5514" spans="1:8" x14ac:dyDescent="0.2">
      <c r="A5514" t="s">
        <v>7160</v>
      </c>
      <c r="B5514" t="s">
        <v>23581</v>
      </c>
      <c r="C5514" t="s">
        <v>7161</v>
      </c>
      <c r="D5514" t="s">
        <v>21677</v>
      </c>
      <c r="E5514"/>
      <c r="F5514"/>
      <c r="G5514"/>
      <c r="H5514"/>
    </row>
    <row r="5515" spans="1:8" x14ac:dyDescent="0.2">
      <c r="A5515" t="s">
        <v>7162</v>
      </c>
      <c r="B5515" t="s">
        <v>23581</v>
      </c>
      <c r="C5515" t="s">
        <v>7163</v>
      </c>
      <c r="D5515" t="s">
        <v>21677</v>
      </c>
      <c r="E5515"/>
      <c r="F5515"/>
      <c r="G5515"/>
      <c r="H5515"/>
    </row>
    <row r="5516" spans="1:8" x14ac:dyDescent="0.2">
      <c r="A5516" t="s">
        <v>7164</v>
      </c>
      <c r="B5516" t="s">
        <v>23581</v>
      </c>
      <c r="C5516" t="s">
        <v>7165</v>
      </c>
      <c r="D5516" t="s">
        <v>21677</v>
      </c>
      <c r="E5516"/>
      <c r="F5516"/>
      <c r="G5516"/>
      <c r="H5516"/>
    </row>
    <row r="5517" spans="1:8" x14ac:dyDescent="0.2">
      <c r="A5517" t="s">
        <v>7166</v>
      </c>
      <c r="B5517" t="s">
        <v>23581</v>
      </c>
      <c r="C5517" t="s">
        <v>7167</v>
      </c>
      <c r="D5517" t="s">
        <v>21677</v>
      </c>
      <c r="E5517"/>
      <c r="F5517"/>
      <c r="G5517"/>
      <c r="H5517"/>
    </row>
    <row r="5518" spans="1:8" x14ac:dyDescent="0.2">
      <c r="A5518" t="s">
        <v>7168</v>
      </c>
      <c r="B5518" t="s">
        <v>23581</v>
      </c>
      <c r="C5518" t="s">
        <v>7169</v>
      </c>
      <c r="D5518" t="s">
        <v>21677</v>
      </c>
      <c r="E5518"/>
      <c r="F5518"/>
      <c r="G5518"/>
      <c r="H5518"/>
    </row>
    <row r="5519" spans="1:8" x14ac:dyDescent="0.2">
      <c r="A5519" t="s">
        <v>7170</v>
      </c>
      <c r="B5519" t="s">
        <v>23581</v>
      </c>
      <c r="C5519" t="s">
        <v>7171</v>
      </c>
      <c r="D5519" t="s">
        <v>21677</v>
      </c>
      <c r="E5519"/>
      <c r="F5519"/>
      <c r="G5519"/>
      <c r="H5519"/>
    </row>
    <row r="5520" spans="1:8" x14ac:dyDescent="0.2">
      <c r="A5520" t="s">
        <v>7172</v>
      </c>
      <c r="B5520" t="s">
        <v>23581</v>
      </c>
      <c r="C5520" t="s">
        <v>7173</v>
      </c>
      <c r="D5520" t="s">
        <v>21677</v>
      </c>
      <c r="E5520"/>
      <c r="F5520"/>
      <c r="G5520"/>
      <c r="H5520"/>
    </row>
    <row r="5521" spans="1:8" x14ac:dyDescent="0.2">
      <c r="A5521" t="s">
        <v>7174</v>
      </c>
      <c r="B5521" t="s">
        <v>23581</v>
      </c>
      <c r="C5521" t="s">
        <v>7175</v>
      </c>
      <c r="D5521" t="s">
        <v>21677</v>
      </c>
      <c r="E5521"/>
      <c r="F5521"/>
      <c r="G5521"/>
      <c r="H5521"/>
    </row>
    <row r="5522" spans="1:8" x14ac:dyDescent="0.2">
      <c r="A5522" t="s">
        <v>7176</v>
      </c>
      <c r="B5522" t="s">
        <v>23581</v>
      </c>
      <c r="C5522" t="s">
        <v>7177</v>
      </c>
      <c r="D5522" t="s">
        <v>21677</v>
      </c>
      <c r="E5522"/>
      <c r="F5522"/>
      <c r="G5522"/>
      <c r="H5522"/>
    </row>
    <row r="5523" spans="1:8" x14ac:dyDescent="0.2">
      <c r="A5523" t="s">
        <v>7178</v>
      </c>
      <c r="B5523" t="s">
        <v>23581</v>
      </c>
      <c r="C5523" t="s">
        <v>7179</v>
      </c>
      <c r="D5523" t="s">
        <v>21677</v>
      </c>
      <c r="E5523"/>
      <c r="F5523"/>
      <c r="G5523"/>
      <c r="H5523"/>
    </row>
    <row r="5524" spans="1:8" x14ac:dyDescent="0.2">
      <c r="A5524" t="s">
        <v>7180</v>
      </c>
      <c r="B5524" t="s">
        <v>23581</v>
      </c>
      <c r="C5524" t="s">
        <v>7181</v>
      </c>
      <c r="D5524" t="s">
        <v>21677</v>
      </c>
      <c r="E5524"/>
      <c r="F5524"/>
      <c r="G5524"/>
      <c r="H5524"/>
    </row>
    <row r="5525" spans="1:8" x14ac:dyDescent="0.2">
      <c r="A5525" t="s">
        <v>7182</v>
      </c>
      <c r="B5525" t="s">
        <v>23581</v>
      </c>
      <c r="C5525" t="s">
        <v>7183</v>
      </c>
      <c r="D5525" t="s">
        <v>21677</v>
      </c>
      <c r="E5525"/>
      <c r="F5525"/>
      <c r="G5525"/>
      <c r="H5525"/>
    </row>
    <row r="5526" spans="1:8" x14ac:dyDescent="0.2">
      <c r="A5526" t="s">
        <v>7184</v>
      </c>
      <c r="B5526" t="s">
        <v>23581</v>
      </c>
      <c r="C5526" t="s">
        <v>7185</v>
      </c>
      <c r="D5526" t="s">
        <v>21677</v>
      </c>
      <c r="E5526"/>
      <c r="F5526"/>
      <c r="G5526"/>
      <c r="H5526"/>
    </row>
    <row r="5527" spans="1:8" x14ac:dyDescent="0.2">
      <c r="A5527" t="s">
        <v>7186</v>
      </c>
      <c r="B5527" t="s">
        <v>23581</v>
      </c>
      <c r="C5527" t="s">
        <v>7187</v>
      </c>
      <c r="D5527" t="s">
        <v>21677</v>
      </c>
      <c r="E5527"/>
      <c r="F5527"/>
      <c r="G5527"/>
      <c r="H5527"/>
    </row>
    <row r="5528" spans="1:8" x14ac:dyDescent="0.2">
      <c r="A5528" t="s">
        <v>7188</v>
      </c>
      <c r="B5528" t="s">
        <v>23581</v>
      </c>
      <c r="C5528" t="s">
        <v>7189</v>
      </c>
      <c r="D5528" t="s">
        <v>21677</v>
      </c>
      <c r="E5528"/>
      <c r="F5528"/>
      <c r="G5528"/>
      <c r="H5528"/>
    </row>
    <row r="5529" spans="1:8" x14ac:dyDescent="0.2">
      <c r="A5529" t="s">
        <v>7190</v>
      </c>
      <c r="B5529" t="s">
        <v>23581</v>
      </c>
      <c r="C5529" t="s">
        <v>7191</v>
      </c>
      <c r="D5529" t="s">
        <v>21677</v>
      </c>
      <c r="E5529"/>
      <c r="F5529"/>
      <c r="G5529"/>
      <c r="H5529"/>
    </row>
    <row r="5530" spans="1:8" x14ac:dyDescent="0.2">
      <c r="A5530" t="s">
        <v>7192</v>
      </c>
      <c r="B5530" t="s">
        <v>23581</v>
      </c>
      <c r="C5530" t="s">
        <v>7193</v>
      </c>
      <c r="D5530" t="s">
        <v>21677</v>
      </c>
      <c r="E5530"/>
      <c r="F5530"/>
      <c r="G5530"/>
      <c r="H5530"/>
    </row>
    <row r="5531" spans="1:8" x14ac:dyDescent="0.2">
      <c r="A5531" t="s">
        <v>7194</v>
      </c>
      <c r="B5531" t="s">
        <v>23581</v>
      </c>
      <c r="C5531" t="s">
        <v>7195</v>
      </c>
      <c r="D5531" t="s">
        <v>21677</v>
      </c>
      <c r="E5531"/>
      <c r="F5531"/>
      <c r="G5531"/>
      <c r="H5531"/>
    </row>
    <row r="5532" spans="1:8" x14ac:dyDescent="0.2">
      <c r="A5532" t="s">
        <v>7196</v>
      </c>
      <c r="B5532" t="s">
        <v>23581</v>
      </c>
      <c r="C5532" t="s">
        <v>7197</v>
      </c>
      <c r="D5532" t="s">
        <v>21677</v>
      </c>
      <c r="E5532"/>
      <c r="F5532"/>
      <c r="G5532"/>
      <c r="H5532"/>
    </row>
    <row r="5533" spans="1:8" x14ac:dyDescent="0.2">
      <c r="A5533" t="s">
        <v>7198</v>
      </c>
      <c r="B5533" t="s">
        <v>23581</v>
      </c>
      <c r="C5533" t="s">
        <v>7199</v>
      </c>
      <c r="D5533" t="s">
        <v>21677</v>
      </c>
      <c r="E5533"/>
      <c r="F5533"/>
      <c r="G5533"/>
      <c r="H5533"/>
    </row>
    <row r="5534" spans="1:8" x14ac:dyDescent="0.2">
      <c r="A5534" t="s">
        <v>7200</v>
      </c>
      <c r="B5534" t="s">
        <v>23581</v>
      </c>
      <c r="C5534" t="s">
        <v>7201</v>
      </c>
      <c r="D5534" t="s">
        <v>21677</v>
      </c>
      <c r="E5534"/>
      <c r="F5534"/>
      <c r="G5534"/>
      <c r="H5534"/>
    </row>
    <row r="5535" spans="1:8" x14ac:dyDescent="0.2">
      <c r="A5535" t="s">
        <v>7202</v>
      </c>
      <c r="B5535" t="s">
        <v>21676</v>
      </c>
      <c r="C5535" t="s">
        <v>2104</v>
      </c>
      <c r="D5535" t="s">
        <v>21677</v>
      </c>
      <c r="E5535"/>
      <c r="F5535"/>
      <c r="G5535"/>
      <c r="H5535"/>
    </row>
    <row r="5536" spans="1:8" x14ac:dyDescent="0.2">
      <c r="A5536" t="s">
        <v>7203</v>
      </c>
      <c r="B5536" t="s">
        <v>21676</v>
      </c>
      <c r="C5536" t="s">
        <v>2104</v>
      </c>
      <c r="D5536" t="s">
        <v>21677</v>
      </c>
      <c r="E5536"/>
      <c r="F5536"/>
      <c r="G5536"/>
      <c r="H5536"/>
    </row>
    <row r="5537" spans="1:8" x14ac:dyDescent="0.2">
      <c r="A5537" t="s">
        <v>7204</v>
      </c>
      <c r="B5537" t="s">
        <v>23581</v>
      </c>
      <c r="C5537" t="s">
        <v>7205</v>
      </c>
      <c r="D5537" t="s">
        <v>21677</v>
      </c>
      <c r="E5537"/>
      <c r="F5537"/>
      <c r="G5537"/>
      <c r="H5537"/>
    </row>
    <row r="5538" spans="1:8" x14ac:dyDescent="0.2">
      <c r="A5538" t="s">
        <v>7206</v>
      </c>
      <c r="B5538" t="s">
        <v>22877</v>
      </c>
      <c r="C5538" t="s">
        <v>7207</v>
      </c>
      <c r="D5538" t="s">
        <v>21677</v>
      </c>
      <c r="E5538"/>
      <c r="F5538"/>
      <c r="G5538"/>
      <c r="H5538"/>
    </row>
    <row r="5539" spans="1:8" x14ac:dyDescent="0.2">
      <c r="A5539" t="s">
        <v>7208</v>
      </c>
      <c r="B5539" t="s">
        <v>22877</v>
      </c>
      <c r="C5539" t="s">
        <v>7209</v>
      </c>
      <c r="D5539" t="s">
        <v>21677</v>
      </c>
      <c r="E5539"/>
      <c r="F5539"/>
      <c r="G5539"/>
      <c r="H5539"/>
    </row>
    <row r="5540" spans="1:8" x14ac:dyDescent="0.2">
      <c r="A5540" t="s">
        <v>7210</v>
      </c>
      <c r="B5540" t="s">
        <v>22877</v>
      </c>
      <c r="C5540" t="s">
        <v>7211</v>
      </c>
      <c r="D5540" t="s">
        <v>21677</v>
      </c>
      <c r="E5540"/>
      <c r="F5540"/>
      <c r="G5540"/>
      <c r="H5540"/>
    </row>
    <row r="5541" spans="1:8" x14ac:dyDescent="0.2">
      <c r="A5541" t="s">
        <v>7212</v>
      </c>
      <c r="B5541" t="s">
        <v>22877</v>
      </c>
      <c r="C5541" t="s">
        <v>7213</v>
      </c>
      <c r="D5541" t="s">
        <v>21677</v>
      </c>
      <c r="E5541"/>
      <c r="F5541"/>
      <c r="G5541"/>
      <c r="H5541"/>
    </row>
    <row r="5542" spans="1:8" x14ac:dyDescent="0.2">
      <c r="A5542" t="s">
        <v>7214</v>
      </c>
      <c r="B5542" t="s">
        <v>22877</v>
      </c>
      <c r="C5542" t="s">
        <v>7215</v>
      </c>
      <c r="D5542" t="s">
        <v>21677</v>
      </c>
      <c r="E5542"/>
      <c r="F5542"/>
      <c r="G5542"/>
      <c r="H5542"/>
    </row>
    <row r="5543" spans="1:8" x14ac:dyDescent="0.2">
      <c r="A5543" t="s">
        <v>7216</v>
      </c>
      <c r="B5543" t="s">
        <v>22877</v>
      </c>
      <c r="C5543" t="s">
        <v>7217</v>
      </c>
      <c r="D5543" t="s">
        <v>21677</v>
      </c>
      <c r="E5543"/>
      <c r="F5543"/>
      <c r="G5543"/>
      <c r="H5543"/>
    </row>
    <row r="5544" spans="1:8" x14ac:dyDescent="0.2">
      <c r="A5544" t="s">
        <v>7218</v>
      </c>
      <c r="B5544" t="s">
        <v>23581</v>
      </c>
      <c r="C5544" t="s">
        <v>7219</v>
      </c>
      <c r="D5544" t="s">
        <v>21677</v>
      </c>
      <c r="E5544"/>
      <c r="F5544"/>
      <c r="G5544"/>
      <c r="H5544"/>
    </row>
    <row r="5545" spans="1:8" x14ac:dyDescent="0.2">
      <c r="A5545" t="s">
        <v>7220</v>
      </c>
      <c r="B5545" t="s">
        <v>22877</v>
      </c>
      <c r="C5545" t="s">
        <v>7221</v>
      </c>
      <c r="D5545" t="s">
        <v>21677</v>
      </c>
      <c r="E5545"/>
      <c r="F5545"/>
      <c r="G5545"/>
      <c r="H5545"/>
    </row>
    <row r="5546" spans="1:8" x14ac:dyDescent="0.2">
      <c r="A5546" t="s">
        <v>7222</v>
      </c>
      <c r="B5546" t="s">
        <v>23581</v>
      </c>
      <c r="C5546" t="s">
        <v>7223</v>
      </c>
      <c r="D5546" t="s">
        <v>21677</v>
      </c>
      <c r="E5546"/>
      <c r="F5546"/>
      <c r="G5546"/>
      <c r="H5546"/>
    </row>
    <row r="5547" spans="1:8" x14ac:dyDescent="0.2">
      <c r="A5547" t="s">
        <v>7224</v>
      </c>
      <c r="B5547" t="s">
        <v>23581</v>
      </c>
      <c r="C5547" t="s">
        <v>7225</v>
      </c>
      <c r="D5547" t="s">
        <v>21677</v>
      </c>
      <c r="E5547"/>
      <c r="F5547"/>
      <c r="G5547"/>
      <c r="H5547"/>
    </row>
    <row r="5548" spans="1:8" x14ac:dyDescent="0.2">
      <c r="A5548" t="s">
        <v>7226</v>
      </c>
      <c r="B5548" t="s">
        <v>22877</v>
      </c>
      <c r="C5548" t="s">
        <v>7225</v>
      </c>
      <c r="D5548" t="s">
        <v>21677</v>
      </c>
      <c r="E5548"/>
      <c r="F5548"/>
      <c r="G5548"/>
      <c r="H5548"/>
    </row>
    <row r="5549" spans="1:8" x14ac:dyDescent="0.2">
      <c r="A5549" t="s">
        <v>7227</v>
      </c>
      <c r="B5549" t="s">
        <v>23581</v>
      </c>
      <c r="C5549" t="s">
        <v>7228</v>
      </c>
      <c r="D5549" t="s">
        <v>21677</v>
      </c>
      <c r="E5549"/>
      <c r="F5549"/>
      <c r="G5549"/>
      <c r="H5549"/>
    </row>
    <row r="5550" spans="1:8" x14ac:dyDescent="0.2">
      <c r="A5550" t="s">
        <v>7229</v>
      </c>
      <c r="B5550" t="s">
        <v>22877</v>
      </c>
      <c r="C5550" t="s">
        <v>7228</v>
      </c>
      <c r="D5550" t="s">
        <v>21677</v>
      </c>
      <c r="E5550"/>
      <c r="F5550"/>
      <c r="G5550"/>
      <c r="H5550"/>
    </row>
    <row r="5551" spans="1:8" x14ac:dyDescent="0.2">
      <c r="A5551" t="s">
        <v>7230</v>
      </c>
      <c r="B5551" t="s">
        <v>23581</v>
      </c>
      <c r="C5551" t="s">
        <v>7231</v>
      </c>
      <c r="D5551" t="s">
        <v>21677</v>
      </c>
      <c r="E5551"/>
      <c r="F5551"/>
      <c r="G5551"/>
      <c r="H5551"/>
    </row>
    <row r="5552" spans="1:8" x14ac:dyDescent="0.2">
      <c r="A5552" t="s">
        <v>7232</v>
      </c>
      <c r="B5552" t="s">
        <v>22877</v>
      </c>
      <c r="C5552" t="s">
        <v>7231</v>
      </c>
      <c r="D5552" t="s">
        <v>21677</v>
      </c>
      <c r="E5552"/>
      <c r="F5552"/>
      <c r="G5552"/>
      <c r="H5552"/>
    </row>
    <row r="5553" spans="1:8" x14ac:dyDescent="0.2">
      <c r="A5553" t="s">
        <v>7233</v>
      </c>
      <c r="B5553" t="s">
        <v>23581</v>
      </c>
      <c r="C5553" t="s">
        <v>7234</v>
      </c>
      <c r="D5553" t="s">
        <v>21677</v>
      </c>
      <c r="E5553"/>
      <c r="F5553"/>
      <c r="G5553"/>
      <c r="H5553"/>
    </row>
    <row r="5554" spans="1:8" x14ac:dyDescent="0.2">
      <c r="A5554" t="s">
        <v>7235</v>
      </c>
      <c r="B5554" t="s">
        <v>22877</v>
      </c>
      <c r="C5554" t="s">
        <v>7234</v>
      </c>
      <c r="D5554" t="s">
        <v>21677</v>
      </c>
      <c r="E5554"/>
      <c r="F5554"/>
      <c r="G5554"/>
      <c r="H5554"/>
    </row>
    <row r="5555" spans="1:8" x14ac:dyDescent="0.2">
      <c r="A5555" t="s">
        <v>7236</v>
      </c>
      <c r="B5555" t="s">
        <v>22877</v>
      </c>
      <c r="C5555" t="s">
        <v>7237</v>
      </c>
      <c r="D5555" t="s">
        <v>21677</v>
      </c>
      <c r="E5555"/>
      <c r="F5555"/>
      <c r="G5555"/>
      <c r="H5555"/>
    </row>
    <row r="5556" spans="1:8" x14ac:dyDescent="0.2">
      <c r="A5556" t="s">
        <v>7238</v>
      </c>
      <c r="B5556" t="s">
        <v>22877</v>
      </c>
      <c r="C5556" t="s">
        <v>7239</v>
      </c>
      <c r="D5556" t="s">
        <v>21677</v>
      </c>
      <c r="E5556"/>
      <c r="F5556"/>
      <c r="G5556"/>
      <c r="H5556"/>
    </row>
    <row r="5557" spans="1:8" x14ac:dyDescent="0.2">
      <c r="A5557" t="s">
        <v>7240</v>
      </c>
      <c r="B5557" t="s">
        <v>22877</v>
      </c>
      <c r="C5557" t="s">
        <v>7241</v>
      </c>
      <c r="D5557" t="s">
        <v>21677</v>
      </c>
      <c r="E5557"/>
      <c r="F5557"/>
      <c r="G5557"/>
      <c r="H5557"/>
    </row>
    <row r="5558" spans="1:8" x14ac:dyDescent="0.2">
      <c r="A5558" t="s">
        <v>7242</v>
      </c>
      <c r="B5558" t="s">
        <v>22877</v>
      </c>
      <c r="C5558" t="s">
        <v>7243</v>
      </c>
      <c r="D5558" t="s">
        <v>21677</v>
      </c>
      <c r="E5558"/>
      <c r="F5558"/>
      <c r="G5558"/>
      <c r="H5558"/>
    </row>
    <row r="5559" spans="1:8" x14ac:dyDescent="0.2">
      <c r="A5559" t="s">
        <v>7244</v>
      </c>
      <c r="B5559" t="s">
        <v>22877</v>
      </c>
      <c r="C5559" t="s">
        <v>7245</v>
      </c>
      <c r="D5559" t="s">
        <v>21677</v>
      </c>
      <c r="E5559"/>
      <c r="F5559"/>
      <c r="G5559"/>
      <c r="H5559"/>
    </row>
    <row r="5560" spans="1:8" x14ac:dyDescent="0.2">
      <c r="A5560" t="s">
        <v>7246</v>
      </c>
      <c r="B5560" t="s">
        <v>22877</v>
      </c>
      <c r="C5560" t="s">
        <v>7247</v>
      </c>
      <c r="D5560" t="s">
        <v>21677</v>
      </c>
      <c r="E5560"/>
      <c r="F5560"/>
      <c r="G5560"/>
      <c r="H5560"/>
    </row>
    <row r="5561" spans="1:8" x14ac:dyDescent="0.2">
      <c r="A5561" t="s">
        <v>7248</v>
      </c>
      <c r="B5561" t="s">
        <v>22877</v>
      </c>
      <c r="C5561" t="s">
        <v>7249</v>
      </c>
      <c r="D5561" t="s">
        <v>21677</v>
      </c>
      <c r="E5561"/>
      <c r="F5561"/>
      <c r="G5561"/>
      <c r="H5561"/>
    </row>
    <row r="5562" spans="1:8" x14ac:dyDescent="0.2">
      <c r="A5562" t="s">
        <v>7250</v>
      </c>
      <c r="B5562" t="s">
        <v>22877</v>
      </c>
      <c r="C5562" t="s">
        <v>7251</v>
      </c>
      <c r="D5562" t="s">
        <v>21677</v>
      </c>
      <c r="E5562"/>
      <c r="F5562"/>
      <c r="G5562"/>
      <c r="H5562"/>
    </row>
    <row r="5563" spans="1:8" x14ac:dyDescent="0.2">
      <c r="A5563" t="s">
        <v>7252</v>
      </c>
      <c r="B5563" t="s">
        <v>22877</v>
      </c>
      <c r="C5563" t="s">
        <v>7253</v>
      </c>
      <c r="D5563" t="s">
        <v>21677</v>
      </c>
      <c r="E5563"/>
      <c r="F5563"/>
      <c r="G5563"/>
      <c r="H5563"/>
    </row>
    <row r="5564" spans="1:8" x14ac:dyDescent="0.2">
      <c r="A5564" t="s">
        <v>7254</v>
      </c>
      <c r="B5564" t="s">
        <v>22877</v>
      </c>
      <c r="C5564" t="s">
        <v>7255</v>
      </c>
      <c r="D5564" t="s">
        <v>21677</v>
      </c>
      <c r="E5564"/>
      <c r="F5564"/>
      <c r="G5564"/>
      <c r="H5564"/>
    </row>
    <row r="5565" spans="1:8" x14ac:dyDescent="0.2">
      <c r="A5565" t="s">
        <v>7256</v>
      </c>
      <c r="B5565" t="s">
        <v>22877</v>
      </c>
      <c r="C5565" t="s">
        <v>7257</v>
      </c>
      <c r="D5565" t="s">
        <v>21677</v>
      </c>
      <c r="E5565"/>
      <c r="F5565"/>
      <c r="G5565"/>
      <c r="H5565"/>
    </row>
    <row r="5566" spans="1:8" x14ac:dyDescent="0.2">
      <c r="A5566" t="s">
        <v>7258</v>
      </c>
      <c r="B5566" t="s">
        <v>22877</v>
      </c>
      <c r="C5566" t="s">
        <v>7259</v>
      </c>
      <c r="D5566" t="s">
        <v>21677</v>
      </c>
      <c r="E5566"/>
      <c r="F5566"/>
      <c r="G5566"/>
      <c r="H5566"/>
    </row>
    <row r="5567" spans="1:8" x14ac:dyDescent="0.2">
      <c r="A5567" t="s">
        <v>7260</v>
      </c>
      <c r="B5567" t="s">
        <v>22877</v>
      </c>
      <c r="C5567" t="s">
        <v>7261</v>
      </c>
      <c r="D5567" t="s">
        <v>21677</v>
      </c>
      <c r="E5567"/>
      <c r="F5567"/>
      <c r="G5567"/>
      <c r="H5567"/>
    </row>
    <row r="5568" spans="1:8" x14ac:dyDescent="0.2">
      <c r="A5568" t="s">
        <v>7262</v>
      </c>
      <c r="B5568" t="s">
        <v>22877</v>
      </c>
      <c r="C5568" t="s">
        <v>7263</v>
      </c>
      <c r="D5568" t="s">
        <v>21677</v>
      </c>
      <c r="E5568"/>
      <c r="F5568"/>
      <c r="G5568"/>
      <c r="H5568"/>
    </row>
    <row r="5569" spans="1:8" x14ac:dyDescent="0.2">
      <c r="A5569" t="s">
        <v>7264</v>
      </c>
      <c r="B5569" t="s">
        <v>22877</v>
      </c>
      <c r="C5569" t="s">
        <v>7265</v>
      </c>
      <c r="D5569" t="s">
        <v>21677</v>
      </c>
      <c r="E5569"/>
      <c r="F5569"/>
      <c r="G5569"/>
      <c r="H5569"/>
    </row>
    <row r="5570" spans="1:8" x14ac:dyDescent="0.2">
      <c r="A5570" t="s">
        <v>7266</v>
      </c>
      <c r="B5570" t="s">
        <v>22877</v>
      </c>
      <c r="C5570" t="s">
        <v>7267</v>
      </c>
      <c r="D5570" t="s">
        <v>21677</v>
      </c>
      <c r="E5570"/>
      <c r="F5570"/>
      <c r="G5570"/>
      <c r="H5570"/>
    </row>
    <row r="5571" spans="1:8" x14ac:dyDescent="0.2">
      <c r="A5571" t="s">
        <v>7268</v>
      </c>
      <c r="B5571" t="s">
        <v>21676</v>
      </c>
      <c r="C5571" t="s">
        <v>2104</v>
      </c>
      <c r="D5571" t="s">
        <v>21677</v>
      </c>
      <c r="E5571"/>
      <c r="F5571"/>
      <c r="G5571"/>
      <c r="H5571"/>
    </row>
    <row r="5572" spans="1:8" x14ac:dyDescent="0.2">
      <c r="A5572" t="s">
        <v>7269</v>
      </c>
      <c r="B5572" t="s">
        <v>22877</v>
      </c>
      <c r="C5572" t="s">
        <v>7270</v>
      </c>
      <c r="D5572" t="s">
        <v>21677</v>
      </c>
      <c r="E5572"/>
      <c r="F5572"/>
      <c r="G5572"/>
      <c r="H5572"/>
    </row>
    <row r="5573" spans="1:8" x14ac:dyDescent="0.2">
      <c r="A5573" t="s">
        <v>7271</v>
      </c>
      <c r="B5573" t="s">
        <v>22877</v>
      </c>
      <c r="C5573" t="s">
        <v>7272</v>
      </c>
      <c r="D5573" t="s">
        <v>21677</v>
      </c>
      <c r="E5573"/>
      <c r="F5573"/>
      <c r="G5573"/>
      <c r="H5573"/>
    </row>
    <row r="5574" spans="1:8" x14ac:dyDescent="0.2">
      <c r="A5574" t="s">
        <v>7273</v>
      </c>
      <c r="B5574" t="s">
        <v>22877</v>
      </c>
      <c r="C5574" t="s">
        <v>7274</v>
      </c>
      <c r="D5574" t="s">
        <v>21677</v>
      </c>
      <c r="E5574"/>
      <c r="F5574"/>
      <c r="G5574"/>
      <c r="H5574"/>
    </row>
    <row r="5575" spans="1:8" x14ac:dyDescent="0.2">
      <c r="A5575" t="s">
        <v>7275</v>
      </c>
      <c r="B5575" t="s">
        <v>22877</v>
      </c>
      <c r="C5575" t="s">
        <v>7276</v>
      </c>
      <c r="D5575" t="s">
        <v>21677</v>
      </c>
      <c r="E5575"/>
      <c r="F5575"/>
      <c r="G5575"/>
      <c r="H5575"/>
    </row>
    <row r="5576" spans="1:8" x14ac:dyDescent="0.2">
      <c r="A5576" t="s">
        <v>7277</v>
      </c>
      <c r="B5576" t="s">
        <v>22877</v>
      </c>
      <c r="C5576" t="s">
        <v>7278</v>
      </c>
      <c r="D5576" t="s">
        <v>21677</v>
      </c>
      <c r="E5576"/>
      <c r="F5576"/>
      <c r="G5576"/>
      <c r="H5576"/>
    </row>
    <row r="5577" spans="1:8" x14ac:dyDescent="0.2">
      <c r="A5577" t="s">
        <v>7279</v>
      </c>
      <c r="B5577" t="s">
        <v>22877</v>
      </c>
      <c r="C5577" t="s">
        <v>7280</v>
      </c>
      <c r="D5577" t="s">
        <v>21677</v>
      </c>
      <c r="E5577"/>
      <c r="F5577"/>
      <c r="G5577"/>
      <c r="H5577"/>
    </row>
    <row r="5578" spans="1:8" x14ac:dyDescent="0.2">
      <c r="A5578" t="s">
        <v>7281</v>
      </c>
      <c r="B5578" t="s">
        <v>22877</v>
      </c>
      <c r="C5578" t="s">
        <v>7282</v>
      </c>
      <c r="D5578" t="s">
        <v>21677</v>
      </c>
      <c r="E5578"/>
      <c r="F5578"/>
      <c r="G5578"/>
      <c r="H5578"/>
    </row>
    <row r="5579" spans="1:8" x14ac:dyDescent="0.2">
      <c r="A5579" t="s">
        <v>7283</v>
      </c>
      <c r="B5579" t="s">
        <v>22877</v>
      </c>
      <c r="C5579" t="s">
        <v>7284</v>
      </c>
      <c r="D5579" t="s">
        <v>21677</v>
      </c>
      <c r="E5579"/>
      <c r="F5579"/>
      <c r="G5579"/>
      <c r="H5579"/>
    </row>
    <row r="5580" spans="1:8" x14ac:dyDescent="0.2">
      <c r="A5580" t="s">
        <v>7285</v>
      </c>
      <c r="B5580" t="s">
        <v>22877</v>
      </c>
      <c r="C5580" t="s">
        <v>7286</v>
      </c>
      <c r="D5580" t="s">
        <v>21677</v>
      </c>
      <c r="E5580"/>
      <c r="F5580"/>
      <c r="G5580"/>
      <c r="H5580"/>
    </row>
    <row r="5581" spans="1:8" x14ac:dyDescent="0.2">
      <c r="A5581" t="s">
        <v>7287</v>
      </c>
      <c r="B5581" t="s">
        <v>22877</v>
      </c>
      <c r="C5581" t="s">
        <v>7288</v>
      </c>
      <c r="D5581" t="s">
        <v>21677</v>
      </c>
      <c r="E5581"/>
      <c r="F5581"/>
      <c r="G5581"/>
      <c r="H5581"/>
    </row>
    <row r="5582" spans="1:8" x14ac:dyDescent="0.2">
      <c r="A5582" t="s">
        <v>7289</v>
      </c>
      <c r="B5582" t="s">
        <v>22877</v>
      </c>
      <c r="C5582" t="s">
        <v>10648</v>
      </c>
      <c r="D5582" t="s">
        <v>21677</v>
      </c>
      <c r="E5582"/>
      <c r="F5582"/>
      <c r="G5582"/>
      <c r="H5582"/>
    </row>
    <row r="5583" spans="1:8" x14ac:dyDescent="0.2">
      <c r="A5583" t="s">
        <v>10649</v>
      </c>
      <c r="B5583" t="s">
        <v>22877</v>
      </c>
      <c r="C5583" t="s">
        <v>10650</v>
      </c>
      <c r="D5583" t="s">
        <v>21677</v>
      </c>
      <c r="E5583"/>
      <c r="F5583"/>
      <c r="G5583"/>
      <c r="H5583"/>
    </row>
    <row r="5584" spans="1:8" x14ac:dyDescent="0.2">
      <c r="A5584" t="s">
        <v>10651</v>
      </c>
      <c r="B5584" t="s">
        <v>22877</v>
      </c>
      <c r="C5584" t="s">
        <v>10652</v>
      </c>
      <c r="D5584" t="s">
        <v>21677</v>
      </c>
      <c r="E5584"/>
      <c r="F5584"/>
      <c r="G5584"/>
      <c r="H5584"/>
    </row>
    <row r="5585" spans="1:8" x14ac:dyDescent="0.2">
      <c r="A5585" t="s">
        <v>10653</v>
      </c>
      <c r="B5585" t="s">
        <v>22877</v>
      </c>
      <c r="C5585" t="s">
        <v>10654</v>
      </c>
      <c r="D5585" t="s">
        <v>21677</v>
      </c>
      <c r="E5585"/>
      <c r="F5585"/>
      <c r="G5585"/>
      <c r="H5585"/>
    </row>
    <row r="5586" spans="1:8" x14ac:dyDescent="0.2">
      <c r="A5586" t="s">
        <v>10655</v>
      </c>
      <c r="B5586" t="s">
        <v>22877</v>
      </c>
      <c r="C5586" t="s">
        <v>10656</v>
      </c>
      <c r="D5586" t="s">
        <v>21677</v>
      </c>
      <c r="E5586"/>
      <c r="F5586"/>
      <c r="G5586"/>
      <c r="H5586"/>
    </row>
    <row r="5587" spans="1:8" x14ac:dyDescent="0.2">
      <c r="A5587" t="s">
        <v>10657</v>
      </c>
      <c r="B5587" t="s">
        <v>22877</v>
      </c>
      <c r="C5587" t="s">
        <v>10658</v>
      </c>
      <c r="D5587" t="s">
        <v>21677</v>
      </c>
      <c r="E5587"/>
      <c r="F5587"/>
      <c r="G5587"/>
      <c r="H5587"/>
    </row>
    <row r="5588" spans="1:8" x14ac:dyDescent="0.2">
      <c r="A5588" t="s">
        <v>10659</v>
      </c>
      <c r="B5588" t="s">
        <v>22877</v>
      </c>
      <c r="C5588" t="s">
        <v>10660</v>
      </c>
      <c r="D5588" t="s">
        <v>21677</v>
      </c>
      <c r="E5588"/>
      <c r="F5588"/>
      <c r="G5588"/>
      <c r="H5588"/>
    </row>
    <row r="5589" spans="1:8" x14ac:dyDescent="0.2">
      <c r="A5589" t="s">
        <v>10661</v>
      </c>
      <c r="B5589" t="s">
        <v>22877</v>
      </c>
      <c r="C5589" t="s">
        <v>7267</v>
      </c>
      <c r="D5589" t="s">
        <v>21677</v>
      </c>
      <c r="E5589"/>
      <c r="F5589"/>
      <c r="G5589"/>
      <c r="H5589"/>
    </row>
    <row r="5590" spans="1:8" x14ac:dyDescent="0.2">
      <c r="A5590" t="s">
        <v>10662</v>
      </c>
      <c r="B5590" t="s">
        <v>22877</v>
      </c>
      <c r="C5590" t="s">
        <v>10663</v>
      </c>
      <c r="D5590" t="s">
        <v>21677</v>
      </c>
      <c r="E5590"/>
      <c r="F5590"/>
      <c r="G5590"/>
      <c r="H5590"/>
    </row>
    <row r="5591" spans="1:8" x14ac:dyDescent="0.2">
      <c r="A5591" t="s">
        <v>10664</v>
      </c>
      <c r="B5591" t="s">
        <v>22877</v>
      </c>
      <c r="C5591" t="s">
        <v>10665</v>
      </c>
      <c r="D5591" t="s">
        <v>21677</v>
      </c>
      <c r="E5591"/>
      <c r="F5591"/>
      <c r="G5591"/>
      <c r="H5591"/>
    </row>
    <row r="5592" spans="1:8" x14ac:dyDescent="0.2">
      <c r="A5592" t="s">
        <v>10666</v>
      </c>
      <c r="B5592" t="s">
        <v>22877</v>
      </c>
      <c r="C5592" t="s">
        <v>10667</v>
      </c>
      <c r="D5592" t="s">
        <v>21677</v>
      </c>
      <c r="E5592"/>
      <c r="F5592"/>
      <c r="G5592"/>
      <c r="H5592"/>
    </row>
    <row r="5593" spans="1:8" x14ac:dyDescent="0.2">
      <c r="A5593" t="s">
        <v>10668</v>
      </c>
      <c r="B5593" t="s">
        <v>22877</v>
      </c>
      <c r="C5593" t="s">
        <v>2538</v>
      </c>
      <c r="D5593" t="s">
        <v>21677</v>
      </c>
      <c r="E5593"/>
      <c r="F5593"/>
      <c r="G5593"/>
      <c r="H5593"/>
    </row>
    <row r="5594" spans="1:8" x14ac:dyDescent="0.2">
      <c r="A5594" t="s">
        <v>10669</v>
      </c>
      <c r="B5594" t="s">
        <v>22877</v>
      </c>
      <c r="C5594" t="s">
        <v>10670</v>
      </c>
      <c r="D5594" t="s">
        <v>21677</v>
      </c>
      <c r="E5594"/>
      <c r="F5594"/>
      <c r="G5594"/>
      <c r="H5594"/>
    </row>
    <row r="5595" spans="1:8" x14ac:dyDescent="0.2">
      <c r="A5595" t="s">
        <v>10671</v>
      </c>
      <c r="B5595" t="s">
        <v>21676</v>
      </c>
      <c r="C5595" t="s">
        <v>2104</v>
      </c>
      <c r="D5595" t="s">
        <v>21677</v>
      </c>
      <c r="E5595"/>
      <c r="F5595"/>
      <c r="G5595"/>
      <c r="H5595"/>
    </row>
    <row r="5596" spans="1:8" x14ac:dyDescent="0.2">
      <c r="A5596" t="s">
        <v>10672</v>
      </c>
      <c r="B5596" t="s">
        <v>22877</v>
      </c>
      <c r="C5596" t="s">
        <v>7278</v>
      </c>
      <c r="D5596" t="s">
        <v>21677</v>
      </c>
      <c r="E5596"/>
      <c r="F5596"/>
      <c r="G5596"/>
      <c r="H5596"/>
    </row>
    <row r="5597" spans="1:8" x14ac:dyDescent="0.2">
      <c r="A5597" t="s">
        <v>10673</v>
      </c>
      <c r="B5597" t="s">
        <v>22877</v>
      </c>
      <c r="C5597" t="s">
        <v>10674</v>
      </c>
      <c r="D5597" t="s">
        <v>21677</v>
      </c>
      <c r="E5597"/>
      <c r="F5597"/>
      <c r="G5597"/>
      <c r="H5597"/>
    </row>
    <row r="5598" spans="1:8" x14ac:dyDescent="0.2">
      <c r="A5598" t="s">
        <v>10675</v>
      </c>
      <c r="B5598" t="s">
        <v>22877</v>
      </c>
      <c r="C5598" t="s">
        <v>10676</v>
      </c>
      <c r="D5598" t="s">
        <v>21677</v>
      </c>
      <c r="E5598"/>
      <c r="F5598"/>
      <c r="G5598"/>
      <c r="H5598"/>
    </row>
    <row r="5599" spans="1:8" x14ac:dyDescent="0.2">
      <c r="A5599" t="s">
        <v>10677</v>
      </c>
      <c r="B5599" t="s">
        <v>22877</v>
      </c>
      <c r="C5599" t="s">
        <v>10678</v>
      </c>
      <c r="D5599" t="s">
        <v>21677</v>
      </c>
      <c r="E5599"/>
      <c r="F5599"/>
      <c r="G5599"/>
      <c r="H5599"/>
    </row>
    <row r="5600" spans="1:8" x14ac:dyDescent="0.2">
      <c r="A5600" t="s">
        <v>10679</v>
      </c>
      <c r="B5600" t="s">
        <v>22877</v>
      </c>
      <c r="C5600" t="s">
        <v>10680</v>
      </c>
      <c r="D5600" t="s">
        <v>21677</v>
      </c>
      <c r="E5600"/>
      <c r="F5600"/>
      <c r="G5600"/>
      <c r="H5600"/>
    </row>
    <row r="5601" spans="1:8" x14ac:dyDescent="0.2">
      <c r="A5601" t="s">
        <v>10681</v>
      </c>
      <c r="B5601" t="s">
        <v>22877</v>
      </c>
      <c r="C5601" t="s">
        <v>10682</v>
      </c>
      <c r="D5601" t="s">
        <v>21677</v>
      </c>
      <c r="E5601"/>
      <c r="F5601"/>
      <c r="G5601"/>
      <c r="H5601"/>
    </row>
    <row r="5602" spans="1:8" x14ac:dyDescent="0.2">
      <c r="A5602" t="s">
        <v>10683</v>
      </c>
      <c r="B5602" t="s">
        <v>22877</v>
      </c>
      <c r="C5602" t="s">
        <v>10684</v>
      </c>
      <c r="D5602" t="s">
        <v>21677</v>
      </c>
      <c r="E5602"/>
      <c r="F5602"/>
      <c r="G5602"/>
      <c r="H5602"/>
    </row>
    <row r="5603" spans="1:8" x14ac:dyDescent="0.2">
      <c r="A5603" t="s">
        <v>10685</v>
      </c>
      <c r="B5603" t="s">
        <v>22877</v>
      </c>
      <c r="C5603" t="s">
        <v>10686</v>
      </c>
      <c r="D5603" t="s">
        <v>21677</v>
      </c>
      <c r="E5603"/>
      <c r="F5603"/>
      <c r="G5603"/>
      <c r="H5603"/>
    </row>
    <row r="5604" spans="1:8" x14ac:dyDescent="0.2">
      <c r="A5604" t="s">
        <v>10687</v>
      </c>
      <c r="B5604" t="s">
        <v>22877</v>
      </c>
      <c r="C5604" t="s">
        <v>10688</v>
      </c>
      <c r="D5604" t="s">
        <v>21677</v>
      </c>
      <c r="E5604"/>
      <c r="F5604"/>
      <c r="G5604"/>
      <c r="H5604"/>
    </row>
    <row r="5605" spans="1:8" x14ac:dyDescent="0.2">
      <c r="A5605" t="s">
        <v>10689</v>
      </c>
      <c r="B5605" t="s">
        <v>22877</v>
      </c>
      <c r="C5605" t="s">
        <v>10690</v>
      </c>
      <c r="D5605" t="s">
        <v>21677</v>
      </c>
      <c r="E5605"/>
      <c r="F5605"/>
      <c r="G5605"/>
      <c r="H5605"/>
    </row>
    <row r="5606" spans="1:8" x14ac:dyDescent="0.2">
      <c r="A5606" t="s">
        <v>10691</v>
      </c>
      <c r="B5606" t="s">
        <v>22877</v>
      </c>
      <c r="C5606" t="s">
        <v>10692</v>
      </c>
      <c r="D5606" t="s">
        <v>21677</v>
      </c>
      <c r="E5606"/>
      <c r="F5606"/>
      <c r="G5606"/>
      <c r="H5606"/>
    </row>
    <row r="5607" spans="1:8" x14ac:dyDescent="0.2">
      <c r="A5607" t="s">
        <v>10693</v>
      </c>
      <c r="B5607" t="s">
        <v>22877</v>
      </c>
      <c r="C5607" t="s">
        <v>10694</v>
      </c>
      <c r="D5607" t="s">
        <v>21677</v>
      </c>
      <c r="E5607"/>
      <c r="F5607"/>
      <c r="G5607"/>
      <c r="H5607"/>
    </row>
    <row r="5608" spans="1:8" x14ac:dyDescent="0.2">
      <c r="A5608" t="s">
        <v>10695</v>
      </c>
      <c r="B5608" t="s">
        <v>22877</v>
      </c>
      <c r="C5608" t="s">
        <v>10696</v>
      </c>
      <c r="D5608" t="s">
        <v>21677</v>
      </c>
      <c r="E5608"/>
      <c r="F5608"/>
      <c r="G5608"/>
      <c r="H5608"/>
    </row>
    <row r="5609" spans="1:8" x14ac:dyDescent="0.2">
      <c r="A5609" t="s">
        <v>10697</v>
      </c>
      <c r="B5609" t="s">
        <v>22877</v>
      </c>
      <c r="C5609" t="s">
        <v>10718</v>
      </c>
      <c r="D5609" t="s">
        <v>21677</v>
      </c>
      <c r="E5609"/>
      <c r="F5609"/>
      <c r="G5609"/>
      <c r="H5609"/>
    </row>
    <row r="5610" spans="1:8" x14ac:dyDescent="0.2">
      <c r="A5610" t="s">
        <v>10719</v>
      </c>
      <c r="B5610" t="s">
        <v>22877</v>
      </c>
      <c r="C5610" t="s">
        <v>10720</v>
      </c>
      <c r="D5610" t="s">
        <v>21677</v>
      </c>
      <c r="E5610"/>
      <c r="F5610"/>
      <c r="G5610"/>
      <c r="H5610"/>
    </row>
    <row r="5611" spans="1:8" x14ac:dyDescent="0.2">
      <c r="A5611" t="s">
        <v>10721</v>
      </c>
      <c r="B5611" t="s">
        <v>22877</v>
      </c>
      <c r="C5611" t="s">
        <v>10722</v>
      </c>
      <c r="D5611" t="s">
        <v>21677</v>
      </c>
      <c r="E5611"/>
      <c r="F5611"/>
      <c r="G5611"/>
      <c r="H5611"/>
    </row>
    <row r="5612" spans="1:8" x14ac:dyDescent="0.2">
      <c r="A5612" t="s">
        <v>10723</v>
      </c>
      <c r="B5612" t="s">
        <v>22877</v>
      </c>
      <c r="C5612" t="s">
        <v>10724</v>
      </c>
      <c r="D5612" t="s">
        <v>21677</v>
      </c>
      <c r="E5612"/>
      <c r="F5612"/>
      <c r="G5612"/>
      <c r="H5612"/>
    </row>
    <row r="5613" spans="1:8" x14ac:dyDescent="0.2">
      <c r="A5613" t="s">
        <v>10725</v>
      </c>
      <c r="B5613" t="s">
        <v>22877</v>
      </c>
      <c r="C5613" t="s">
        <v>10726</v>
      </c>
      <c r="D5613" t="s">
        <v>21677</v>
      </c>
      <c r="E5613"/>
      <c r="F5613"/>
      <c r="G5613"/>
      <c r="H5613"/>
    </row>
    <row r="5614" spans="1:8" x14ac:dyDescent="0.2">
      <c r="A5614" t="s">
        <v>10727</v>
      </c>
      <c r="B5614" t="s">
        <v>22877</v>
      </c>
      <c r="C5614" t="s">
        <v>10728</v>
      </c>
      <c r="D5614" t="s">
        <v>21677</v>
      </c>
      <c r="E5614"/>
      <c r="F5614"/>
      <c r="G5614"/>
      <c r="H5614"/>
    </row>
    <row r="5615" spans="1:8" x14ac:dyDescent="0.2">
      <c r="A5615" t="s">
        <v>10729</v>
      </c>
      <c r="B5615" t="s">
        <v>22877</v>
      </c>
      <c r="C5615" t="s">
        <v>10730</v>
      </c>
      <c r="D5615" t="s">
        <v>21677</v>
      </c>
      <c r="E5615"/>
      <c r="F5615"/>
      <c r="G5615"/>
      <c r="H5615"/>
    </row>
    <row r="5616" spans="1:8" x14ac:dyDescent="0.2">
      <c r="A5616" t="s">
        <v>10731</v>
      </c>
      <c r="B5616" t="s">
        <v>22877</v>
      </c>
      <c r="C5616" t="s">
        <v>10732</v>
      </c>
      <c r="D5616" t="s">
        <v>21677</v>
      </c>
      <c r="E5616"/>
      <c r="F5616"/>
      <c r="G5616"/>
      <c r="H5616"/>
    </row>
    <row r="5617" spans="1:8" x14ac:dyDescent="0.2">
      <c r="A5617" t="s">
        <v>10733</v>
      </c>
      <c r="B5617" t="s">
        <v>22877</v>
      </c>
      <c r="C5617" t="s">
        <v>10734</v>
      </c>
      <c r="D5617" t="s">
        <v>21677</v>
      </c>
      <c r="E5617"/>
      <c r="F5617"/>
      <c r="G5617"/>
      <c r="H5617"/>
    </row>
    <row r="5618" spans="1:8" x14ac:dyDescent="0.2">
      <c r="A5618" t="s">
        <v>10735</v>
      </c>
      <c r="B5618" t="s">
        <v>22877</v>
      </c>
      <c r="C5618" t="s">
        <v>10736</v>
      </c>
      <c r="D5618" t="s">
        <v>21677</v>
      </c>
      <c r="E5618"/>
      <c r="F5618"/>
      <c r="G5618"/>
      <c r="H5618"/>
    </row>
    <row r="5619" spans="1:8" x14ac:dyDescent="0.2">
      <c r="A5619" t="s">
        <v>10737</v>
      </c>
      <c r="B5619" t="s">
        <v>22877</v>
      </c>
      <c r="C5619" t="s">
        <v>10738</v>
      </c>
      <c r="D5619" t="s">
        <v>21677</v>
      </c>
      <c r="E5619"/>
      <c r="F5619"/>
      <c r="G5619"/>
      <c r="H5619"/>
    </row>
    <row r="5620" spans="1:8" x14ac:dyDescent="0.2">
      <c r="A5620" t="s">
        <v>10739</v>
      </c>
      <c r="B5620" t="s">
        <v>22877</v>
      </c>
      <c r="C5620" t="s">
        <v>10740</v>
      </c>
      <c r="D5620" t="s">
        <v>21677</v>
      </c>
      <c r="E5620"/>
      <c r="F5620"/>
      <c r="G5620"/>
      <c r="H5620"/>
    </row>
    <row r="5621" spans="1:8" x14ac:dyDescent="0.2">
      <c r="A5621" t="s">
        <v>10741</v>
      </c>
      <c r="B5621" t="s">
        <v>22877</v>
      </c>
      <c r="C5621" t="s">
        <v>10742</v>
      </c>
      <c r="D5621" t="s">
        <v>21677</v>
      </c>
      <c r="E5621"/>
      <c r="F5621"/>
      <c r="G5621"/>
      <c r="H5621"/>
    </row>
    <row r="5622" spans="1:8" x14ac:dyDescent="0.2">
      <c r="A5622" t="s">
        <v>10743</v>
      </c>
      <c r="B5622" t="s">
        <v>22877</v>
      </c>
      <c r="C5622" t="s">
        <v>10744</v>
      </c>
      <c r="D5622" t="s">
        <v>21677</v>
      </c>
      <c r="E5622"/>
      <c r="F5622"/>
      <c r="G5622"/>
      <c r="H5622"/>
    </row>
    <row r="5623" spans="1:8" x14ac:dyDescent="0.2">
      <c r="A5623" t="s">
        <v>10745</v>
      </c>
      <c r="B5623" t="s">
        <v>22877</v>
      </c>
      <c r="C5623" t="s">
        <v>10746</v>
      </c>
      <c r="D5623" t="s">
        <v>21677</v>
      </c>
      <c r="E5623"/>
      <c r="F5623"/>
      <c r="G5623"/>
      <c r="H5623"/>
    </row>
    <row r="5624" spans="1:8" x14ac:dyDescent="0.2">
      <c r="A5624" t="s">
        <v>10747</v>
      </c>
      <c r="B5624" t="s">
        <v>22877</v>
      </c>
      <c r="C5624" t="s">
        <v>10748</v>
      </c>
      <c r="D5624" t="s">
        <v>21677</v>
      </c>
      <c r="E5624"/>
      <c r="F5624"/>
      <c r="G5624"/>
      <c r="H5624"/>
    </row>
    <row r="5625" spans="1:8" x14ac:dyDescent="0.2">
      <c r="A5625" t="s">
        <v>10749</v>
      </c>
      <c r="B5625" t="s">
        <v>22877</v>
      </c>
      <c r="C5625" t="s">
        <v>10750</v>
      </c>
      <c r="D5625" t="s">
        <v>21677</v>
      </c>
      <c r="E5625"/>
      <c r="F5625"/>
      <c r="G5625"/>
      <c r="H5625"/>
    </row>
    <row r="5626" spans="1:8" x14ac:dyDescent="0.2">
      <c r="A5626" t="s">
        <v>10751</v>
      </c>
      <c r="B5626" t="s">
        <v>22877</v>
      </c>
      <c r="C5626" t="s">
        <v>10752</v>
      </c>
      <c r="D5626" t="s">
        <v>21677</v>
      </c>
      <c r="E5626"/>
      <c r="F5626"/>
      <c r="G5626"/>
      <c r="H5626"/>
    </row>
    <row r="5627" spans="1:8" x14ac:dyDescent="0.2">
      <c r="A5627" t="s">
        <v>10753</v>
      </c>
      <c r="B5627" t="s">
        <v>22877</v>
      </c>
      <c r="C5627" t="s">
        <v>10754</v>
      </c>
      <c r="D5627" t="s">
        <v>21677</v>
      </c>
      <c r="E5627"/>
      <c r="F5627"/>
      <c r="G5627"/>
      <c r="H5627"/>
    </row>
    <row r="5628" spans="1:8" x14ac:dyDescent="0.2">
      <c r="A5628" t="s">
        <v>10755</v>
      </c>
      <c r="B5628" t="s">
        <v>22877</v>
      </c>
      <c r="C5628" t="s">
        <v>10756</v>
      </c>
      <c r="D5628" t="s">
        <v>21677</v>
      </c>
      <c r="E5628"/>
      <c r="F5628"/>
      <c r="G5628"/>
      <c r="H5628"/>
    </row>
    <row r="5629" spans="1:8" x14ac:dyDescent="0.2">
      <c r="A5629" t="s">
        <v>10757</v>
      </c>
      <c r="B5629" t="s">
        <v>22877</v>
      </c>
      <c r="C5629" t="s">
        <v>10758</v>
      </c>
      <c r="D5629" t="s">
        <v>21677</v>
      </c>
      <c r="E5629"/>
      <c r="F5629"/>
      <c r="G5629"/>
      <c r="H5629"/>
    </row>
    <row r="5630" spans="1:8" x14ac:dyDescent="0.2">
      <c r="A5630" t="s">
        <v>10759</v>
      </c>
      <c r="B5630" t="s">
        <v>22877</v>
      </c>
      <c r="C5630" t="s">
        <v>10760</v>
      </c>
      <c r="D5630" t="s">
        <v>21677</v>
      </c>
      <c r="E5630"/>
      <c r="F5630"/>
      <c r="G5630"/>
      <c r="H5630"/>
    </row>
    <row r="5631" spans="1:8" x14ac:dyDescent="0.2">
      <c r="A5631" t="s">
        <v>10761</v>
      </c>
      <c r="B5631" t="s">
        <v>22877</v>
      </c>
      <c r="C5631" t="s">
        <v>10762</v>
      </c>
      <c r="D5631" t="s">
        <v>21677</v>
      </c>
      <c r="E5631"/>
      <c r="F5631"/>
      <c r="G5631"/>
      <c r="H5631"/>
    </row>
    <row r="5632" spans="1:8" x14ac:dyDescent="0.2">
      <c r="A5632" t="s">
        <v>10763</v>
      </c>
      <c r="B5632" t="s">
        <v>22877</v>
      </c>
      <c r="C5632" t="s">
        <v>10764</v>
      </c>
      <c r="D5632" t="s">
        <v>21677</v>
      </c>
      <c r="E5632"/>
      <c r="F5632"/>
      <c r="G5632"/>
      <c r="H5632"/>
    </row>
    <row r="5633" spans="1:8" x14ac:dyDescent="0.2">
      <c r="A5633" t="s">
        <v>10765</v>
      </c>
      <c r="B5633" t="s">
        <v>22877</v>
      </c>
      <c r="C5633" t="s">
        <v>10766</v>
      </c>
      <c r="D5633" t="s">
        <v>21677</v>
      </c>
      <c r="E5633"/>
      <c r="F5633"/>
      <c r="G5633"/>
      <c r="H5633"/>
    </row>
    <row r="5634" spans="1:8" x14ac:dyDescent="0.2">
      <c r="A5634" t="s">
        <v>10767</v>
      </c>
      <c r="B5634" t="s">
        <v>22877</v>
      </c>
      <c r="C5634" t="s">
        <v>10768</v>
      </c>
      <c r="D5634" t="s">
        <v>21677</v>
      </c>
      <c r="E5634"/>
      <c r="F5634"/>
      <c r="G5634"/>
      <c r="H5634"/>
    </row>
    <row r="5635" spans="1:8" x14ac:dyDescent="0.2">
      <c r="A5635" t="s">
        <v>10769</v>
      </c>
      <c r="B5635" t="s">
        <v>22877</v>
      </c>
      <c r="C5635" t="s">
        <v>10770</v>
      </c>
      <c r="D5635" t="s">
        <v>21677</v>
      </c>
      <c r="E5635"/>
      <c r="F5635"/>
      <c r="G5635"/>
      <c r="H5635"/>
    </row>
    <row r="5636" spans="1:8" x14ac:dyDescent="0.2">
      <c r="A5636" t="s">
        <v>10771</v>
      </c>
      <c r="B5636" t="s">
        <v>22877</v>
      </c>
      <c r="C5636" t="s">
        <v>10772</v>
      </c>
      <c r="D5636" t="s">
        <v>21677</v>
      </c>
      <c r="E5636"/>
      <c r="F5636"/>
      <c r="G5636"/>
      <c r="H5636"/>
    </row>
    <row r="5637" spans="1:8" x14ac:dyDescent="0.2">
      <c r="A5637" t="s">
        <v>7391</v>
      </c>
      <c r="B5637" t="s">
        <v>22877</v>
      </c>
      <c r="C5637" t="s">
        <v>7392</v>
      </c>
      <c r="D5637" t="s">
        <v>21677</v>
      </c>
      <c r="E5637"/>
      <c r="F5637"/>
      <c r="G5637"/>
      <c r="H5637"/>
    </row>
    <row r="5638" spans="1:8" x14ac:dyDescent="0.2">
      <c r="A5638" t="s">
        <v>7393</v>
      </c>
      <c r="B5638" t="s">
        <v>22877</v>
      </c>
      <c r="C5638" t="s">
        <v>10785</v>
      </c>
      <c r="D5638" t="s">
        <v>21677</v>
      </c>
      <c r="E5638"/>
      <c r="F5638"/>
      <c r="G5638"/>
      <c r="H5638"/>
    </row>
    <row r="5639" spans="1:8" x14ac:dyDescent="0.2">
      <c r="A5639" t="s">
        <v>10786</v>
      </c>
      <c r="B5639" t="s">
        <v>22877</v>
      </c>
      <c r="C5639" t="s">
        <v>10787</v>
      </c>
      <c r="D5639" t="s">
        <v>21677</v>
      </c>
      <c r="E5639"/>
      <c r="F5639"/>
      <c r="G5639"/>
      <c r="H5639"/>
    </row>
    <row r="5640" spans="1:8" x14ac:dyDescent="0.2">
      <c r="A5640" t="s">
        <v>10788</v>
      </c>
      <c r="B5640" t="s">
        <v>22877</v>
      </c>
      <c r="C5640" t="s">
        <v>10789</v>
      </c>
      <c r="D5640" t="s">
        <v>21677</v>
      </c>
      <c r="E5640"/>
      <c r="F5640"/>
      <c r="G5640"/>
      <c r="H5640"/>
    </row>
    <row r="5641" spans="1:8" x14ac:dyDescent="0.2">
      <c r="A5641" t="s">
        <v>10790</v>
      </c>
      <c r="B5641" t="s">
        <v>22877</v>
      </c>
      <c r="C5641" t="s">
        <v>10791</v>
      </c>
      <c r="D5641" t="s">
        <v>21677</v>
      </c>
      <c r="E5641"/>
      <c r="F5641"/>
      <c r="G5641"/>
      <c r="H5641"/>
    </row>
    <row r="5642" spans="1:8" x14ac:dyDescent="0.2">
      <c r="A5642" t="s">
        <v>10792</v>
      </c>
      <c r="B5642" t="s">
        <v>22877</v>
      </c>
      <c r="C5642" t="s">
        <v>10793</v>
      </c>
      <c r="D5642" t="s">
        <v>21677</v>
      </c>
      <c r="E5642"/>
      <c r="F5642"/>
      <c r="G5642"/>
      <c r="H5642"/>
    </row>
    <row r="5643" spans="1:8" x14ac:dyDescent="0.2">
      <c r="A5643" t="s">
        <v>10794</v>
      </c>
      <c r="B5643" t="s">
        <v>22877</v>
      </c>
      <c r="C5643" t="s">
        <v>10795</v>
      </c>
      <c r="D5643" t="s">
        <v>21677</v>
      </c>
      <c r="E5643"/>
      <c r="F5643"/>
      <c r="G5643"/>
      <c r="H5643"/>
    </row>
    <row r="5644" spans="1:8" x14ac:dyDescent="0.2">
      <c r="A5644" t="s">
        <v>10796</v>
      </c>
      <c r="B5644" t="s">
        <v>22877</v>
      </c>
      <c r="C5644" t="s">
        <v>10797</v>
      </c>
      <c r="D5644" t="s">
        <v>21677</v>
      </c>
      <c r="E5644"/>
      <c r="F5644"/>
      <c r="G5644"/>
      <c r="H5644"/>
    </row>
    <row r="5645" spans="1:8" x14ac:dyDescent="0.2">
      <c r="A5645" t="s">
        <v>10798</v>
      </c>
      <c r="B5645" t="s">
        <v>22877</v>
      </c>
      <c r="C5645" t="s">
        <v>10799</v>
      </c>
      <c r="D5645" t="s">
        <v>21677</v>
      </c>
      <c r="E5645"/>
      <c r="F5645"/>
      <c r="G5645"/>
      <c r="H5645"/>
    </row>
    <row r="5646" spans="1:8" x14ac:dyDescent="0.2">
      <c r="A5646" t="s">
        <v>10800</v>
      </c>
      <c r="B5646" t="s">
        <v>22877</v>
      </c>
      <c r="C5646" t="s">
        <v>17919</v>
      </c>
      <c r="D5646" t="s">
        <v>21677</v>
      </c>
      <c r="E5646"/>
      <c r="F5646"/>
      <c r="G5646"/>
      <c r="H5646"/>
    </row>
    <row r="5647" spans="1:8" x14ac:dyDescent="0.2">
      <c r="A5647" t="s">
        <v>10801</v>
      </c>
      <c r="B5647" t="s">
        <v>22877</v>
      </c>
      <c r="C5647" t="s">
        <v>10802</v>
      </c>
      <c r="D5647" t="s">
        <v>21677</v>
      </c>
      <c r="E5647"/>
      <c r="F5647"/>
      <c r="G5647"/>
      <c r="H5647"/>
    </row>
    <row r="5648" spans="1:8" x14ac:dyDescent="0.2">
      <c r="A5648" t="s">
        <v>10803</v>
      </c>
      <c r="B5648" t="s">
        <v>22877</v>
      </c>
      <c r="C5648" t="s">
        <v>10804</v>
      </c>
      <c r="D5648" t="s">
        <v>21677</v>
      </c>
      <c r="E5648"/>
      <c r="F5648"/>
      <c r="G5648"/>
      <c r="H5648"/>
    </row>
    <row r="5649" spans="1:8" x14ac:dyDescent="0.2">
      <c r="A5649" t="s">
        <v>10805</v>
      </c>
      <c r="B5649" t="s">
        <v>22877</v>
      </c>
      <c r="C5649" t="s">
        <v>10806</v>
      </c>
      <c r="D5649" t="s">
        <v>21677</v>
      </c>
      <c r="E5649"/>
      <c r="F5649"/>
      <c r="G5649"/>
      <c r="H5649"/>
    </row>
    <row r="5650" spans="1:8" x14ac:dyDescent="0.2">
      <c r="A5650" t="s">
        <v>10807</v>
      </c>
      <c r="B5650" t="s">
        <v>22877</v>
      </c>
      <c r="C5650" t="s">
        <v>10808</v>
      </c>
      <c r="D5650" t="s">
        <v>21677</v>
      </c>
      <c r="E5650"/>
      <c r="F5650"/>
      <c r="G5650"/>
      <c r="H5650"/>
    </row>
    <row r="5651" spans="1:8" x14ac:dyDescent="0.2">
      <c r="A5651" t="s">
        <v>10809</v>
      </c>
      <c r="B5651" t="s">
        <v>22877</v>
      </c>
      <c r="C5651" t="s">
        <v>10810</v>
      </c>
      <c r="D5651" t="s">
        <v>21677</v>
      </c>
      <c r="E5651"/>
      <c r="F5651"/>
      <c r="G5651"/>
      <c r="H5651"/>
    </row>
    <row r="5652" spans="1:8" x14ac:dyDescent="0.2">
      <c r="A5652" t="s">
        <v>10811</v>
      </c>
      <c r="B5652" t="s">
        <v>22877</v>
      </c>
      <c r="C5652" t="s">
        <v>10812</v>
      </c>
      <c r="D5652" t="s">
        <v>21677</v>
      </c>
      <c r="E5652"/>
      <c r="F5652"/>
      <c r="G5652"/>
      <c r="H5652"/>
    </row>
    <row r="5653" spans="1:8" x14ac:dyDescent="0.2">
      <c r="A5653" t="s">
        <v>10813</v>
      </c>
      <c r="B5653" t="s">
        <v>22877</v>
      </c>
      <c r="C5653" t="s">
        <v>10814</v>
      </c>
      <c r="D5653" t="s">
        <v>21677</v>
      </c>
      <c r="E5653"/>
      <c r="F5653"/>
      <c r="G5653"/>
      <c r="H5653"/>
    </row>
    <row r="5654" spans="1:8" x14ac:dyDescent="0.2">
      <c r="A5654" t="s">
        <v>10815</v>
      </c>
      <c r="B5654" t="s">
        <v>22877</v>
      </c>
      <c r="C5654" t="s">
        <v>10816</v>
      </c>
      <c r="D5654" t="s">
        <v>21677</v>
      </c>
      <c r="E5654"/>
      <c r="F5654"/>
      <c r="G5654"/>
      <c r="H5654"/>
    </row>
    <row r="5655" spans="1:8" x14ac:dyDescent="0.2">
      <c r="A5655" t="s">
        <v>10817</v>
      </c>
      <c r="B5655" t="s">
        <v>22877</v>
      </c>
      <c r="C5655" t="s">
        <v>7430</v>
      </c>
      <c r="D5655" t="s">
        <v>21677</v>
      </c>
      <c r="E5655"/>
      <c r="F5655"/>
      <c r="G5655"/>
      <c r="H5655"/>
    </row>
    <row r="5656" spans="1:8" x14ac:dyDescent="0.2">
      <c r="A5656" t="s">
        <v>7431</v>
      </c>
      <c r="B5656" t="s">
        <v>22877</v>
      </c>
      <c r="C5656" t="s">
        <v>7432</v>
      </c>
      <c r="D5656" t="s">
        <v>21677</v>
      </c>
      <c r="E5656"/>
      <c r="F5656"/>
      <c r="G5656"/>
      <c r="H5656"/>
    </row>
    <row r="5657" spans="1:8" x14ac:dyDescent="0.2">
      <c r="A5657" t="s">
        <v>7433</v>
      </c>
      <c r="B5657" t="s">
        <v>22877</v>
      </c>
      <c r="C5657" t="s">
        <v>7434</v>
      </c>
      <c r="D5657" t="s">
        <v>21677</v>
      </c>
      <c r="E5657"/>
      <c r="F5657"/>
      <c r="G5657"/>
      <c r="H5657"/>
    </row>
    <row r="5658" spans="1:8" x14ac:dyDescent="0.2">
      <c r="A5658" t="s">
        <v>7435</v>
      </c>
      <c r="B5658" t="s">
        <v>22877</v>
      </c>
      <c r="C5658" t="s">
        <v>7436</v>
      </c>
      <c r="D5658" t="s">
        <v>21677</v>
      </c>
      <c r="E5658"/>
      <c r="F5658"/>
      <c r="G5658"/>
      <c r="H5658"/>
    </row>
    <row r="5659" spans="1:8" x14ac:dyDescent="0.2">
      <c r="A5659" t="s">
        <v>7437</v>
      </c>
      <c r="B5659" t="s">
        <v>22877</v>
      </c>
      <c r="C5659" t="s">
        <v>7438</v>
      </c>
      <c r="D5659" t="s">
        <v>21677</v>
      </c>
      <c r="E5659"/>
      <c r="F5659"/>
      <c r="G5659"/>
      <c r="H5659"/>
    </row>
    <row r="5660" spans="1:8" x14ac:dyDescent="0.2">
      <c r="A5660" t="s">
        <v>7439</v>
      </c>
      <c r="B5660" t="s">
        <v>22877</v>
      </c>
      <c r="C5660" t="s">
        <v>7440</v>
      </c>
      <c r="D5660" t="s">
        <v>21677</v>
      </c>
      <c r="E5660"/>
      <c r="F5660"/>
      <c r="G5660"/>
      <c r="H5660"/>
    </row>
    <row r="5661" spans="1:8" x14ac:dyDescent="0.2">
      <c r="A5661" t="s">
        <v>7441</v>
      </c>
      <c r="B5661" t="s">
        <v>22877</v>
      </c>
      <c r="C5661" t="s">
        <v>7442</v>
      </c>
      <c r="D5661" t="s">
        <v>21677</v>
      </c>
      <c r="E5661"/>
      <c r="F5661"/>
      <c r="G5661"/>
      <c r="H5661"/>
    </row>
    <row r="5662" spans="1:8" x14ac:dyDescent="0.2">
      <c r="A5662" t="s">
        <v>7443</v>
      </c>
      <c r="B5662" t="s">
        <v>22877</v>
      </c>
      <c r="C5662" t="s">
        <v>7444</v>
      </c>
      <c r="D5662" t="s">
        <v>21677</v>
      </c>
      <c r="E5662"/>
      <c r="F5662"/>
      <c r="G5662"/>
      <c r="H5662"/>
    </row>
    <row r="5663" spans="1:8" x14ac:dyDescent="0.2">
      <c r="A5663" t="s">
        <v>7445</v>
      </c>
      <c r="B5663" t="s">
        <v>22877</v>
      </c>
      <c r="C5663" t="s">
        <v>7446</v>
      </c>
      <c r="D5663" t="s">
        <v>21677</v>
      </c>
      <c r="E5663"/>
      <c r="F5663"/>
      <c r="G5663"/>
      <c r="H5663"/>
    </row>
    <row r="5664" spans="1:8" x14ac:dyDescent="0.2">
      <c r="A5664" t="s">
        <v>7447</v>
      </c>
      <c r="B5664" t="s">
        <v>22877</v>
      </c>
      <c r="C5664" t="s">
        <v>7448</v>
      </c>
      <c r="D5664" t="s">
        <v>21677</v>
      </c>
      <c r="E5664"/>
      <c r="F5664"/>
      <c r="G5664"/>
      <c r="H5664"/>
    </row>
    <row r="5665" spans="1:8" x14ac:dyDescent="0.2">
      <c r="A5665" t="s">
        <v>7449</v>
      </c>
      <c r="B5665" t="s">
        <v>22877</v>
      </c>
      <c r="C5665" t="s">
        <v>7450</v>
      </c>
      <c r="D5665" t="s">
        <v>21677</v>
      </c>
      <c r="E5665"/>
      <c r="F5665"/>
      <c r="G5665"/>
      <c r="H5665"/>
    </row>
    <row r="5666" spans="1:8" x14ac:dyDescent="0.2">
      <c r="A5666" t="s">
        <v>7451</v>
      </c>
      <c r="B5666" t="s">
        <v>22877</v>
      </c>
      <c r="C5666" t="s">
        <v>7452</v>
      </c>
      <c r="D5666" t="s">
        <v>21677</v>
      </c>
      <c r="E5666"/>
      <c r="F5666"/>
      <c r="G5666"/>
      <c r="H5666"/>
    </row>
    <row r="5667" spans="1:8" x14ac:dyDescent="0.2">
      <c r="A5667" t="s">
        <v>7453</v>
      </c>
      <c r="B5667" t="s">
        <v>22877</v>
      </c>
      <c r="C5667" t="s">
        <v>7454</v>
      </c>
      <c r="D5667" t="s">
        <v>21677</v>
      </c>
      <c r="E5667"/>
      <c r="F5667"/>
      <c r="G5667"/>
      <c r="H5667"/>
    </row>
    <row r="5668" spans="1:8" x14ac:dyDescent="0.2">
      <c r="A5668" t="s">
        <v>7455</v>
      </c>
      <c r="B5668" t="s">
        <v>22877</v>
      </c>
      <c r="C5668" t="s">
        <v>7456</v>
      </c>
      <c r="D5668" t="s">
        <v>21677</v>
      </c>
      <c r="E5668"/>
      <c r="F5668"/>
      <c r="G5668"/>
      <c r="H5668"/>
    </row>
    <row r="5669" spans="1:8" x14ac:dyDescent="0.2">
      <c r="A5669" t="s">
        <v>7457</v>
      </c>
      <c r="B5669" t="s">
        <v>22877</v>
      </c>
      <c r="C5669" t="s">
        <v>7458</v>
      </c>
      <c r="D5669" t="s">
        <v>21677</v>
      </c>
      <c r="E5669"/>
      <c r="F5669"/>
      <c r="G5669"/>
      <c r="H5669"/>
    </row>
    <row r="5670" spans="1:8" x14ac:dyDescent="0.2">
      <c r="A5670" t="s">
        <v>7459</v>
      </c>
      <c r="B5670" t="s">
        <v>22877</v>
      </c>
      <c r="C5670" t="s">
        <v>7460</v>
      </c>
      <c r="D5670" t="s">
        <v>21677</v>
      </c>
      <c r="E5670"/>
      <c r="F5670"/>
      <c r="G5670"/>
      <c r="H5670"/>
    </row>
    <row r="5671" spans="1:8" x14ac:dyDescent="0.2">
      <c r="A5671" t="s">
        <v>7461</v>
      </c>
      <c r="B5671" t="s">
        <v>22877</v>
      </c>
      <c r="C5671" t="s">
        <v>7462</v>
      </c>
      <c r="D5671" t="s">
        <v>21677</v>
      </c>
      <c r="E5671"/>
      <c r="F5671"/>
      <c r="G5671"/>
      <c r="H5671"/>
    </row>
    <row r="5672" spans="1:8" x14ac:dyDescent="0.2">
      <c r="A5672" t="s">
        <v>7463</v>
      </c>
      <c r="B5672" t="s">
        <v>21676</v>
      </c>
      <c r="C5672" t="s">
        <v>2104</v>
      </c>
      <c r="D5672" t="s">
        <v>21677</v>
      </c>
      <c r="E5672"/>
      <c r="F5672"/>
      <c r="G5672"/>
      <c r="H5672"/>
    </row>
    <row r="5673" spans="1:8" x14ac:dyDescent="0.2">
      <c r="A5673" t="s">
        <v>7464</v>
      </c>
      <c r="B5673" t="s">
        <v>22877</v>
      </c>
      <c r="C5673" t="s">
        <v>7465</v>
      </c>
      <c r="D5673" t="s">
        <v>21677</v>
      </c>
      <c r="E5673"/>
      <c r="F5673"/>
      <c r="G5673"/>
      <c r="H5673"/>
    </row>
    <row r="5674" spans="1:8" x14ac:dyDescent="0.2">
      <c r="A5674" t="s">
        <v>7466</v>
      </c>
      <c r="B5674" t="s">
        <v>22877</v>
      </c>
      <c r="C5674" t="s">
        <v>17920</v>
      </c>
      <c r="D5674" t="s">
        <v>21677</v>
      </c>
      <c r="E5674"/>
      <c r="F5674"/>
      <c r="G5674"/>
      <c r="H5674"/>
    </row>
    <row r="5675" spans="1:8" x14ac:dyDescent="0.2">
      <c r="A5675" t="s">
        <v>7467</v>
      </c>
      <c r="B5675" t="s">
        <v>22877</v>
      </c>
      <c r="C5675" t="s">
        <v>7468</v>
      </c>
      <c r="D5675" t="s">
        <v>21677</v>
      </c>
      <c r="E5675"/>
      <c r="F5675"/>
      <c r="G5675"/>
      <c r="H5675"/>
    </row>
    <row r="5676" spans="1:8" x14ac:dyDescent="0.2">
      <c r="A5676" t="s">
        <v>7469</v>
      </c>
      <c r="B5676" t="s">
        <v>22877</v>
      </c>
      <c r="C5676" t="s">
        <v>7470</v>
      </c>
      <c r="D5676" t="s">
        <v>21677</v>
      </c>
      <c r="E5676"/>
      <c r="F5676"/>
      <c r="G5676"/>
      <c r="H5676"/>
    </row>
    <row r="5677" spans="1:8" x14ac:dyDescent="0.2">
      <c r="A5677" t="s">
        <v>7471</v>
      </c>
      <c r="B5677" t="s">
        <v>22877</v>
      </c>
      <c r="C5677" t="s">
        <v>10812</v>
      </c>
      <c r="D5677" t="s">
        <v>21677</v>
      </c>
      <c r="E5677"/>
      <c r="F5677"/>
      <c r="G5677"/>
      <c r="H5677"/>
    </row>
    <row r="5678" spans="1:8" x14ac:dyDescent="0.2">
      <c r="A5678" t="s">
        <v>7472</v>
      </c>
      <c r="B5678" t="s">
        <v>22877</v>
      </c>
      <c r="C5678" t="s">
        <v>7473</v>
      </c>
      <c r="D5678" t="s">
        <v>21677</v>
      </c>
      <c r="E5678"/>
      <c r="F5678"/>
      <c r="G5678"/>
      <c r="H5678"/>
    </row>
    <row r="5679" spans="1:8" x14ac:dyDescent="0.2">
      <c r="A5679" t="s">
        <v>7474</v>
      </c>
      <c r="B5679" t="s">
        <v>22877</v>
      </c>
      <c r="C5679" t="s">
        <v>7475</v>
      </c>
      <c r="D5679" t="s">
        <v>21677</v>
      </c>
      <c r="E5679"/>
      <c r="F5679"/>
      <c r="G5679"/>
      <c r="H5679"/>
    </row>
    <row r="5680" spans="1:8" x14ac:dyDescent="0.2">
      <c r="A5680" t="s">
        <v>7476</v>
      </c>
      <c r="B5680" t="s">
        <v>22877</v>
      </c>
      <c r="C5680" t="s">
        <v>7477</v>
      </c>
      <c r="D5680" t="s">
        <v>21677</v>
      </c>
      <c r="E5680"/>
      <c r="F5680"/>
      <c r="G5680"/>
      <c r="H5680"/>
    </row>
    <row r="5681" spans="1:8" x14ac:dyDescent="0.2">
      <c r="A5681" t="s">
        <v>7478</v>
      </c>
      <c r="B5681" t="s">
        <v>22877</v>
      </c>
      <c r="C5681" t="s">
        <v>7479</v>
      </c>
      <c r="D5681" t="s">
        <v>21677</v>
      </c>
      <c r="E5681"/>
      <c r="F5681"/>
      <c r="G5681"/>
      <c r="H5681"/>
    </row>
    <row r="5682" spans="1:8" x14ac:dyDescent="0.2">
      <c r="A5682" t="s">
        <v>7480</v>
      </c>
      <c r="B5682" t="s">
        <v>22877</v>
      </c>
      <c r="C5682" t="s">
        <v>7481</v>
      </c>
      <c r="D5682" t="s">
        <v>21677</v>
      </c>
      <c r="E5682"/>
      <c r="F5682"/>
      <c r="G5682"/>
      <c r="H5682"/>
    </row>
    <row r="5683" spans="1:8" x14ac:dyDescent="0.2">
      <c r="A5683" t="s">
        <v>7482</v>
      </c>
      <c r="B5683" t="s">
        <v>22877</v>
      </c>
      <c r="C5683" t="s">
        <v>7483</v>
      </c>
      <c r="D5683" t="s">
        <v>21677</v>
      </c>
      <c r="E5683"/>
      <c r="F5683"/>
      <c r="G5683"/>
      <c r="H5683"/>
    </row>
    <row r="5684" spans="1:8" x14ac:dyDescent="0.2">
      <c r="A5684" t="s">
        <v>7484</v>
      </c>
      <c r="B5684" t="s">
        <v>22877</v>
      </c>
      <c r="C5684" t="s">
        <v>10748</v>
      </c>
      <c r="D5684" t="s">
        <v>21677</v>
      </c>
      <c r="E5684"/>
      <c r="F5684"/>
      <c r="G5684"/>
      <c r="H5684"/>
    </row>
    <row r="5685" spans="1:8" x14ac:dyDescent="0.2">
      <c r="A5685" t="s">
        <v>7485</v>
      </c>
      <c r="B5685" t="s">
        <v>23581</v>
      </c>
      <c r="C5685" t="s">
        <v>7486</v>
      </c>
      <c r="D5685" t="s">
        <v>21677</v>
      </c>
      <c r="E5685"/>
      <c r="F5685"/>
      <c r="G5685"/>
      <c r="H5685"/>
    </row>
    <row r="5686" spans="1:8" x14ac:dyDescent="0.2">
      <c r="A5686" t="s">
        <v>7487</v>
      </c>
      <c r="B5686" t="s">
        <v>23581</v>
      </c>
      <c r="C5686" t="s">
        <v>7488</v>
      </c>
      <c r="D5686" t="s">
        <v>21677</v>
      </c>
      <c r="E5686"/>
      <c r="F5686"/>
      <c r="G5686"/>
      <c r="H5686"/>
    </row>
    <row r="5687" spans="1:8" x14ac:dyDescent="0.2">
      <c r="A5687" t="s">
        <v>7489</v>
      </c>
      <c r="B5687" t="s">
        <v>22877</v>
      </c>
      <c r="C5687" t="s">
        <v>7490</v>
      </c>
      <c r="D5687" t="s">
        <v>21677</v>
      </c>
      <c r="E5687"/>
      <c r="F5687"/>
      <c r="G5687"/>
      <c r="H5687"/>
    </row>
    <row r="5688" spans="1:8" x14ac:dyDescent="0.2">
      <c r="A5688" t="s">
        <v>7491</v>
      </c>
      <c r="B5688" t="s">
        <v>22877</v>
      </c>
      <c r="C5688" t="s">
        <v>7492</v>
      </c>
      <c r="D5688" t="s">
        <v>21677</v>
      </c>
      <c r="E5688"/>
      <c r="F5688"/>
      <c r="G5688"/>
      <c r="H5688"/>
    </row>
    <row r="5689" spans="1:8" x14ac:dyDescent="0.2">
      <c r="A5689" t="s">
        <v>7493</v>
      </c>
      <c r="B5689" t="s">
        <v>22877</v>
      </c>
      <c r="C5689" t="s">
        <v>7494</v>
      </c>
      <c r="D5689" t="s">
        <v>21677</v>
      </c>
      <c r="E5689"/>
      <c r="F5689"/>
      <c r="G5689"/>
      <c r="H5689"/>
    </row>
    <row r="5690" spans="1:8" x14ac:dyDescent="0.2">
      <c r="A5690" t="s">
        <v>7495</v>
      </c>
      <c r="B5690" t="s">
        <v>22877</v>
      </c>
      <c r="C5690" t="s">
        <v>7496</v>
      </c>
      <c r="D5690" t="s">
        <v>21677</v>
      </c>
      <c r="E5690"/>
      <c r="F5690"/>
      <c r="G5690"/>
      <c r="H5690"/>
    </row>
    <row r="5691" spans="1:8" x14ac:dyDescent="0.2">
      <c r="A5691" t="s">
        <v>7497</v>
      </c>
      <c r="B5691" t="s">
        <v>22877</v>
      </c>
      <c r="C5691" t="s">
        <v>7498</v>
      </c>
      <c r="D5691" t="s">
        <v>21677</v>
      </c>
      <c r="E5691"/>
      <c r="F5691"/>
      <c r="G5691"/>
      <c r="H5691"/>
    </row>
    <row r="5692" spans="1:8" x14ac:dyDescent="0.2">
      <c r="A5692" t="s">
        <v>7499</v>
      </c>
      <c r="B5692" t="s">
        <v>22877</v>
      </c>
      <c r="C5692" t="s">
        <v>7500</v>
      </c>
      <c r="D5692" t="s">
        <v>21677</v>
      </c>
      <c r="E5692"/>
      <c r="F5692"/>
      <c r="G5692"/>
      <c r="H5692"/>
    </row>
    <row r="5693" spans="1:8" x14ac:dyDescent="0.2">
      <c r="A5693" t="s">
        <v>7501</v>
      </c>
      <c r="B5693" t="s">
        <v>22877</v>
      </c>
      <c r="C5693" t="s">
        <v>7502</v>
      </c>
      <c r="D5693" t="s">
        <v>21677</v>
      </c>
      <c r="E5693"/>
      <c r="F5693"/>
      <c r="G5693"/>
      <c r="H5693"/>
    </row>
    <row r="5694" spans="1:8" x14ac:dyDescent="0.2">
      <c r="A5694" t="s">
        <v>7503</v>
      </c>
      <c r="B5694" t="s">
        <v>22877</v>
      </c>
      <c r="C5694" t="s">
        <v>7504</v>
      </c>
      <c r="D5694" t="s">
        <v>21677</v>
      </c>
      <c r="E5694"/>
      <c r="F5694"/>
      <c r="G5694"/>
      <c r="H5694"/>
    </row>
    <row r="5695" spans="1:8" x14ac:dyDescent="0.2">
      <c r="A5695" t="s">
        <v>7505</v>
      </c>
      <c r="B5695" t="s">
        <v>22877</v>
      </c>
      <c r="C5695" t="s">
        <v>7506</v>
      </c>
      <c r="D5695" t="s">
        <v>21677</v>
      </c>
      <c r="E5695"/>
      <c r="F5695"/>
      <c r="G5695"/>
      <c r="H5695"/>
    </row>
    <row r="5696" spans="1:8" x14ac:dyDescent="0.2">
      <c r="A5696" t="s">
        <v>7507</v>
      </c>
      <c r="B5696" t="s">
        <v>22877</v>
      </c>
      <c r="C5696" t="s">
        <v>7508</v>
      </c>
      <c r="D5696" t="s">
        <v>21677</v>
      </c>
      <c r="E5696"/>
      <c r="F5696"/>
      <c r="G5696"/>
      <c r="H5696"/>
    </row>
    <row r="5697" spans="1:8" x14ac:dyDescent="0.2">
      <c r="A5697" t="s">
        <v>7509</v>
      </c>
      <c r="B5697" t="s">
        <v>22877</v>
      </c>
      <c r="C5697" t="s">
        <v>7510</v>
      </c>
      <c r="D5697" t="s">
        <v>21677</v>
      </c>
      <c r="E5697"/>
      <c r="F5697"/>
      <c r="G5697"/>
      <c r="H5697"/>
    </row>
    <row r="5698" spans="1:8" x14ac:dyDescent="0.2">
      <c r="A5698" t="s">
        <v>7511</v>
      </c>
      <c r="B5698" t="s">
        <v>22877</v>
      </c>
      <c r="C5698" t="s">
        <v>10812</v>
      </c>
      <c r="D5698" t="s">
        <v>21677</v>
      </c>
      <c r="E5698"/>
      <c r="F5698"/>
      <c r="G5698"/>
      <c r="H5698"/>
    </row>
    <row r="5699" spans="1:8" x14ac:dyDescent="0.2">
      <c r="A5699" t="s">
        <v>7512</v>
      </c>
      <c r="B5699" t="s">
        <v>22877</v>
      </c>
      <c r="C5699" t="s">
        <v>10814</v>
      </c>
      <c r="D5699" t="s">
        <v>21677</v>
      </c>
      <c r="E5699"/>
      <c r="F5699"/>
      <c r="G5699"/>
      <c r="H5699"/>
    </row>
    <row r="5700" spans="1:8" x14ac:dyDescent="0.2">
      <c r="A5700" t="s">
        <v>7513</v>
      </c>
      <c r="B5700" t="s">
        <v>22877</v>
      </c>
      <c r="C5700" t="s">
        <v>7514</v>
      </c>
      <c r="D5700" t="s">
        <v>21677</v>
      </c>
      <c r="E5700"/>
      <c r="F5700"/>
      <c r="G5700"/>
      <c r="H5700"/>
    </row>
    <row r="5701" spans="1:8" x14ac:dyDescent="0.2">
      <c r="A5701" t="s">
        <v>7515</v>
      </c>
      <c r="B5701" t="s">
        <v>22877</v>
      </c>
      <c r="C5701" t="s">
        <v>7516</v>
      </c>
      <c r="D5701" t="s">
        <v>21677</v>
      </c>
      <c r="E5701"/>
      <c r="F5701"/>
      <c r="G5701"/>
      <c r="H5701"/>
    </row>
    <row r="5702" spans="1:8" x14ac:dyDescent="0.2">
      <c r="A5702" t="s">
        <v>7517</v>
      </c>
      <c r="B5702" t="s">
        <v>22877</v>
      </c>
      <c r="C5702" t="s">
        <v>7518</v>
      </c>
      <c r="D5702" t="s">
        <v>21677</v>
      </c>
      <c r="E5702"/>
      <c r="F5702"/>
      <c r="G5702"/>
      <c r="H5702"/>
    </row>
    <row r="5703" spans="1:8" x14ac:dyDescent="0.2">
      <c r="A5703" t="s">
        <v>7519</v>
      </c>
      <c r="B5703" t="s">
        <v>22877</v>
      </c>
      <c r="C5703" t="s">
        <v>7520</v>
      </c>
      <c r="D5703" t="s">
        <v>21677</v>
      </c>
      <c r="E5703"/>
      <c r="F5703"/>
      <c r="G5703"/>
      <c r="H5703"/>
    </row>
    <row r="5704" spans="1:8" x14ac:dyDescent="0.2">
      <c r="A5704" t="s">
        <v>7521</v>
      </c>
      <c r="B5704" t="s">
        <v>22877</v>
      </c>
      <c r="C5704" t="s">
        <v>7522</v>
      </c>
      <c r="D5704" t="s">
        <v>21677</v>
      </c>
      <c r="E5704"/>
      <c r="F5704"/>
      <c r="G5704"/>
      <c r="H5704"/>
    </row>
    <row r="5705" spans="1:8" x14ac:dyDescent="0.2">
      <c r="A5705" t="s">
        <v>7523</v>
      </c>
      <c r="B5705" t="s">
        <v>22877</v>
      </c>
      <c r="C5705" t="s">
        <v>10917</v>
      </c>
      <c r="D5705" t="s">
        <v>21677</v>
      </c>
      <c r="E5705"/>
      <c r="F5705"/>
      <c r="G5705"/>
      <c r="H5705"/>
    </row>
    <row r="5706" spans="1:8" x14ac:dyDescent="0.2">
      <c r="A5706" t="s">
        <v>10918</v>
      </c>
      <c r="B5706" t="s">
        <v>22877</v>
      </c>
      <c r="C5706" t="s">
        <v>10919</v>
      </c>
      <c r="D5706" t="s">
        <v>21677</v>
      </c>
      <c r="E5706"/>
      <c r="F5706"/>
      <c r="G5706"/>
      <c r="H5706"/>
    </row>
    <row r="5707" spans="1:8" x14ac:dyDescent="0.2">
      <c r="A5707" t="s">
        <v>10920</v>
      </c>
      <c r="B5707" t="s">
        <v>22877</v>
      </c>
      <c r="C5707" t="s">
        <v>10921</v>
      </c>
      <c r="D5707" t="s">
        <v>21677</v>
      </c>
      <c r="E5707"/>
      <c r="F5707"/>
      <c r="G5707"/>
      <c r="H5707"/>
    </row>
    <row r="5708" spans="1:8" x14ac:dyDescent="0.2">
      <c r="A5708" t="s">
        <v>10922</v>
      </c>
      <c r="B5708" t="s">
        <v>22877</v>
      </c>
      <c r="C5708" t="s">
        <v>10923</v>
      </c>
      <c r="D5708" t="s">
        <v>21677</v>
      </c>
      <c r="E5708"/>
      <c r="F5708"/>
      <c r="G5708"/>
      <c r="H5708"/>
    </row>
    <row r="5709" spans="1:8" x14ac:dyDescent="0.2">
      <c r="A5709" t="s">
        <v>10924</v>
      </c>
      <c r="B5709" t="s">
        <v>22877</v>
      </c>
      <c r="C5709" t="s">
        <v>10925</v>
      </c>
      <c r="D5709" t="s">
        <v>21677</v>
      </c>
      <c r="E5709"/>
      <c r="F5709"/>
      <c r="G5709"/>
      <c r="H5709"/>
    </row>
    <row r="5710" spans="1:8" x14ac:dyDescent="0.2">
      <c r="A5710" t="s">
        <v>10926</v>
      </c>
      <c r="B5710" t="s">
        <v>22877</v>
      </c>
      <c r="C5710" t="s">
        <v>10927</v>
      </c>
      <c r="D5710" t="s">
        <v>21677</v>
      </c>
      <c r="E5710"/>
      <c r="F5710"/>
      <c r="G5710"/>
      <c r="H5710"/>
    </row>
    <row r="5711" spans="1:8" x14ac:dyDescent="0.2">
      <c r="A5711" t="s">
        <v>10928</v>
      </c>
      <c r="B5711" t="s">
        <v>22877</v>
      </c>
      <c r="C5711" t="s">
        <v>10929</v>
      </c>
      <c r="D5711" t="s">
        <v>21677</v>
      </c>
      <c r="E5711"/>
      <c r="F5711"/>
      <c r="G5711"/>
      <c r="H5711"/>
    </row>
    <row r="5712" spans="1:8" x14ac:dyDescent="0.2">
      <c r="A5712" t="s">
        <v>10930</v>
      </c>
      <c r="B5712" t="s">
        <v>22877</v>
      </c>
      <c r="C5712" t="s">
        <v>10931</v>
      </c>
      <c r="D5712" t="s">
        <v>21677</v>
      </c>
      <c r="E5712"/>
      <c r="F5712"/>
      <c r="G5712"/>
      <c r="H5712"/>
    </row>
    <row r="5713" spans="1:8" x14ac:dyDescent="0.2">
      <c r="A5713" t="s">
        <v>10932</v>
      </c>
      <c r="B5713" t="s">
        <v>22877</v>
      </c>
      <c r="C5713" t="s">
        <v>10933</v>
      </c>
      <c r="D5713" t="s">
        <v>21677</v>
      </c>
      <c r="E5713"/>
      <c r="F5713"/>
      <c r="G5713"/>
      <c r="H5713"/>
    </row>
    <row r="5714" spans="1:8" x14ac:dyDescent="0.2">
      <c r="A5714" t="s">
        <v>10934</v>
      </c>
      <c r="B5714" t="s">
        <v>22877</v>
      </c>
      <c r="C5714" t="s">
        <v>10935</v>
      </c>
      <c r="D5714" t="s">
        <v>21677</v>
      </c>
      <c r="E5714"/>
      <c r="F5714"/>
      <c r="G5714"/>
      <c r="H5714"/>
    </row>
    <row r="5715" spans="1:8" x14ac:dyDescent="0.2">
      <c r="A5715" t="s">
        <v>10936</v>
      </c>
      <c r="B5715" t="s">
        <v>22877</v>
      </c>
      <c r="C5715" t="s">
        <v>10937</v>
      </c>
      <c r="D5715" t="s">
        <v>21677</v>
      </c>
      <c r="E5715"/>
      <c r="F5715"/>
      <c r="G5715"/>
      <c r="H5715"/>
    </row>
    <row r="5716" spans="1:8" x14ac:dyDescent="0.2">
      <c r="A5716" t="s">
        <v>10938</v>
      </c>
      <c r="B5716" t="s">
        <v>22877</v>
      </c>
      <c r="C5716" t="s">
        <v>10939</v>
      </c>
      <c r="D5716" t="s">
        <v>21677</v>
      </c>
      <c r="E5716"/>
      <c r="F5716"/>
      <c r="G5716"/>
      <c r="H5716"/>
    </row>
    <row r="5717" spans="1:8" x14ac:dyDescent="0.2">
      <c r="A5717" t="s">
        <v>10940</v>
      </c>
      <c r="B5717" t="s">
        <v>22877</v>
      </c>
      <c r="C5717" t="s">
        <v>10941</v>
      </c>
      <c r="D5717" t="s">
        <v>21677</v>
      </c>
      <c r="E5717"/>
      <c r="F5717"/>
      <c r="G5717"/>
      <c r="H5717"/>
    </row>
    <row r="5718" spans="1:8" x14ac:dyDescent="0.2">
      <c r="A5718" t="s">
        <v>10942</v>
      </c>
      <c r="B5718" t="s">
        <v>22877</v>
      </c>
      <c r="C5718" t="s">
        <v>10943</v>
      </c>
      <c r="D5718" t="s">
        <v>21677</v>
      </c>
      <c r="E5718"/>
      <c r="F5718"/>
      <c r="G5718"/>
      <c r="H5718"/>
    </row>
    <row r="5719" spans="1:8" x14ac:dyDescent="0.2">
      <c r="A5719" t="s">
        <v>10944</v>
      </c>
      <c r="B5719" t="s">
        <v>22877</v>
      </c>
      <c r="C5719" t="s">
        <v>10945</v>
      </c>
      <c r="D5719" t="s">
        <v>21677</v>
      </c>
      <c r="E5719"/>
      <c r="F5719"/>
      <c r="G5719"/>
      <c r="H5719"/>
    </row>
    <row r="5720" spans="1:8" x14ac:dyDescent="0.2">
      <c r="A5720" t="s">
        <v>10946</v>
      </c>
      <c r="B5720" t="s">
        <v>22877</v>
      </c>
      <c r="C5720" t="s">
        <v>10947</v>
      </c>
      <c r="D5720" t="s">
        <v>21677</v>
      </c>
      <c r="E5720"/>
      <c r="F5720"/>
      <c r="G5720"/>
      <c r="H5720"/>
    </row>
    <row r="5721" spans="1:8" x14ac:dyDescent="0.2">
      <c r="A5721" t="s">
        <v>10948</v>
      </c>
      <c r="B5721" t="s">
        <v>22877</v>
      </c>
      <c r="C5721" t="s">
        <v>10949</v>
      </c>
      <c r="D5721" t="s">
        <v>21677</v>
      </c>
      <c r="E5721"/>
      <c r="F5721"/>
      <c r="G5721"/>
      <c r="H5721"/>
    </row>
    <row r="5722" spans="1:8" x14ac:dyDescent="0.2">
      <c r="A5722" t="s">
        <v>10950</v>
      </c>
      <c r="B5722" t="s">
        <v>22877</v>
      </c>
      <c r="C5722" t="s">
        <v>10951</v>
      </c>
      <c r="D5722" t="s">
        <v>21677</v>
      </c>
      <c r="E5722"/>
      <c r="F5722"/>
      <c r="G5722"/>
      <c r="H5722"/>
    </row>
    <row r="5723" spans="1:8" x14ac:dyDescent="0.2">
      <c r="A5723" t="s">
        <v>10952</v>
      </c>
      <c r="B5723" t="s">
        <v>22877</v>
      </c>
      <c r="C5723" t="s">
        <v>10953</v>
      </c>
      <c r="D5723" t="s">
        <v>21677</v>
      </c>
      <c r="E5723"/>
      <c r="F5723"/>
      <c r="G5723"/>
      <c r="H5723"/>
    </row>
    <row r="5724" spans="1:8" x14ac:dyDescent="0.2">
      <c r="A5724" t="s">
        <v>10954</v>
      </c>
      <c r="B5724" t="s">
        <v>22877</v>
      </c>
      <c r="C5724" t="s">
        <v>14292</v>
      </c>
      <c r="D5724" t="s">
        <v>21677</v>
      </c>
      <c r="E5724"/>
      <c r="F5724"/>
      <c r="G5724"/>
      <c r="H5724"/>
    </row>
    <row r="5725" spans="1:8" x14ac:dyDescent="0.2">
      <c r="A5725" t="s">
        <v>14293</v>
      </c>
      <c r="B5725" t="s">
        <v>22877</v>
      </c>
      <c r="C5725" t="s">
        <v>14294</v>
      </c>
      <c r="D5725" t="s">
        <v>21677</v>
      </c>
      <c r="E5725"/>
      <c r="F5725"/>
      <c r="G5725"/>
      <c r="H5725"/>
    </row>
    <row r="5726" spans="1:8" x14ac:dyDescent="0.2">
      <c r="A5726" t="s">
        <v>14295</v>
      </c>
      <c r="B5726" t="s">
        <v>22877</v>
      </c>
      <c r="C5726" t="s">
        <v>14296</v>
      </c>
      <c r="D5726" t="s">
        <v>21677</v>
      </c>
      <c r="E5726"/>
      <c r="F5726"/>
      <c r="G5726"/>
      <c r="H5726"/>
    </row>
    <row r="5727" spans="1:8" x14ac:dyDescent="0.2">
      <c r="A5727" t="s">
        <v>14297</v>
      </c>
      <c r="B5727" t="s">
        <v>22877</v>
      </c>
      <c r="C5727" t="s">
        <v>14298</v>
      </c>
      <c r="D5727" t="s">
        <v>21677</v>
      </c>
      <c r="E5727"/>
      <c r="F5727"/>
      <c r="G5727"/>
      <c r="H5727"/>
    </row>
    <row r="5728" spans="1:8" x14ac:dyDescent="0.2">
      <c r="A5728" t="s">
        <v>14299</v>
      </c>
      <c r="B5728" t="s">
        <v>22877</v>
      </c>
      <c r="C5728" t="s">
        <v>14300</v>
      </c>
      <c r="D5728" t="s">
        <v>21677</v>
      </c>
      <c r="E5728"/>
      <c r="F5728"/>
      <c r="G5728"/>
      <c r="H5728"/>
    </row>
    <row r="5729" spans="1:8" x14ac:dyDescent="0.2">
      <c r="A5729" t="s">
        <v>14301</v>
      </c>
      <c r="B5729" t="s">
        <v>22877</v>
      </c>
      <c r="C5729" t="s">
        <v>14302</v>
      </c>
      <c r="D5729" t="s">
        <v>21677</v>
      </c>
      <c r="E5729"/>
      <c r="F5729"/>
      <c r="G5729"/>
      <c r="H5729"/>
    </row>
    <row r="5730" spans="1:8" x14ac:dyDescent="0.2">
      <c r="A5730" t="s">
        <v>14303</v>
      </c>
      <c r="B5730" t="s">
        <v>22877</v>
      </c>
      <c r="C5730" t="s">
        <v>14304</v>
      </c>
      <c r="D5730" t="s">
        <v>21677</v>
      </c>
      <c r="E5730"/>
      <c r="F5730"/>
      <c r="G5730"/>
      <c r="H5730"/>
    </row>
    <row r="5731" spans="1:8" x14ac:dyDescent="0.2">
      <c r="A5731" t="s">
        <v>14305</v>
      </c>
      <c r="B5731" t="s">
        <v>22877</v>
      </c>
      <c r="C5731" t="s">
        <v>14306</v>
      </c>
      <c r="D5731" t="s">
        <v>21677</v>
      </c>
      <c r="E5731"/>
      <c r="F5731"/>
      <c r="G5731"/>
      <c r="H5731"/>
    </row>
    <row r="5732" spans="1:8" x14ac:dyDescent="0.2">
      <c r="A5732" t="s">
        <v>14307</v>
      </c>
      <c r="B5732" t="s">
        <v>22877</v>
      </c>
      <c r="C5732" t="s">
        <v>14308</v>
      </c>
      <c r="D5732" t="s">
        <v>21677</v>
      </c>
      <c r="E5732"/>
      <c r="F5732"/>
      <c r="G5732"/>
      <c r="H5732"/>
    </row>
    <row r="5733" spans="1:8" x14ac:dyDescent="0.2">
      <c r="A5733" t="s">
        <v>14309</v>
      </c>
      <c r="B5733" t="s">
        <v>22877</v>
      </c>
      <c r="C5733" t="s">
        <v>14310</v>
      </c>
      <c r="D5733" t="s">
        <v>21677</v>
      </c>
      <c r="E5733"/>
      <c r="F5733"/>
      <c r="G5733"/>
      <c r="H5733"/>
    </row>
    <row r="5734" spans="1:8" x14ac:dyDescent="0.2">
      <c r="A5734" t="s">
        <v>14311</v>
      </c>
      <c r="B5734" t="s">
        <v>22877</v>
      </c>
      <c r="C5734" t="s">
        <v>14312</v>
      </c>
      <c r="D5734" t="s">
        <v>21677</v>
      </c>
      <c r="E5734"/>
      <c r="F5734"/>
      <c r="G5734"/>
      <c r="H5734"/>
    </row>
    <row r="5735" spans="1:8" x14ac:dyDescent="0.2">
      <c r="A5735" t="s">
        <v>14313</v>
      </c>
      <c r="B5735" t="s">
        <v>22877</v>
      </c>
      <c r="C5735" t="s">
        <v>14314</v>
      </c>
      <c r="D5735" t="s">
        <v>21677</v>
      </c>
      <c r="E5735"/>
      <c r="F5735"/>
      <c r="G5735"/>
      <c r="H5735"/>
    </row>
    <row r="5736" spans="1:8" x14ac:dyDescent="0.2">
      <c r="A5736" t="s">
        <v>14315</v>
      </c>
      <c r="B5736" t="s">
        <v>22877</v>
      </c>
      <c r="C5736" t="s">
        <v>14316</v>
      </c>
      <c r="D5736" t="s">
        <v>21677</v>
      </c>
      <c r="E5736"/>
      <c r="F5736"/>
      <c r="G5736"/>
      <c r="H5736"/>
    </row>
    <row r="5737" spans="1:8" x14ac:dyDescent="0.2">
      <c r="A5737" t="s">
        <v>14317</v>
      </c>
      <c r="B5737" t="s">
        <v>22877</v>
      </c>
      <c r="C5737" t="s">
        <v>10959</v>
      </c>
      <c r="D5737" t="s">
        <v>21677</v>
      </c>
      <c r="E5737"/>
      <c r="F5737"/>
      <c r="G5737"/>
      <c r="H5737"/>
    </row>
    <row r="5738" spans="1:8" x14ac:dyDescent="0.2">
      <c r="A5738" t="s">
        <v>10960</v>
      </c>
      <c r="B5738" t="s">
        <v>22877</v>
      </c>
      <c r="C5738" t="s">
        <v>10961</v>
      </c>
      <c r="D5738" t="s">
        <v>21677</v>
      </c>
      <c r="E5738"/>
      <c r="F5738"/>
      <c r="G5738"/>
      <c r="H5738"/>
    </row>
    <row r="5739" spans="1:8" x14ac:dyDescent="0.2">
      <c r="A5739" t="s">
        <v>10962</v>
      </c>
      <c r="B5739" t="s">
        <v>22877</v>
      </c>
      <c r="C5739" t="s">
        <v>10963</v>
      </c>
      <c r="D5739" t="s">
        <v>21677</v>
      </c>
      <c r="E5739"/>
      <c r="F5739"/>
      <c r="G5739"/>
      <c r="H5739"/>
    </row>
    <row r="5740" spans="1:8" x14ac:dyDescent="0.2">
      <c r="A5740" t="s">
        <v>10964</v>
      </c>
      <c r="B5740" t="s">
        <v>22877</v>
      </c>
      <c r="C5740" t="s">
        <v>10965</v>
      </c>
      <c r="D5740" t="s">
        <v>21677</v>
      </c>
      <c r="E5740"/>
      <c r="F5740"/>
      <c r="G5740"/>
      <c r="H5740"/>
    </row>
    <row r="5741" spans="1:8" x14ac:dyDescent="0.2">
      <c r="A5741" t="s">
        <v>10966</v>
      </c>
      <c r="B5741" t="s">
        <v>22877</v>
      </c>
      <c r="C5741" t="s">
        <v>10967</v>
      </c>
      <c r="D5741" t="s">
        <v>21677</v>
      </c>
      <c r="E5741"/>
      <c r="F5741"/>
      <c r="G5741"/>
      <c r="H5741"/>
    </row>
    <row r="5742" spans="1:8" x14ac:dyDescent="0.2">
      <c r="A5742" t="s">
        <v>10968</v>
      </c>
      <c r="B5742" t="s">
        <v>22877</v>
      </c>
      <c r="C5742" t="s">
        <v>10969</v>
      </c>
      <c r="D5742" t="s">
        <v>21677</v>
      </c>
      <c r="E5742"/>
      <c r="F5742"/>
      <c r="G5742"/>
      <c r="H5742"/>
    </row>
    <row r="5743" spans="1:8" x14ac:dyDescent="0.2">
      <c r="A5743" t="s">
        <v>10970</v>
      </c>
      <c r="B5743" t="s">
        <v>22877</v>
      </c>
      <c r="C5743" t="s">
        <v>10971</v>
      </c>
      <c r="D5743" t="s">
        <v>21677</v>
      </c>
      <c r="E5743"/>
      <c r="F5743"/>
      <c r="G5743"/>
      <c r="H5743"/>
    </row>
    <row r="5744" spans="1:8" x14ac:dyDescent="0.2">
      <c r="A5744" t="s">
        <v>10972</v>
      </c>
      <c r="B5744" t="s">
        <v>22877</v>
      </c>
      <c r="C5744" t="s">
        <v>14314</v>
      </c>
      <c r="D5744" t="s">
        <v>21677</v>
      </c>
      <c r="E5744"/>
      <c r="F5744"/>
      <c r="G5744"/>
      <c r="H5744"/>
    </row>
    <row r="5745" spans="1:8" x14ac:dyDescent="0.2">
      <c r="A5745" t="s">
        <v>10973</v>
      </c>
      <c r="B5745" t="s">
        <v>22877</v>
      </c>
      <c r="C5745" t="s">
        <v>10974</v>
      </c>
      <c r="D5745" t="s">
        <v>21677</v>
      </c>
      <c r="E5745"/>
      <c r="F5745"/>
      <c r="G5745"/>
      <c r="H5745"/>
    </row>
    <row r="5746" spans="1:8" x14ac:dyDescent="0.2">
      <c r="A5746" t="s">
        <v>10975</v>
      </c>
      <c r="B5746" t="s">
        <v>22877</v>
      </c>
      <c r="C5746" t="s">
        <v>10976</v>
      </c>
      <c r="D5746" t="s">
        <v>21677</v>
      </c>
      <c r="E5746"/>
      <c r="F5746"/>
      <c r="G5746"/>
      <c r="H5746"/>
    </row>
    <row r="5747" spans="1:8" x14ac:dyDescent="0.2">
      <c r="A5747" t="s">
        <v>10977</v>
      </c>
      <c r="B5747" t="s">
        <v>22877</v>
      </c>
      <c r="C5747" t="s">
        <v>10974</v>
      </c>
      <c r="D5747" t="s">
        <v>21677</v>
      </c>
      <c r="E5747"/>
      <c r="F5747"/>
      <c r="G5747"/>
      <c r="H5747"/>
    </row>
    <row r="5748" spans="1:8" x14ac:dyDescent="0.2">
      <c r="A5748" t="s">
        <v>10978</v>
      </c>
      <c r="B5748" t="s">
        <v>22877</v>
      </c>
      <c r="C5748" t="s">
        <v>10976</v>
      </c>
      <c r="D5748" t="s">
        <v>21677</v>
      </c>
      <c r="E5748"/>
      <c r="F5748"/>
      <c r="G5748"/>
      <c r="H5748"/>
    </row>
    <row r="5749" spans="1:8" x14ac:dyDescent="0.2">
      <c r="A5749" t="s">
        <v>10979</v>
      </c>
      <c r="B5749" t="s">
        <v>22877</v>
      </c>
      <c r="C5749" t="s">
        <v>10980</v>
      </c>
      <c r="D5749" t="s">
        <v>21677</v>
      </c>
      <c r="E5749"/>
      <c r="F5749"/>
      <c r="G5749"/>
      <c r="H5749"/>
    </row>
    <row r="5750" spans="1:8" x14ac:dyDescent="0.2">
      <c r="A5750" t="s">
        <v>10981</v>
      </c>
      <c r="B5750" t="s">
        <v>22877</v>
      </c>
      <c r="C5750" t="s">
        <v>10982</v>
      </c>
      <c r="D5750" t="s">
        <v>21677</v>
      </c>
      <c r="E5750"/>
      <c r="F5750"/>
      <c r="G5750"/>
      <c r="H5750"/>
    </row>
    <row r="5751" spans="1:8" x14ac:dyDescent="0.2">
      <c r="A5751" t="s">
        <v>10983</v>
      </c>
      <c r="B5751" t="s">
        <v>22877</v>
      </c>
      <c r="C5751" t="s">
        <v>10980</v>
      </c>
      <c r="D5751" t="s">
        <v>21677</v>
      </c>
      <c r="E5751"/>
      <c r="F5751"/>
      <c r="G5751"/>
      <c r="H5751"/>
    </row>
    <row r="5752" spans="1:8" x14ac:dyDescent="0.2">
      <c r="A5752" t="s">
        <v>10984</v>
      </c>
      <c r="B5752" t="s">
        <v>22877</v>
      </c>
      <c r="C5752" t="s">
        <v>10982</v>
      </c>
      <c r="D5752" t="s">
        <v>21677</v>
      </c>
      <c r="E5752"/>
      <c r="F5752"/>
      <c r="G5752"/>
      <c r="H5752"/>
    </row>
    <row r="5753" spans="1:8" x14ac:dyDescent="0.2">
      <c r="A5753" t="s">
        <v>7610</v>
      </c>
      <c r="B5753" t="s">
        <v>22877</v>
      </c>
      <c r="C5753" t="s">
        <v>10974</v>
      </c>
      <c r="D5753" t="s">
        <v>21677</v>
      </c>
      <c r="E5753"/>
      <c r="F5753"/>
      <c r="G5753"/>
      <c r="H5753"/>
    </row>
    <row r="5754" spans="1:8" x14ac:dyDescent="0.2">
      <c r="A5754" t="s">
        <v>7611</v>
      </c>
      <c r="B5754" t="s">
        <v>22877</v>
      </c>
      <c r="C5754" t="s">
        <v>10976</v>
      </c>
      <c r="D5754" t="s">
        <v>21677</v>
      </c>
      <c r="E5754"/>
      <c r="F5754"/>
      <c r="G5754"/>
      <c r="H5754"/>
    </row>
    <row r="5755" spans="1:8" x14ac:dyDescent="0.2">
      <c r="A5755" t="s">
        <v>7612</v>
      </c>
      <c r="B5755" t="s">
        <v>22877</v>
      </c>
      <c r="C5755" t="s">
        <v>10980</v>
      </c>
      <c r="D5755" t="s">
        <v>21677</v>
      </c>
      <c r="E5755"/>
      <c r="F5755"/>
      <c r="G5755"/>
      <c r="H5755"/>
    </row>
    <row r="5756" spans="1:8" x14ac:dyDescent="0.2">
      <c r="A5756" t="s">
        <v>7613</v>
      </c>
      <c r="B5756" t="s">
        <v>22877</v>
      </c>
      <c r="C5756" t="s">
        <v>10982</v>
      </c>
      <c r="D5756" t="s">
        <v>21677</v>
      </c>
      <c r="E5756"/>
      <c r="F5756"/>
      <c r="G5756"/>
      <c r="H5756"/>
    </row>
    <row r="5757" spans="1:8" x14ac:dyDescent="0.2">
      <c r="A5757" t="s">
        <v>7614</v>
      </c>
      <c r="B5757" t="s">
        <v>22877</v>
      </c>
      <c r="C5757" t="s">
        <v>7615</v>
      </c>
      <c r="D5757" t="s">
        <v>21677</v>
      </c>
      <c r="E5757"/>
      <c r="F5757"/>
      <c r="G5757"/>
      <c r="H5757"/>
    </row>
    <row r="5758" spans="1:8" x14ac:dyDescent="0.2">
      <c r="A5758" t="s">
        <v>7616</v>
      </c>
      <c r="B5758" t="s">
        <v>22877</v>
      </c>
      <c r="C5758" t="s">
        <v>7617</v>
      </c>
      <c r="D5758" t="s">
        <v>21677</v>
      </c>
      <c r="E5758"/>
      <c r="F5758"/>
      <c r="G5758"/>
      <c r="H5758"/>
    </row>
    <row r="5759" spans="1:8" x14ac:dyDescent="0.2">
      <c r="A5759" t="s">
        <v>7618</v>
      </c>
      <c r="B5759" t="s">
        <v>22877</v>
      </c>
      <c r="C5759" t="s">
        <v>7619</v>
      </c>
      <c r="D5759" t="s">
        <v>21677</v>
      </c>
      <c r="E5759"/>
      <c r="F5759"/>
      <c r="G5759"/>
      <c r="H5759"/>
    </row>
    <row r="5760" spans="1:8" x14ac:dyDescent="0.2">
      <c r="A5760" t="s">
        <v>7620</v>
      </c>
      <c r="B5760" t="s">
        <v>22877</v>
      </c>
      <c r="C5760" t="s">
        <v>7621</v>
      </c>
      <c r="D5760" t="s">
        <v>21677</v>
      </c>
      <c r="E5760"/>
      <c r="F5760"/>
      <c r="G5760"/>
      <c r="H5760"/>
    </row>
    <row r="5761" spans="1:8" x14ac:dyDescent="0.2">
      <c r="A5761" t="s">
        <v>7622</v>
      </c>
      <c r="B5761" t="s">
        <v>22877</v>
      </c>
      <c r="C5761" t="s">
        <v>7623</v>
      </c>
      <c r="D5761" t="s">
        <v>21677</v>
      </c>
      <c r="E5761"/>
      <c r="F5761"/>
      <c r="G5761"/>
      <c r="H5761"/>
    </row>
    <row r="5762" spans="1:8" x14ac:dyDescent="0.2">
      <c r="A5762" t="s">
        <v>7624</v>
      </c>
      <c r="B5762" t="s">
        <v>22877</v>
      </c>
      <c r="C5762" t="s">
        <v>7625</v>
      </c>
      <c r="D5762" t="s">
        <v>21677</v>
      </c>
      <c r="E5762"/>
      <c r="F5762"/>
      <c r="G5762"/>
      <c r="H5762"/>
    </row>
    <row r="5763" spans="1:8" x14ac:dyDescent="0.2">
      <c r="A5763" t="s">
        <v>7626</v>
      </c>
      <c r="B5763" t="s">
        <v>22877</v>
      </c>
      <c r="C5763" t="s">
        <v>7627</v>
      </c>
      <c r="D5763" t="s">
        <v>21677</v>
      </c>
      <c r="E5763"/>
      <c r="F5763"/>
      <c r="G5763"/>
      <c r="H5763"/>
    </row>
    <row r="5764" spans="1:8" x14ac:dyDescent="0.2">
      <c r="A5764" t="s">
        <v>7628</v>
      </c>
      <c r="B5764" t="s">
        <v>22877</v>
      </c>
      <c r="C5764" t="s">
        <v>7629</v>
      </c>
      <c r="D5764" t="s">
        <v>21677</v>
      </c>
      <c r="E5764"/>
      <c r="F5764"/>
      <c r="G5764"/>
      <c r="H5764"/>
    </row>
    <row r="5765" spans="1:8" x14ac:dyDescent="0.2">
      <c r="A5765" t="s">
        <v>7630</v>
      </c>
      <c r="B5765" t="s">
        <v>22877</v>
      </c>
      <c r="C5765" t="s">
        <v>7623</v>
      </c>
      <c r="D5765" t="s">
        <v>21677</v>
      </c>
      <c r="E5765"/>
      <c r="F5765"/>
      <c r="G5765"/>
      <c r="H5765"/>
    </row>
    <row r="5766" spans="1:8" x14ac:dyDescent="0.2">
      <c r="A5766" t="s">
        <v>7631</v>
      </c>
      <c r="B5766" t="s">
        <v>22877</v>
      </c>
      <c r="C5766" t="s">
        <v>7625</v>
      </c>
      <c r="D5766" t="s">
        <v>21677</v>
      </c>
      <c r="E5766"/>
      <c r="F5766"/>
      <c r="G5766"/>
      <c r="H5766"/>
    </row>
    <row r="5767" spans="1:8" x14ac:dyDescent="0.2">
      <c r="A5767" t="s">
        <v>7632</v>
      </c>
      <c r="B5767" t="s">
        <v>22877</v>
      </c>
      <c r="C5767" t="s">
        <v>7627</v>
      </c>
      <c r="D5767" t="s">
        <v>21677</v>
      </c>
      <c r="E5767"/>
      <c r="F5767"/>
      <c r="G5767"/>
      <c r="H5767"/>
    </row>
    <row r="5768" spans="1:8" x14ac:dyDescent="0.2">
      <c r="A5768" t="s">
        <v>7633</v>
      </c>
      <c r="B5768" t="s">
        <v>22877</v>
      </c>
      <c r="C5768" t="s">
        <v>7629</v>
      </c>
      <c r="D5768" t="s">
        <v>21677</v>
      </c>
      <c r="E5768"/>
      <c r="F5768"/>
      <c r="G5768"/>
      <c r="H5768"/>
    </row>
    <row r="5769" spans="1:8" x14ac:dyDescent="0.2">
      <c r="A5769" t="s">
        <v>7634</v>
      </c>
      <c r="B5769" t="s">
        <v>22877</v>
      </c>
      <c r="C5769" t="s">
        <v>10974</v>
      </c>
      <c r="D5769" t="s">
        <v>21677</v>
      </c>
      <c r="E5769"/>
      <c r="F5769"/>
      <c r="G5769"/>
      <c r="H5769"/>
    </row>
    <row r="5770" spans="1:8" x14ac:dyDescent="0.2">
      <c r="A5770" t="s">
        <v>7635</v>
      </c>
      <c r="B5770" t="s">
        <v>22877</v>
      </c>
      <c r="C5770" t="s">
        <v>10976</v>
      </c>
      <c r="D5770" t="s">
        <v>21677</v>
      </c>
      <c r="E5770"/>
      <c r="F5770"/>
      <c r="G5770"/>
      <c r="H5770"/>
    </row>
    <row r="5771" spans="1:8" x14ac:dyDescent="0.2">
      <c r="A5771" t="s">
        <v>7636</v>
      </c>
      <c r="B5771" t="s">
        <v>22877</v>
      </c>
      <c r="C5771" t="s">
        <v>10980</v>
      </c>
      <c r="D5771" t="s">
        <v>21677</v>
      </c>
      <c r="E5771"/>
      <c r="F5771"/>
      <c r="G5771"/>
      <c r="H5771"/>
    </row>
    <row r="5772" spans="1:8" x14ac:dyDescent="0.2">
      <c r="A5772" t="s">
        <v>11001</v>
      </c>
      <c r="B5772" t="s">
        <v>22877</v>
      </c>
      <c r="C5772" t="s">
        <v>10982</v>
      </c>
      <c r="D5772" t="s">
        <v>21677</v>
      </c>
      <c r="E5772"/>
      <c r="F5772"/>
      <c r="G5772"/>
      <c r="H5772"/>
    </row>
    <row r="5773" spans="1:8" x14ac:dyDescent="0.2">
      <c r="A5773" t="s">
        <v>11002</v>
      </c>
      <c r="B5773" t="s">
        <v>22877</v>
      </c>
      <c r="C5773" t="s">
        <v>7615</v>
      </c>
      <c r="D5773" t="s">
        <v>21677</v>
      </c>
      <c r="E5773"/>
      <c r="F5773"/>
      <c r="G5773"/>
      <c r="H5773"/>
    </row>
    <row r="5774" spans="1:8" x14ac:dyDescent="0.2">
      <c r="A5774" t="s">
        <v>11003</v>
      </c>
      <c r="B5774" t="s">
        <v>22877</v>
      </c>
      <c r="C5774" t="s">
        <v>7617</v>
      </c>
      <c r="D5774" t="s">
        <v>21677</v>
      </c>
      <c r="E5774"/>
      <c r="F5774"/>
      <c r="G5774"/>
      <c r="H5774"/>
    </row>
    <row r="5775" spans="1:8" x14ac:dyDescent="0.2">
      <c r="A5775" t="s">
        <v>11004</v>
      </c>
      <c r="B5775" t="s">
        <v>22877</v>
      </c>
      <c r="C5775" t="s">
        <v>7619</v>
      </c>
      <c r="D5775" t="s">
        <v>21677</v>
      </c>
      <c r="E5775"/>
      <c r="F5775"/>
      <c r="G5775"/>
      <c r="H5775"/>
    </row>
    <row r="5776" spans="1:8" x14ac:dyDescent="0.2">
      <c r="A5776" t="s">
        <v>11005</v>
      </c>
      <c r="B5776" t="s">
        <v>22877</v>
      </c>
      <c r="C5776" t="s">
        <v>7621</v>
      </c>
      <c r="D5776" t="s">
        <v>21677</v>
      </c>
      <c r="E5776"/>
      <c r="F5776"/>
      <c r="G5776"/>
      <c r="H5776"/>
    </row>
    <row r="5777" spans="1:8" x14ac:dyDescent="0.2">
      <c r="A5777" t="s">
        <v>11006</v>
      </c>
      <c r="B5777" t="s">
        <v>22877</v>
      </c>
      <c r="C5777" t="s">
        <v>7615</v>
      </c>
      <c r="D5777" t="s">
        <v>21677</v>
      </c>
      <c r="E5777"/>
      <c r="F5777"/>
      <c r="G5777"/>
      <c r="H5777"/>
    </row>
    <row r="5778" spans="1:8" x14ac:dyDescent="0.2">
      <c r="A5778" t="s">
        <v>11007</v>
      </c>
      <c r="B5778" t="s">
        <v>22877</v>
      </c>
      <c r="C5778" t="s">
        <v>7617</v>
      </c>
      <c r="D5778" t="s">
        <v>21677</v>
      </c>
      <c r="E5778"/>
      <c r="F5778"/>
      <c r="G5778"/>
      <c r="H5778"/>
    </row>
    <row r="5779" spans="1:8" x14ac:dyDescent="0.2">
      <c r="A5779" t="s">
        <v>11008</v>
      </c>
      <c r="B5779" t="s">
        <v>22877</v>
      </c>
      <c r="C5779" t="s">
        <v>7619</v>
      </c>
      <c r="D5779" t="s">
        <v>21677</v>
      </c>
      <c r="E5779"/>
      <c r="F5779"/>
      <c r="G5779"/>
      <c r="H5779"/>
    </row>
    <row r="5780" spans="1:8" x14ac:dyDescent="0.2">
      <c r="A5780" t="s">
        <v>11009</v>
      </c>
      <c r="B5780" t="s">
        <v>22877</v>
      </c>
      <c r="C5780" t="s">
        <v>7621</v>
      </c>
      <c r="D5780" t="s">
        <v>21677</v>
      </c>
      <c r="E5780"/>
      <c r="F5780"/>
      <c r="G5780"/>
      <c r="H5780"/>
    </row>
    <row r="5781" spans="1:8" x14ac:dyDescent="0.2">
      <c r="A5781" t="s">
        <v>11010</v>
      </c>
      <c r="B5781" t="s">
        <v>22877</v>
      </c>
      <c r="C5781" t="s">
        <v>7615</v>
      </c>
      <c r="D5781" t="s">
        <v>21677</v>
      </c>
      <c r="E5781"/>
      <c r="F5781"/>
      <c r="G5781"/>
      <c r="H5781"/>
    </row>
    <row r="5782" spans="1:8" x14ac:dyDescent="0.2">
      <c r="A5782" t="s">
        <v>11011</v>
      </c>
      <c r="B5782" t="s">
        <v>22877</v>
      </c>
      <c r="C5782" t="s">
        <v>7617</v>
      </c>
      <c r="D5782" t="s">
        <v>21677</v>
      </c>
      <c r="E5782"/>
      <c r="F5782"/>
      <c r="G5782"/>
      <c r="H5782"/>
    </row>
    <row r="5783" spans="1:8" x14ac:dyDescent="0.2">
      <c r="A5783" t="s">
        <v>11012</v>
      </c>
      <c r="B5783" t="s">
        <v>22877</v>
      </c>
      <c r="C5783" t="s">
        <v>7619</v>
      </c>
      <c r="D5783" t="s">
        <v>21677</v>
      </c>
      <c r="E5783"/>
      <c r="F5783"/>
      <c r="G5783"/>
      <c r="H5783"/>
    </row>
    <row r="5784" spans="1:8" x14ac:dyDescent="0.2">
      <c r="A5784" t="s">
        <v>11013</v>
      </c>
      <c r="B5784" t="s">
        <v>22877</v>
      </c>
      <c r="C5784" t="s">
        <v>7621</v>
      </c>
      <c r="D5784" t="s">
        <v>21677</v>
      </c>
      <c r="E5784"/>
      <c r="F5784"/>
      <c r="G5784"/>
      <c r="H5784"/>
    </row>
    <row r="5785" spans="1:8" x14ac:dyDescent="0.2">
      <c r="A5785" t="s">
        <v>11014</v>
      </c>
      <c r="B5785" t="s">
        <v>22877</v>
      </c>
      <c r="C5785" t="s">
        <v>11015</v>
      </c>
      <c r="D5785" t="s">
        <v>21677</v>
      </c>
      <c r="E5785"/>
      <c r="F5785"/>
      <c r="G5785"/>
      <c r="H5785"/>
    </row>
    <row r="5786" spans="1:8" x14ac:dyDescent="0.2">
      <c r="A5786" t="s">
        <v>11016</v>
      </c>
      <c r="B5786" t="s">
        <v>22877</v>
      </c>
      <c r="C5786" t="s">
        <v>11017</v>
      </c>
      <c r="D5786" t="s">
        <v>21677</v>
      </c>
      <c r="E5786"/>
      <c r="F5786"/>
      <c r="G5786"/>
      <c r="H5786"/>
    </row>
    <row r="5787" spans="1:8" x14ac:dyDescent="0.2">
      <c r="A5787" t="s">
        <v>11018</v>
      </c>
      <c r="B5787" t="s">
        <v>22877</v>
      </c>
      <c r="C5787" t="s">
        <v>11017</v>
      </c>
      <c r="D5787" t="s">
        <v>21677</v>
      </c>
      <c r="E5787"/>
      <c r="F5787"/>
      <c r="G5787"/>
      <c r="H5787"/>
    </row>
    <row r="5788" spans="1:8" x14ac:dyDescent="0.2">
      <c r="A5788" t="s">
        <v>11019</v>
      </c>
      <c r="B5788" t="s">
        <v>22877</v>
      </c>
      <c r="C5788" t="s">
        <v>7615</v>
      </c>
      <c r="D5788" t="s">
        <v>21677</v>
      </c>
      <c r="E5788"/>
      <c r="F5788"/>
      <c r="G5788"/>
      <c r="H5788"/>
    </row>
    <row r="5789" spans="1:8" x14ac:dyDescent="0.2">
      <c r="A5789" t="s">
        <v>11020</v>
      </c>
      <c r="B5789" t="s">
        <v>22877</v>
      </c>
      <c r="C5789" t="s">
        <v>7617</v>
      </c>
      <c r="D5789" t="s">
        <v>21677</v>
      </c>
      <c r="E5789"/>
      <c r="F5789"/>
      <c r="G5789"/>
      <c r="H5789"/>
    </row>
    <row r="5790" spans="1:8" x14ac:dyDescent="0.2">
      <c r="A5790" t="s">
        <v>11021</v>
      </c>
      <c r="B5790" t="s">
        <v>22877</v>
      </c>
      <c r="C5790" t="s">
        <v>7619</v>
      </c>
      <c r="D5790" t="s">
        <v>21677</v>
      </c>
      <c r="E5790"/>
      <c r="F5790"/>
      <c r="G5790"/>
      <c r="H5790"/>
    </row>
    <row r="5791" spans="1:8" x14ac:dyDescent="0.2">
      <c r="A5791" t="s">
        <v>11022</v>
      </c>
      <c r="B5791" t="s">
        <v>22877</v>
      </c>
      <c r="C5791" t="s">
        <v>7621</v>
      </c>
      <c r="D5791" t="s">
        <v>21677</v>
      </c>
      <c r="E5791"/>
      <c r="F5791"/>
      <c r="G5791"/>
      <c r="H5791"/>
    </row>
    <row r="5792" spans="1:8" x14ac:dyDescent="0.2">
      <c r="A5792" t="s">
        <v>11023</v>
      </c>
      <c r="B5792" t="s">
        <v>22877</v>
      </c>
      <c r="C5792" t="s">
        <v>10974</v>
      </c>
      <c r="D5792" t="s">
        <v>21677</v>
      </c>
      <c r="E5792"/>
      <c r="F5792"/>
      <c r="G5792"/>
      <c r="H5792"/>
    </row>
    <row r="5793" spans="1:8" x14ac:dyDescent="0.2">
      <c r="A5793" t="s">
        <v>11024</v>
      </c>
      <c r="B5793" t="s">
        <v>22877</v>
      </c>
      <c r="C5793" t="s">
        <v>10976</v>
      </c>
      <c r="D5793" t="s">
        <v>21677</v>
      </c>
      <c r="E5793"/>
      <c r="F5793"/>
      <c r="G5793"/>
      <c r="H5793"/>
    </row>
    <row r="5794" spans="1:8" x14ac:dyDescent="0.2">
      <c r="A5794" t="s">
        <v>11025</v>
      </c>
      <c r="B5794" t="s">
        <v>22877</v>
      </c>
      <c r="C5794" t="s">
        <v>10980</v>
      </c>
      <c r="D5794" t="s">
        <v>21677</v>
      </c>
      <c r="E5794"/>
      <c r="F5794"/>
      <c r="G5794"/>
      <c r="H5794"/>
    </row>
    <row r="5795" spans="1:8" x14ac:dyDescent="0.2">
      <c r="A5795" t="s">
        <v>11026</v>
      </c>
      <c r="B5795" t="s">
        <v>22877</v>
      </c>
      <c r="C5795" t="s">
        <v>10982</v>
      </c>
      <c r="D5795" t="s">
        <v>21677</v>
      </c>
      <c r="E5795"/>
      <c r="F5795"/>
      <c r="G5795"/>
      <c r="H5795"/>
    </row>
    <row r="5796" spans="1:8" x14ac:dyDescent="0.2">
      <c r="A5796" t="s">
        <v>11027</v>
      </c>
      <c r="B5796" t="s">
        <v>22877</v>
      </c>
      <c r="C5796" t="s">
        <v>10974</v>
      </c>
      <c r="D5796" t="s">
        <v>21677</v>
      </c>
      <c r="E5796"/>
      <c r="F5796"/>
      <c r="G5796"/>
      <c r="H5796"/>
    </row>
    <row r="5797" spans="1:8" x14ac:dyDescent="0.2">
      <c r="A5797" t="s">
        <v>11028</v>
      </c>
      <c r="B5797" t="s">
        <v>22877</v>
      </c>
      <c r="C5797" t="s">
        <v>10976</v>
      </c>
      <c r="D5797" t="s">
        <v>21677</v>
      </c>
      <c r="E5797"/>
      <c r="F5797"/>
      <c r="G5797"/>
      <c r="H5797"/>
    </row>
    <row r="5798" spans="1:8" x14ac:dyDescent="0.2">
      <c r="A5798" t="s">
        <v>11029</v>
      </c>
      <c r="B5798" t="s">
        <v>22877</v>
      </c>
      <c r="C5798" t="s">
        <v>10980</v>
      </c>
      <c r="D5798" t="s">
        <v>21677</v>
      </c>
      <c r="E5798"/>
      <c r="F5798"/>
      <c r="G5798"/>
      <c r="H5798"/>
    </row>
    <row r="5799" spans="1:8" x14ac:dyDescent="0.2">
      <c r="A5799" t="s">
        <v>11030</v>
      </c>
      <c r="B5799" t="s">
        <v>22877</v>
      </c>
      <c r="C5799" t="s">
        <v>10982</v>
      </c>
      <c r="D5799" t="s">
        <v>21677</v>
      </c>
      <c r="E5799"/>
      <c r="F5799"/>
      <c r="G5799"/>
      <c r="H5799"/>
    </row>
    <row r="5800" spans="1:8" x14ac:dyDescent="0.2">
      <c r="A5800" t="s">
        <v>11031</v>
      </c>
      <c r="B5800" t="s">
        <v>22877</v>
      </c>
      <c r="C5800" t="s">
        <v>11032</v>
      </c>
      <c r="D5800" t="s">
        <v>21677</v>
      </c>
      <c r="E5800"/>
      <c r="F5800"/>
      <c r="G5800"/>
      <c r="H5800"/>
    </row>
    <row r="5801" spans="1:8" x14ac:dyDescent="0.2">
      <c r="A5801" t="s">
        <v>11033</v>
      </c>
      <c r="B5801" t="s">
        <v>22877</v>
      </c>
      <c r="C5801" t="s">
        <v>11034</v>
      </c>
      <c r="D5801" t="s">
        <v>21677</v>
      </c>
      <c r="E5801"/>
      <c r="F5801"/>
      <c r="G5801"/>
      <c r="H5801"/>
    </row>
    <row r="5802" spans="1:8" x14ac:dyDescent="0.2">
      <c r="A5802" t="s">
        <v>11035</v>
      </c>
      <c r="B5802" t="s">
        <v>22877</v>
      </c>
      <c r="C5802" t="s">
        <v>11036</v>
      </c>
      <c r="D5802" t="s">
        <v>21677</v>
      </c>
      <c r="E5802"/>
      <c r="F5802"/>
      <c r="G5802"/>
      <c r="H5802"/>
    </row>
    <row r="5803" spans="1:8" x14ac:dyDescent="0.2">
      <c r="A5803" t="s">
        <v>11037</v>
      </c>
      <c r="B5803" t="s">
        <v>22877</v>
      </c>
      <c r="C5803" t="s">
        <v>11038</v>
      </c>
      <c r="D5803" t="s">
        <v>21677</v>
      </c>
      <c r="E5803"/>
      <c r="F5803"/>
      <c r="G5803"/>
      <c r="H5803"/>
    </row>
    <row r="5804" spans="1:8" x14ac:dyDescent="0.2">
      <c r="A5804" t="s">
        <v>11039</v>
      </c>
      <c r="B5804" t="s">
        <v>22877</v>
      </c>
      <c r="C5804" t="s">
        <v>11040</v>
      </c>
      <c r="D5804" t="s">
        <v>21677</v>
      </c>
      <c r="E5804"/>
      <c r="F5804"/>
      <c r="G5804"/>
      <c r="H5804"/>
    </row>
    <row r="5805" spans="1:8" x14ac:dyDescent="0.2">
      <c r="A5805" t="s">
        <v>11041</v>
      </c>
      <c r="B5805" t="s">
        <v>22877</v>
      </c>
      <c r="C5805" t="s">
        <v>11042</v>
      </c>
      <c r="D5805" t="s">
        <v>21677</v>
      </c>
      <c r="E5805"/>
      <c r="F5805"/>
      <c r="G5805"/>
      <c r="H5805"/>
    </row>
    <row r="5806" spans="1:8" x14ac:dyDescent="0.2">
      <c r="A5806" t="s">
        <v>11043</v>
      </c>
      <c r="B5806" t="s">
        <v>22877</v>
      </c>
      <c r="C5806" t="s">
        <v>11044</v>
      </c>
      <c r="D5806" t="s">
        <v>21677</v>
      </c>
      <c r="E5806"/>
      <c r="F5806"/>
      <c r="G5806"/>
      <c r="H5806"/>
    </row>
    <row r="5807" spans="1:8" x14ac:dyDescent="0.2">
      <c r="A5807" t="s">
        <v>11045</v>
      </c>
      <c r="B5807" t="s">
        <v>22877</v>
      </c>
      <c r="C5807" t="s">
        <v>11046</v>
      </c>
      <c r="D5807" t="s">
        <v>21677</v>
      </c>
      <c r="E5807"/>
      <c r="F5807"/>
      <c r="G5807"/>
      <c r="H5807"/>
    </row>
    <row r="5808" spans="1:8" x14ac:dyDescent="0.2">
      <c r="A5808" t="s">
        <v>11047</v>
      </c>
      <c r="B5808" t="s">
        <v>22877</v>
      </c>
      <c r="C5808" t="s">
        <v>11040</v>
      </c>
      <c r="D5808" t="s">
        <v>21677</v>
      </c>
      <c r="E5808"/>
      <c r="F5808"/>
      <c r="G5808"/>
      <c r="H5808"/>
    </row>
    <row r="5809" spans="1:8" x14ac:dyDescent="0.2">
      <c r="A5809" t="s">
        <v>11048</v>
      </c>
      <c r="B5809" t="s">
        <v>22877</v>
      </c>
      <c r="C5809" t="s">
        <v>11042</v>
      </c>
      <c r="D5809" t="s">
        <v>21677</v>
      </c>
      <c r="E5809"/>
      <c r="F5809"/>
      <c r="G5809"/>
      <c r="H5809"/>
    </row>
    <row r="5810" spans="1:8" x14ac:dyDescent="0.2">
      <c r="A5810" t="s">
        <v>11049</v>
      </c>
      <c r="B5810" t="s">
        <v>22877</v>
      </c>
      <c r="C5810" t="s">
        <v>11044</v>
      </c>
      <c r="D5810" t="s">
        <v>21677</v>
      </c>
      <c r="E5810"/>
      <c r="F5810"/>
      <c r="G5810"/>
      <c r="H5810"/>
    </row>
    <row r="5811" spans="1:8" x14ac:dyDescent="0.2">
      <c r="A5811" t="s">
        <v>11050</v>
      </c>
      <c r="B5811" t="s">
        <v>22877</v>
      </c>
      <c r="C5811" t="s">
        <v>11046</v>
      </c>
      <c r="D5811" t="s">
        <v>21677</v>
      </c>
      <c r="E5811"/>
      <c r="F5811"/>
      <c r="G5811"/>
      <c r="H5811"/>
    </row>
    <row r="5812" spans="1:8" x14ac:dyDescent="0.2">
      <c r="A5812" t="s">
        <v>11051</v>
      </c>
      <c r="B5812" t="s">
        <v>22877</v>
      </c>
      <c r="C5812" t="s">
        <v>11052</v>
      </c>
      <c r="D5812" t="s">
        <v>21677</v>
      </c>
      <c r="E5812"/>
      <c r="F5812"/>
      <c r="G5812"/>
      <c r="H5812"/>
    </row>
    <row r="5813" spans="1:8" x14ac:dyDescent="0.2">
      <c r="A5813" t="s">
        <v>11053</v>
      </c>
      <c r="B5813" t="s">
        <v>22877</v>
      </c>
      <c r="C5813" t="s">
        <v>11054</v>
      </c>
      <c r="D5813" t="s">
        <v>21677</v>
      </c>
      <c r="E5813"/>
      <c r="F5813"/>
      <c r="G5813"/>
      <c r="H5813"/>
    </row>
    <row r="5814" spans="1:8" x14ac:dyDescent="0.2">
      <c r="A5814" t="s">
        <v>11055</v>
      </c>
      <c r="B5814" t="s">
        <v>22877</v>
      </c>
      <c r="C5814" t="s">
        <v>11032</v>
      </c>
      <c r="D5814" t="s">
        <v>21677</v>
      </c>
      <c r="E5814"/>
      <c r="F5814"/>
      <c r="G5814"/>
      <c r="H5814"/>
    </row>
    <row r="5815" spans="1:8" x14ac:dyDescent="0.2">
      <c r="A5815" t="s">
        <v>11056</v>
      </c>
      <c r="B5815" t="s">
        <v>22877</v>
      </c>
      <c r="C5815" t="s">
        <v>11034</v>
      </c>
      <c r="D5815" t="s">
        <v>21677</v>
      </c>
      <c r="E5815"/>
      <c r="F5815"/>
      <c r="G5815"/>
      <c r="H5815"/>
    </row>
    <row r="5816" spans="1:8" x14ac:dyDescent="0.2">
      <c r="A5816" t="s">
        <v>11057</v>
      </c>
      <c r="B5816" t="s">
        <v>22877</v>
      </c>
      <c r="C5816" t="s">
        <v>11036</v>
      </c>
      <c r="D5816" t="s">
        <v>21677</v>
      </c>
      <c r="E5816"/>
      <c r="F5816"/>
      <c r="G5816"/>
      <c r="H5816"/>
    </row>
    <row r="5817" spans="1:8" x14ac:dyDescent="0.2">
      <c r="A5817" t="s">
        <v>11058</v>
      </c>
      <c r="B5817" t="s">
        <v>22877</v>
      </c>
      <c r="C5817" t="s">
        <v>11038</v>
      </c>
      <c r="D5817" t="s">
        <v>21677</v>
      </c>
      <c r="E5817"/>
      <c r="F5817"/>
      <c r="G5817"/>
      <c r="H5817"/>
    </row>
    <row r="5818" spans="1:8" x14ac:dyDescent="0.2">
      <c r="A5818" t="s">
        <v>11059</v>
      </c>
      <c r="B5818" t="s">
        <v>22877</v>
      </c>
      <c r="C5818" t="s">
        <v>11040</v>
      </c>
      <c r="D5818" t="s">
        <v>21677</v>
      </c>
      <c r="E5818"/>
      <c r="F5818"/>
      <c r="G5818"/>
      <c r="H5818"/>
    </row>
    <row r="5819" spans="1:8" x14ac:dyDescent="0.2">
      <c r="A5819" t="s">
        <v>11060</v>
      </c>
      <c r="B5819" t="s">
        <v>22877</v>
      </c>
      <c r="C5819" t="s">
        <v>11042</v>
      </c>
      <c r="D5819" t="s">
        <v>21677</v>
      </c>
      <c r="E5819"/>
      <c r="F5819"/>
      <c r="G5819"/>
      <c r="H5819"/>
    </row>
    <row r="5820" spans="1:8" x14ac:dyDescent="0.2">
      <c r="A5820" t="s">
        <v>11061</v>
      </c>
      <c r="B5820" t="s">
        <v>22877</v>
      </c>
      <c r="C5820" t="s">
        <v>11044</v>
      </c>
      <c r="D5820" t="s">
        <v>21677</v>
      </c>
      <c r="E5820"/>
      <c r="F5820"/>
      <c r="G5820"/>
      <c r="H5820"/>
    </row>
    <row r="5821" spans="1:8" x14ac:dyDescent="0.2">
      <c r="A5821" t="s">
        <v>11062</v>
      </c>
      <c r="B5821" t="s">
        <v>22877</v>
      </c>
      <c r="C5821" t="s">
        <v>11046</v>
      </c>
      <c r="D5821" t="s">
        <v>21677</v>
      </c>
      <c r="E5821"/>
      <c r="F5821"/>
      <c r="G5821"/>
      <c r="H5821"/>
    </row>
    <row r="5822" spans="1:8" x14ac:dyDescent="0.2">
      <c r="A5822" t="s">
        <v>11063</v>
      </c>
      <c r="B5822" t="s">
        <v>22877</v>
      </c>
      <c r="C5822" t="s">
        <v>11040</v>
      </c>
      <c r="D5822" t="s">
        <v>21677</v>
      </c>
      <c r="E5822"/>
      <c r="F5822"/>
      <c r="G5822"/>
      <c r="H5822"/>
    </row>
    <row r="5823" spans="1:8" x14ac:dyDescent="0.2">
      <c r="A5823" t="s">
        <v>11064</v>
      </c>
      <c r="B5823" t="s">
        <v>22877</v>
      </c>
      <c r="C5823" t="s">
        <v>11042</v>
      </c>
      <c r="D5823" t="s">
        <v>21677</v>
      </c>
      <c r="E5823"/>
      <c r="F5823"/>
      <c r="G5823"/>
      <c r="H5823"/>
    </row>
    <row r="5824" spans="1:8" x14ac:dyDescent="0.2">
      <c r="A5824" t="s">
        <v>11065</v>
      </c>
      <c r="B5824" t="s">
        <v>22877</v>
      </c>
      <c r="C5824" t="s">
        <v>11044</v>
      </c>
      <c r="D5824" t="s">
        <v>21677</v>
      </c>
      <c r="E5824"/>
      <c r="F5824"/>
      <c r="G5824"/>
      <c r="H5824"/>
    </row>
    <row r="5825" spans="1:8" x14ac:dyDescent="0.2">
      <c r="A5825" t="s">
        <v>11066</v>
      </c>
      <c r="B5825" t="s">
        <v>22877</v>
      </c>
      <c r="C5825" t="s">
        <v>11046</v>
      </c>
      <c r="D5825" t="s">
        <v>21677</v>
      </c>
      <c r="E5825"/>
      <c r="F5825"/>
      <c r="G5825"/>
      <c r="H5825"/>
    </row>
    <row r="5826" spans="1:8" x14ac:dyDescent="0.2">
      <c r="A5826" t="s">
        <v>11067</v>
      </c>
      <c r="B5826" t="s">
        <v>22877</v>
      </c>
      <c r="C5826" t="s">
        <v>11068</v>
      </c>
      <c r="D5826" t="s">
        <v>21677</v>
      </c>
      <c r="E5826"/>
      <c r="F5826"/>
      <c r="G5826"/>
      <c r="H5826"/>
    </row>
    <row r="5827" spans="1:8" x14ac:dyDescent="0.2">
      <c r="A5827" t="s">
        <v>11069</v>
      </c>
      <c r="B5827" t="s">
        <v>22877</v>
      </c>
      <c r="C5827" t="s">
        <v>11070</v>
      </c>
      <c r="D5827" t="s">
        <v>21677</v>
      </c>
      <c r="E5827"/>
      <c r="F5827"/>
      <c r="G5827"/>
      <c r="H5827"/>
    </row>
    <row r="5828" spans="1:8" x14ac:dyDescent="0.2">
      <c r="A5828" t="s">
        <v>11071</v>
      </c>
      <c r="B5828" t="s">
        <v>22877</v>
      </c>
      <c r="C5828" t="s">
        <v>11072</v>
      </c>
      <c r="D5828" t="s">
        <v>21677</v>
      </c>
      <c r="E5828"/>
      <c r="F5828"/>
      <c r="G5828"/>
      <c r="H5828"/>
    </row>
    <row r="5829" spans="1:8" x14ac:dyDescent="0.2">
      <c r="A5829" t="s">
        <v>11073</v>
      </c>
      <c r="B5829" t="s">
        <v>22877</v>
      </c>
      <c r="C5829" t="s">
        <v>11074</v>
      </c>
      <c r="D5829" t="s">
        <v>21677</v>
      </c>
      <c r="E5829"/>
      <c r="F5829"/>
      <c r="G5829"/>
      <c r="H5829"/>
    </row>
    <row r="5830" spans="1:8" x14ac:dyDescent="0.2">
      <c r="A5830" t="s">
        <v>11075</v>
      </c>
      <c r="B5830" t="s">
        <v>22877</v>
      </c>
      <c r="C5830" t="s">
        <v>7709</v>
      </c>
      <c r="D5830" t="s">
        <v>21677</v>
      </c>
      <c r="E5830"/>
      <c r="F5830"/>
      <c r="G5830"/>
      <c r="H5830"/>
    </row>
    <row r="5831" spans="1:8" x14ac:dyDescent="0.2">
      <c r="A5831" t="s">
        <v>7710</v>
      </c>
      <c r="B5831" t="s">
        <v>22877</v>
      </c>
      <c r="C5831" t="s">
        <v>7711</v>
      </c>
      <c r="D5831" t="s">
        <v>21677</v>
      </c>
      <c r="E5831"/>
      <c r="F5831"/>
      <c r="G5831"/>
      <c r="H5831"/>
    </row>
    <row r="5832" spans="1:8" x14ac:dyDescent="0.2">
      <c r="A5832" t="s">
        <v>7712</v>
      </c>
      <c r="B5832" t="s">
        <v>22877</v>
      </c>
      <c r="C5832" t="s">
        <v>7713</v>
      </c>
      <c r="D5832" t="s">
        <v>21677</v>
      </c>
      <c r="E5832"/>
      <c r="F5832"/>
      <c r="G5832"/>
      <c r="H5832"/>
    </row>
    <row r="5833" spans="1:8" x14ac:dyDescent="0.2">
      <c r="A5833" t="s">
        <v>7714</v>
      </c>
      <c r="B5833" t="s">
        <v>22877</v>
      </c>
      <c r="C5833" t="s">
        <v>7715</v>
      </c>
      <c r="D5833" t="s">
        <v>21677</v>
      </c>
      <c r="E5833"/>
      <c r="F5833"/>
      <c r="G5833"/>
      <c r="H5833"/>
    </row>
    <row r="5834" spans="1:8" x14ac:dyDescent="0.2">
      <c r="A5834" t="s">
        <v>7716</v>
      </c>
      <c r="B5834" t="s">
        <v>22877</v>
      </c>
      <c r="C5834" t="s">
        <v>7717</v>
      </c>
      <c r="D5834" t="s">
        <v>21677</v>
      </c>
      <c r="E5834"/>
      <c r="F5834"/>
      <c r="G5834"/>
      <c r="H5834"/>
    </row>
    <row r="5835" spans="1:8" x14ac:dyDescent="0.2">
      <c r="A5835" t="s">
        <v>7718</v>
      </c>
      <c r="B5835" t="s">
        <v>22877</v>
      </c>
      <c r="C5835" t="s">
        <v>7719</v>
      </c>
      <c r="D5835" t="s">
        <v>21677</v>
      </c>
      <c r="E5835"/>
      <c r="F5835"/>
      <c r="G5835"/>
      <c r="H5835"/>
    </row>
    <row r="5836" spans="1:8" x14ac:dyDescent="0.2">
      <c r="A5836" t="s">
        <v>7720</v>
      </c>
      <c r="B5836" t="s">
        <v>22877</v>
      </c>
      <c r="C5836" t="s">
        <v>7721</v>
      </c>
      <c r="D5836" t="s">
        <v>21677</v>
      </c>
      <c r="E5836"/>
      <c r="F5836"/>
      <c r="G5836"/>
      <c r="H5836"/>
    </row>
    <row r="5837" spans="1:8" x14ac:dyDescent="0.2">
      <c r="A5837" t="s">
        <v>7722</v>
      </c>
      <c r="B5837" t="s">
        <v>22877</v>
      </c>
      <c r="C5837" t="s">
        <v>7723</v>
      </c>
      <c r="D5837" t="s">
        <v>21677</v>
      </c>
      <c r="E5837"/>
      <c r="F5837"/>
      <c r="G5837"/>
      <c r="H5837"/>
    </row>
    <row r="5838" spans="1:8" x14ac:dyDescent="0.2">
      <c r="A5838" t="s">
        <v>7724</v>
      </c>
      <c r="B5838" t="s">
        <v>22877</v>
      </c>
      <c r="C5838" t="s">
        <v>4506</v>
      </c>
      <c r="D5838" t="s">
        <v>21677</v>
      </c>
      <c r="E5838"/>
      <c r="F5838"/>
      <c r="G5838"/>
      <c r="H5838"/>
    </row>
    <row r="5839" spans="1:8" x14ac:dyDescent="0.2">
      <c r="A5839" t="s">
        <v>4507</v>
      </c>
      <c r="B5839" t="s">
        <v>22877</v>
      </c>
      <c r="C5839" t="s">
        <v>4508</v>
      </c>
      <c r="D5839" t="s">
        <v>21677</v>
      </c>
      <c r="E5839"/>
      <c r="F5839"/>
      <c r="G5839"/>
      <c r="H5839"/>
    </row>
    <row r="5840" spans="1:8" x14ac:dyDescent="0.2">
      <c r="A5840" t="s">
        <v>4509</v>
      </c>
      <c r="B5840" t="s">
        <v>22877</v>
      </c>
      <c r="C5840" t="s">
        <v>7721</v>
      </c>
      <c r="D5840" t="s">
        <v>21677</v>
      </c>
      <c r="E5840"/>
      <c r="F5840"/>
      <c r="G5840"/>
      <c r="H5840"/>
    </row>
    <row r="5841" spans="1:8" x14ac:dyDescent="0.2">
      <c r="A5841" t="s">
        <v>4510</v>
      </c>
      <c r="B5841" t="s">
        <v>22877</v>
      </c>
      <c r="C5841" t="s">
        <v>7723</v>
      </c>
      <c r="D5841" t="s">
        <v>21677</v>
      </c>
      <c r="E5841"/>
      <c r="F5841"/>
      <c r="G5841"/>
      <c r="H5841"/>
    </row>
    <row r="5842" spans="1:8" x14ac:dyDescent="0.2">
      <c r="A5842" t="s">
        <v>4511</v>
      </c>
      <c r="B5842" t="s">
        <v>22877</v>
      </c>
      <c r="C5842" t="s">
        <v>4506</v>
      </c>
      <c r="D5842" t="s">
        <v>21677</v>
      </c>
      <c r="E5842"/>
      <c r="F5842"/>
      <c r="G5842"/>
      <c r="H5842"/>
    </row>
    <row r="5843" spans="1:8" x14ac:dyDescent="0.2">
      <c r="A5843" t="s">
        <v>4512</v>
      </c>
      <c r="B5843" t="s">
        <v>22877</v>
      </c>
      <c r="C5843" t="s">
        <v>4508</v>
      </c>
      <c r="D5843" t="s">
        <v>21677</v>
      </c>
      <c r="E5843"/>
      <c r="F5843"/>
      <c r="G5843"/>
      <c r="H5843"/>
    </row>
    <row r="5844" spans="1:8" x14ac:dyDescent="0.2">
      <c r="A5844" t="s">
        <v>4513</v>
      </c>
      <c r="B5844" t="s">
        <v>22877</v>
      </c>
      <c r="C5844" t="s">
        <v>4514</v>
      </c>
      <c r="D5844" t="s">
        <v>21677</v>
      </c>
      <c r="E5844"/>
      <c r="F5844"/>
      <c r="G5844"/>
      <c r="H5844"/>
    </row>
    <row r="5845" spans="1:8" x14ac:dyDescent="0.2">
      <c r="A5845" t="s">
        <v>4515</v>
      </c>
      <c r="B5845" t="s">
        <v>22877</v>
      </c>
      <c r="C5845" t="s">
        <v>4516</v>
      </c>
      <c r="D5845" t="s">
        <v>21677</v>
      </c>
      <c r="E5845"/>
      <c r="F5845"/>
      <c r="G5845"/>
      <c r="H5845"/>
    </row>
    <row r="5846" spans="1:8" x14ac:dyDescent="0.2">
      <c r="A5846" t="s">
        <v>4517</v>
      </c>
      <c r="B5846" t="s">
        <v>22877</v>
      </c>
      <c r="C5846" t="s">
        <v>4518</v>
      </c>
      <c r="D5846" t="s">
        <v>21677</v>
      </c>
      <c r="E5846"/>
      <c r="F5846"/>
      <c r="G5846"/>
      <c r="H5846"/>
    </row>
    <row r="5847" spans="1:8" x14ac:dyDescent="0.2">
      <c r="A5847" t="s">
        <v>4519</v>
      </c>
      <c r="B5847" t="s">
        <v>22877</v>
      </c>
      <c r="C5847" t="s">
        <v>4520</v>
      </c>
      <c r="D5847" t="s">
        <v>21677</v>
      </c>
      <c r="E5847"/>
      <c r="F5847"/>
      <c r="G5847"/>
      <c r="H5847"/>
    </row>
    <row r="5848" spans="1:8" x14ac:dyDescent="0.2">
      <c r="A5848" t="s">
        <v>4521</v>
      </c>
      <c r="B5848" t="s">
        <v>22877</v>
      </c>
      <c r="C5848" t="s">
        <v>4522</v>
      </c>
      <c r="D5848" t="s">
        <v>21677</v>
      </c>
      <c r="E5848"/>
      <c r="F5848"/>
      <c r="G5848"/>
      <c r="H5848"/>
    </row>
    <row r="5849" spans="1:8" x14ac:dyDescent="0.2">
      <c r="A5849" t="s">
        <v>4523</v>
      </c>
      <c r="B5849" t="s">
        <v>22877</v>
      </c>
      <c r="C5849" t="s">
        <v>4524</v>
      </c>
      <c r="D5849" t="s">
        <v>21677</v>
      </c>
      <c r="E5849"/>
      <c r="F5849"/>
      <c r="G5849"/>
      <c r="H5849"/>
    </row>
    <row r="5850" spans="1:8" x14ac:dyDescent="0.2">
      <c r="A5850" t="s">
        <v>4525</v>
      </c>
      <c r="B5850" t="s">
        <v>22877</v>
      </c>
      <c r="C5850" t="s">
        <v>4526</v>
      </c>
      <c r="D5850" t="s">
        <v>21677</v>
      </c>
      <c r="E5850"/>
      <c r="F5850"/>
      <c r="G5850"/>
      <c r="H5850"/>
    </row>
    <row r="5851" spans="1:8" x14ac:dyDescent="0.2">
      <c r="A5851" t="s">
        <v>4527</v>
      </c>
      <c r="B5851" t="s">
        <v>22877</v>
      </c>
      <c r="C5851" t="s">
        <v>4528</v>
      </c>
      <c r="D5851" t="s">
        <v>21677</v>
      </c>
      <c r="E5851"/>
      <c r="F5851"/>
      <c r="G5851"/>
      <c r="H5851"/>
    </row>
    <row r="5852" spans="1:8" x14ac:dyDescent="0.2">
      <c r="A5852" t="s">
        <v>4529</v>
      </c>
      <c r="B5852" t="s">
        <v>22877</v>
      </c>
      <c r="C5852" t="s">
        <v>4522</v>
      </c>
      <c r="D5852" t="s">
        <v>21677</v>
      </c>
      <c r="E5852"/>
      <c r="F5852"/>
      <c r="G5852"/>
      <c r="H5852"/>
    </row>
    <row r="5853" spans="1:8" x14ac:dyDescent="0.2">
      <c r="A5853" t="s">
        <v>4530</v>
      </c>
      <c r="B5853" t="s">
        <v>22877</v>
      </c>
      <c r="C5853" t="s">
        <v>4524</v>
      </c>
      <c r="D5853" t="s">
        <v>21677</v>
      </c>
      <c r="E5853"/>
      <c r="F5853"/>
      <c r="G5853"/>
      <c r="H5853"/>
    </row>
    <row r="5854" spans="1:8" x14ac:dyDescent="0.2">
      <c r="A5854" t="s">
        <v>4531</v>
      </c>
      <c r="B5854" t="s">
        <v>22877</v>
      </c>
      <c r="C5854" t="s">
        <v>4526</v>
      </c>
      <c r="D5854" t="s">
        <v>21677</v>
      </c>
      <c r="E5854"/>
      <c r="F5854"/>
      <c r="G5854"/>
      <c r="H5854"/>
    </row>
    <row r="5855" spans="1:8" x14ac:dyDescent="0.2">
      <c r="A5855" t="s">
        <v>4532</v>
      </c>
      <c r="B5855" t="s">
        <v>22877</v>
      </c>
      <c r="C5855" t="s">
        <v>4528</v>
      </c>
      <c r="D5855" t="s">
        <v>21677</v>
      </c>
      <c r="E5855"/>
      <c r="F5855"/>
      <c r="G5855"/>
      <c r="H5855"/>
    </row>
    <row r="5856" spans="1:8" x14ac:dyDescent="0.2">
      <c r="A5856" t="s">
        <v>4533</v>
      </c>
      <c r="B5856" t="s">
        <v>22877</v>
      </c>
      <c r="C5856" t="s">
        <v>7721</v>
      </c>
      <c r="D5856" t="s">
        <v>21677</v>
      </c>
      <c r="E5856"/>
      <c r="F5856"/>
      <c r="G5856"/>
      <c r="H5856"/>
    </row>
    <row r="5857" spans="1:8" x14ac:dyDescent="0.2">
      <c r="A5857" t="s">
        <v>4534</v>
      </c>
      <c r="B5857" t="s">
        <v>22877</v>
      </c>
      <c r="C5857" t="s">
        <v>7723</v>
      </c>
      <c r="D5857" t="s">
        <v>21677</v>
      </c>
      <c r="E5857"/>
      <c r="F5857"/>
      <c r="G5857"/>
      <c r="H5857"/>
    </row>
    <row r="5858" spans="1:8" x14ac:dyDescent="0.2">
      <c r="A5858" t="s">
        <v>4535</v>
      </c>
      <c r="B5858" t="s">
        <v>22877</v>
      </c>
      <c r="C5858" t="s">
        <v>4506</v>
      </c>
      <c r="D5858" t="s">
        <v>21677</v>
      </c>
      <c r="E5858"/>
      <c r="F5858"/>
      <c r="G5858"/>
      <c r="H5858"/>
    </row>
    <row r="5859" spans="1:8" x14ac:dyDescent="0.2">
      <c r="A5859" t="s">
        <v>4536</v>
      </c>
      <c r="B5859" t="s">
        <v>22877</v>
      </c>
      <c r="C5859" t="s">
        <v>4508</v>
      </c>
      <c r="D5859" t="s">
        <v>21677</v>
      </c>
      <c r="E5859"/>
      <c r="F5859"/>
      <c r="G5859"/>
      <c r="H5859"/>
    </row>
    <row r="5860" spans="1:8" x14ac:dyDescent="0.2">
      <c r="A5860" t="s">
        <v>4537</v>
      </c>
      <c r="B5860" t="s">
        <v>22877</v>
      </c>
      <c r="C5860" t="s">
        <v>4538</v>
      </c>
      <c r="D5860" t="s">
        <v>21677</v>
      </c>
      <c r="E5860"/>
      <c r="F5860"/>
      <c r="G5860"/>
      <c r="H5860"/>
    </row>
    <row r="5861" spans="1:8" x14ac:dyDescent="0.2">
      <c r="A5861" t="s">
        <v>4539</v>
      </c>
      <c r="B5861" t="s">
        <v>22877</v>
      </c>
      <c r="C5861" t="s">
        <v>4540</v>
      </c>
      <c r="D5861" t="s">
        <v>21677</v>
      </c>
      <c r="E5861"/>
      <c r="F5861"/>
      <c r="G5861"/>
      <c r="H5861"/>
    </row>
    <row r="5862" spans="1:8" x14ac:dyDescent="0.2">
      <c r="A5862" t="s">
        <v>4541</v>
      </c>
      <c r="B5862" t="s">
        <v>22877</v>
      </c>
      <c r="C5862" t="s">
        <v>4542</v>
      </c>
      <c r="D5862" t="s">
        <v>21677</v>
      </c>
      <c r="E5862"/>
      <c r="F5862"/>
      <c r="G5862"/>
      <c r="H5862"/>
    </row>
    <row r="5863" spans="1:8" x14ac:dyDescent="0.2">
      <c r="A5863" t="s">
        <v>4543</v>
      </c>
      <c r="B5863" t="s">
        <v>22877</v>
      </c>
      <c r="C5863" t="s">
        <v>4544</v>
      </c>
      <c r="D5863" t="s">
        <v>21677</v>
      </c>
      <c r="E5863"/>
      <c r="F5863"/>
      <c r="G5863"/>
      <c r="H5863"/>
    </row>
    <row r="5864" spans="1:8" x14ac:dyDescent="0.2">
      <c r="A5864" t="s">
        <v>4545</v>
      </c>
      <c r="B5864" t="s">
        <v>22877</v>
      </c>
      <c r="C5864" t="s">
        <v>4546</v>
      </c>
      <c r="D5864" t="s">
        <v>21677</v>
      </c>
      <c r="E5864"/>
      <c r="F5864"/>
      <c r="G5864"/>
      <c r="H5864"/>
    </row>
    <row r="5865" spans="1:8" x14ac:dyDescent="0.2">
      <c r="A5865" t="s">
        <v>4547</v>
      </c>
      <c r="B5865" t="s">
        <v>22877</v>
      </c>
      <c r="C5865" t="s">
        <v>4548</v>
      </c>
      <c r="D5865" t="s">
        <v>21677</v>
      </c>
      <c r="E5865"/>
      <c r="F5865"/>
      <c r="G5865"/>
      <c r="H5865"/>
    </row>
    <row r="5866" spans="1:8" x14ac:dyDescent="0.2">
      <c r="A5866" t="s">
        <v>4549</v>
      </c>
      <c r="B5866" t="s">
        <v>22877</v>
      </c>
      <c r="C5866" t="s">
        <v>4550</v>
      </c>
      <c r="D5866" t="s">
        <v>21677</v>
      </c>
      <c r="E5866"/>
      <c r="F5866"/>
      <c r="G5866"/>
      <c r="H5866"/>
    </row>
    <row r="5867" spans="1:8" x14ac:dyDescent="0.2">
      <c r="A5867" t="s">
        <v>4551</v>
      </c>
      <c r="B5867" t="s">
        <v>22877</v>
      </c>
      <c r="C5867" t="s">
        <v>4552</v>
      </c>
      <c r="D5867" t="s">
        <v>21677</v>
      </c>
      <c r="E5867"/>
      <c r="F5867"/>
      <c r="G5867"/>
      <c r="H5867"/>
    </row>
    <row r="5868" spans="1:8" x14ac:dyDescent="0.2">
      <c r="A5868" t="s">
        <v>4553</v>
      </c>
      <c r="B5868" t="s">
        <v>22877</v>
      </c>
      <c r="C5868" t="s">
        <v>4554</v>
      </c>
      <c r="D5868" t="s">
        <v>21677</v>
      </c>
      <c r="E5868"/>
      <c r="F5868"/>
      <c r="G5868"/>
      <c r="H5868"/>
    </row>
    <row r="5869" spans="1:8" x14ac:dyDescent="0.2">
      <c r="A5869" t="s">
        <v>4555</v>
      </c>
      <c r="B5869" t="s">
        <v>22877</v>
      </c>
      <c r="C5869" t="s">
        <v>4556</v>
      </c>
      <c r="D5869" t="s">
        <v>21677</v>
      </c>
      <c r="E5869"/>
      <c r="F5869"/>
      <c r="G5869"/>
      <c r="H5869"/>
    </row>
    <row r="5870" spans="1:8" x14ac:dyDescent="0.2">
      <c r="A5870" t="s">
        <v>4557</v>
      </c>
      <c r="B5870" t="s">
        <v>22877</v>
      </c>
      <c r="C5870" t="s">
        <v>4558</v>
      </c>
      <c r="D5870" t="s">
        <v>21677</v>
      </c>
      <c r="E5870"/>
      <c r="F5870"/>
      <c r="G5870"/>
      <c r="H5870"/>
    </row>
    <row r="5871" spans="1:8" x14ac:dyDescent="0.2">
      <c r="A5871" t="s">
        <v>4559</v>
      </c>
      <c r="B5871" t="s">
        <v>22877</v>
      </c>
      <c r="C5871" t="s">
        <v>4556</v>
      </c>
      <c r="D5871" t="s">
        <v>21677</v>
      </c>
      <c r="E5871"/>
      <c r="F5871"/>
      <c r="G5871"/>
      <c r="H5871"/>
    </row>
    <row r="5872" spans="1:8" x14ac:dyDescent="0.2">
      <c r="A5872" t="s">
        <v>4560</v>
      </c>
      <c r="B5872" t="s">
        <v>21938</v>
      </c>
      <c r="C5872" t="s">
        <v>4561</v>
      </c>
      <c r="D5872" t="s">
        <v>21648</v>
      </c>
      <c r="E5872"/>
      <c r="F5872">
        <v>70901</v>
      </c>
      <c r="G5872"/>
      <c r="H5872"/>
    </row>
    <row r="5873" spans="1:8" x14ac:dyDescent="0.2">
      <c r="A5873" t="s">
        <v>4562</v>
      </c>
      <c r="B5873" t="s">
        <v>21938</v>
      </c>
      <c r="C5873" t="s">
        <v>4563</v>
      </c>
      <c r="D5873" t="s">
        <v>21648</v>
      </c>
      <c r="E5873"/>
      <c r="F5873">
        <v>70901</v>
      </c>
      <c r="G5873"/>
      <c r="H5873"/>
    </row>
    <row r="5874" spans="1:8" x14ac:dyDescent="0.2">
      <c r="A5874" t="s">
        <v>4564</v>
      </c>
      <c r="B5874" t="s">
        <v>23582</v>
      </c>
      <c r="C5874" t="s">
        <v>4565</v>
      </c>
      <c r="D5874" t="s">
        <v>21648</v>
      </c>
      <c r="E5874"/>
      <c r="F5874">
        <v>71810</v>
      </c>
      <c r="G5874"/>
      <c r="H5874"/>
    </row>
    <row r="5875" spans="1:8" x14ac:dyDescent="0.2">
      <c r="A5875" t="s">
        <v>4566</v>
      </c>
      <c r="B5875" t="s">
        <v>23582</v>
      </c>
      <c r="C5875" t="s">
        <v>4567</v>
      </c>
      <c r="D5875" t="s">
        <v>21648</v>
      </c>
      <c r="E5875"/>
      <c r="F5875">
        <v>71810</v>
      </c>
      <c r="G5875"/>
      <c r="H5875"/>
    </row>
    <row r="5876" spans="1:8" x14ac:dyDescent="0.2">
      <c r="A5876" t="s">
        <v>4568</v>
      </c>
      <c r="B5876" t="s">
        <v>23582</v>
      </c>
      <c r="C5876" t="s">
        <v>4569</v>
      </c>
      <c r="D5876" t="s">
        <v>21648</v>
      </c>
      <c r="E5876"/>
      <c r="F5876">
        <v>71810</v>
      </c>
      <c r="G5876"/>
      <c r="H5876"/>
    </row>
    <row r="5877" spans="1:8" x14ac:dyDescent="0.2">
      <c r="A5877" t="s">
        <v>4570</v>
      </c>
      <c r="B5877" t="s">
        <v>23582</v>
      </c>
      <c r="C5877" t="s">
        <v>4571</v>
      </c>
      <c r="D5877" t="s">
        <v>21648</v>
      </c>
      <c r="E5877"/>
      <c r="F5877">
        <v>71810</v>
      </c>
      <c r="G5877"/>
      <c r="H5877"/>
    </row>
    <row r="5878" spans="1:8" x14ac:dyDescent="0.2">
      <c r="A5878" t="s">
        <v>4572</v>
      </c>
      <c r="B5878" t="s">
        <v>23582</v>
      </c>
      <c r="C5878" t="s">
        <v>4573</v>
      </c>
      <c r="D5878" t="s">
        <v>21648</v>
      </c>
      <c r="E5878"/>
      <c r="F5878">
        <v>71810</v>
      </c>
      <c r="G5878"/>
      <c r="H5878"/>
    </row>
    <row r="5879" spans="1:8" x14ac:dyDescent="0.2">
      <c r="A5879" t="s">
        <v>7780</v>
      </c>
      <c r="B5879" t="s">
        <v>23582</v>
      </c>
      <c r="C5879" t="s">
        <v>7781</v>
      </c>
      <c r="D5879" t="s">
        <v>21648</v>
      </c>
      <c r="E5879"/>
      <c r="F5879">
        <v>71810</v>
      </c>
      <c r="G5879"/>
      <c r="H5879"/>
    </row>
    <row r="5880" spans="1:8" x14ac:dyDescent="0.2">
      <c r="A5880" t="s">
        <v>7782</v>
      </c>
      <c r="B5880" t="s">
        <v>23583</v>
      </c>
      <c r="C5880" t="s">
        <v>7783</v>
      </c>
      <c r="D5880" t="s">
        <v>21648</v>
      </c>
      <c r="E5880"/>
      <c r="F5880">
        <v>70901</v>
      </c>
      <c r="G5880"/>
      <c r="H5880"/>
    </row>
    <row r="5881" spans="1:8" x14ac:dyDescent="0.2">
      <c r="A5881" t="s">
        <v>7784</v>
      </c>
      <c r="B5881" t="s">
        <v>23584</v>
      </c>
      <c r="C5881" t="s">
        <v>7785</v>
      </c>
      <c r="D5881" t="s">
        <v>21648</v>
      </c>
      <c r="E5881"/>
      <c r="F5881">
        <v>71810</v>
      </c>
      <c r="G5881"/>
      <c r="H5881"/>
    </row>
    <row r="5882" spans="1:8" x14ac:dyDescent="0.2">
      <c r="A5882" t="s">
        <v>7786</v>
      </c>
      <c r="B5882" t="s">
        <v>23585</v>
      </c>
      <c r="C5882" t="s">
        <v>7787</v>
      </c>
      <c r="D5882" t="s">
        <v>21648</v>
      </c>
      <c r="E5882"/>
      <c r="F5882">
        <v>70901</v>
      </c>
      <c r="G5882"/>
      <c r="H5882"/>
    </row>
    <row r="5883" spans="1:8" x14ac:dyDescent="0.2">
      <c r="A5883" t="s">
        <v>7788</v>
      </c>
      <c r="B5883" t="s">
        <v>23584</v>
      </c>
      <c r="C5883" t="s">
        <v>7789</v>
      </c>
      <c r="D5883" t="s">
        <v>21648</v>
      </c>
      <c r="E5883"/>
      <c r="F5883">
        <v>71810</v>
      </c>
      <c r="G5883"/>
      <c r="H5883"/>
    </row>
    <row r="5884" spans="1:8" x14ac:dyDescent="0.2">
      <c r="A5884" t="s">
        <v>7790</v>
      </c>
      <c r="B5884" t="s">
        <v>23586</v>
      </c>
      <c r="C5884" t="s">
        <v>7791</v>
      </c>
      <c r="D5884" t="s">
        <v>21648</v>
      </c>
      <c r="E5884"/>
      <c r="F5884">
        <v>70901</v>
      </c>
      <c r="G5884"/>
      <c r="H5884"/>
    </row>
    <row r="5885" spans="1:8" x14ac:dyDescent="0.2">
      <c r="A5885" t="s">
        <v>7792</v>
      </c>
      <c r="B5885" t="s">
        <v>23587</v>
      </c>
      <c r="C5885" t="s">
        <v>7793</v>
      </c>
      <c r="D5885" t="s">
        <v>21648</v>
      </c>
      <c r="E5885">
        <v>0</v>
      </c>
      <c r="F5885">
        <v>99999</v>
      </c>
      <c r="G5885"/>
      <c r="H5885"/>
    </row>
    <row r="5886" spans="1:8" x14ac:dyDescent="0.2">
      <c r="A5886" t="s">
        <v>7794</v>
      </c>
      <c r="B5886" t="s">
        <v>23587</v>
      </c>
      <c r="C5886" t="s">
        <v>7795</v>
      </c>
      <c r="D5886" t="s">
        <v>21648</v>
      </c>
      <c r="E5886">
        <v>0</v>
      </c>
      <c r="F5886">
        <v>99999</v>
      </c>
      <c r="G5886"/>
      <c r="H5886"/>
    </row>
    <row r="5887" spans="1:8" x14ac:dyDescent="0.2">
      <c r="A5887" t="s">
        <v>7796</v>
      </c>
      <c r="B5887" t="s">
        <v>21937</v>
      </c>
      <c r="C5887" t="s">
        <v>7797</v>
      </c>
      <c r="D5887" t="s">
        <v>21648</v>
      </c>
      <c r="E5887">
        <v>0</v>
      </c>
      <c r="F5887">
        <v>99999</v>
      </c>
      <c r="G5887"/>
      <c r="H5887"/>
    </row>
    <row r="5888" spans="1:8" x14ac:dyDescent="0.2">
      <c r="A5888" t="s">
        <v>7798</v>
      </c>
      <c r="B5888" t="s">
        <v>21937</v>
      </c>
      <c r="C5888" t="s">
        <v>7799</v>
      </c>
      <c r="D5888" t="s">
        <v>21648</v>
      </c>
      <c r="E5888">
        <v>0</v>
      </c>
      <c r="F5888">
        <v>99999</v>
      </c>
      <c r="G5888"/>
      <c r="H5888"/>
    </row>
    <row r="5889" spans="1:8" x14ac:dyDescent="0.2">
      <c r="A5889" t="s">
        <v>7800</v>
      </c>
      <c r="B5889" t="s">
        <v>23588</v>
      </c>
      <c r="C5889" t="s">
        <v>7801</v>
      </c>
      <c r="D5889" t="s">
        <v>21648</v>
      </c>
      <c r="E5889"/>
      <c r="F5889">
        <v>70901</v>
      </c>
      <c r="G5889"/>
      <c r="H5889"/>
    </row>
    <row r="5890" spans="1:8" x14ac:dyDescent="0.2">
      <c r="A5890" t="s">
        <v>7802</v>
      </c>
      <c r="B5890" t="s">
        <v>23589</v>
      </c>
      <c r="C5890" t="s">
        <v>7803</v>
      </c>
      <c r="D5890" t="s">
        <v>21648</v>
      </c>
      <c r="E5890"/>
      <c r="F5890">
        <v>71203</v>
      </c>
      <c r="G5890"/>
      <c r="H5890"/>
    </row>
    <row r="5891" spans="1:8" x14ac:dyDescent="0.2">
      <c r="A5891" t="s">
        <v>7804</v>
      </c>
      <c r="B5891" t="s">
        <v>23589</v>
      </c>
      <c r="C5891" t="s">
        <v>7805</v>
      </c>
      <c r="D5891" t="s">
        <v>21648</v>
      </c>
      <c r="E5891"/>
      <c r="F5891">
        <v>71203</v>
      </c>
      <c r="G5891"/>
      <c r="H5891"/>
    </row>
    <row r="5892" spans="1:8" x14ac:dyDescent="0.2">
      <c r="A5892" t="s">
        <v>7806</v>
      </c>
      <c r="B5892" t="s">
        <v>21938</v>
      </c>
      <c r="C5892" t="s">
        <v>7807</v>
      </c>
      <c r="D5892" t="s">
        <v>21648</v>
      </c>
      <c r="E5892"/>
      <c r="F5892">
        <v>70901</v>
      </c>
      <c r="G5892"/>
      <c r="H5892"/>
    </row>
    <row r="5893" spans="1:8" x14ac:dyDescent="0.2">
      <c r="A5893" t="s">
        <v>7808</v>
      </c>
      <c r="B5893" t="s">
        <v>21938</v>
      </c>
      <c r="C5893" t="s">
        <v>7809</v>
      </c>
      <c r="D5893" t="s">
        <v>21648</v>
      </c>
      <c r="E5893"/>
      <c r="F5893">
        <v>70901</v>
      </c>
      <c r="G5893"/>
      <c r="H5893"/>
    </row>
    <row r="5894" spans="1:8" x14ac:dyDescent="0.2">
      <c r="A5894" t="s">
        <v>7810</v>
      </c>
      <c r="B5894" t="s">
        <v>23582</v>
      </c>
      <c r="C5894" t="s">
        <v>7811</v>
      </c>
      <c r="D5894" t="s">
        <v>21648</v>
      </c>
      <c r="E5894"/>
      <c r="F5894">
        <v>71810</v>
      </c>
      <c r="G5894"/>
      <c r="H5894"/>
    </row>
    <row r="5895" spans="1:8" x14ac:dyDescent="0.2">
      <c r="A5895" t="s">
        <v>7812</v>
      </c>
      <c r="B5895" t="s">
        <v>23584</v>
      </c>
      <c r="C5895" t="s">
        <v>7813</v>
      </c>
      <c r="D5895" t="s">
        <v>21648</v>
      </c>
      <c r="E5895"/>
      <c r="F5895">
        <v>71810</v>
      </c>
      <c r="G5895"/>
      <c r="H5895"/>
    </row>
    <row r="5896" spans="1:8" x14ac:dyDescent="0.2">
      <c r="A5896" t="s">
        <v>7814</v>
      </c>
      <c r="B5896" t="s">
        <v>21938</v>
      </c>
      <c r="C5896" t="s">
        <v>7815</v>
      </c>
      <c r="D5896" t="s">
        <v>21648</v>
      </c>
      <c r="E5896"/>
      <c r="F5896">
        <v>70901</v>
      </c>
      <c r="G5896"/>
      <c r="H5896"/>
    </row>
    <row r="5897" spans="1:8" x14ac:dyDescent="0.2">
      <c r="A5897" t="s">
        <v>7816</v>
      </c>
      <c r="B5897" t="s">
        <v>23585</v>
      </c>
      <c r="C5897" t="s">
        <v>7787</v>
      </c>
      <c r="D5897" t="s">
        <v>21648</v>
      </c>
      <c r="E5897">
        <v>0</v>
      </c>
      <c r="F5897">
        <v>99999</v>
      </c>
      <c r="G5897"/>
      <c r="H5897"/>
    </row>
    <row r="5898" spans="1:8" x14ac:dyDescent="0.2">
      <c r="A5898" t="s">
        <v>7817</v>
      </c>
      <c r="B5898" t="s">
        <v>23583</v>
      </c>
      <c r="C5898" t="s">
        <v>7783</v>
      </c>
      <c r="D5898" t="s">
        <v>21648</v>
      </c>
      <c r="E5898">
        <v>0</v>
      </c>
      <c r="F5898">
        <v>99999</v>
      </c>
      <c r="G5898"/>
      <c r="H5898"/>
    </row>
    <row r="5899" spans="1:8" x14ac:dyDescent="0.2">
      <c r="A5899" t="s">
        <v>7818</v>
      </c>
      <c r="B5899" t="s">
        <v>23586</v>
      </c>
      <c r="C5899" t="s">
        <v>7791</v>
      </c>
      <c r="D5899" t="s">
        <v>21648</v>
      </c>
      <c r="E5899">
        <v>0</v>
      </c>
      <c r="F5899">
        <v>99999</v>
      </c>
      <c r="G5899"/>
      <c r="H5899"/>
    </row>
    <row r="5900" spans="1:8" x14ac:dyDescent="0.2">
      <c r="A5900" t="s">
        <v>7819</v>
      </c>
      <c r="B5900" t="s">
        <v>23588</v>
      </c>
      <c r="C5900" t="s">
        <v>7801</v>
      </c>
      <c r="D5900" t="s">
        <v>21648</v>
      </c>
      <c r="E5900">
        <v>0</v>
      </c>
      <c r="F5900">
        <v>99999</v>
      </c>
      <c r="G5900"/>
      <c r="H5900"/>
    </row>
    <row r="5901" spans="1:8" x14ac:dyDescent="0.2">
      <c r="A5901" t="s">
        <v>7820</v>
      </c>
      <c r="B5901" t="s">
        <v>23590</v>
      </c>
      <c r="C5901" t="s">
        <v>7821</v>
      </c>
      <c r="D5901" t="s">
        <v>21648</v>
      </c>
      <c r="E5901">
        <v>0</v>
      </c>
      <c r="F5901">
        <v>99999</v>
      </c>
      <c r="G5901"/>
      <c r="H5901"/>
    </row>
    <row r="5902" spans="1:8" x14ac:dyDescent="0.2">
      <c r="A5902" t="s">
        <v>7822</v>
      </c>
      <c r="B5902" t="s">
        <v>23589</v>
      </c>
      <c r="C5902" t="s">
        <v>7803</v>
      </c>
      <c r="D5902" t="s">
        <v>21648</v>
      </c>
      <c r="E5902">
        <v>0</v>
      </c>
      <c r="F5902">
        <v>99999</v>
      </c>
      <c r="G5902"/>
      <c r="H5902"/>
    </row>
    <row r="5903" spans="1:8" x14ac:dyDescent="0.2">
      <c r="A5903" t="s">
        <v>7823</v>
      </c>
      <c r="B5903" t="s">
        <v>23589</v>
      </c>
      <c r="C5903" t="s">
        <v>7805</v>
      </c>
      <c r="D5903" t="s">
        <v>21648</v>
      </c>
      <c r="E5903">
        <v>0</v>
      </c>
      <c r="F5903">
        <v>99999</v>
      </c>
      <c r="G5903"/>
      <c r="H5903"/>
    </row>
    <row r="5904" spans="1:8" x14ac:dyDescent="0.2">
      <c r="A5904" t="s">
        <v>7824</v>
      </c>
      <c r="B5904" t="s">
        <v>23582</v>
      </c>
      <c r="C5904" t="s">
        <v>7825</v>
      </c>
      <c r="D5904" t="s">
        <v>21648</v>
      </c>
      <c r="E5904"/>
      <c r="F5904">
        <v>70901</v>
      </c>
      <c r="G5904"/>
      <c r="H5904"/>
    </row>
    <row r="5905" spans="1:8" x14ac:dyDescent="0.2">
      <c r="A5905" t="s">
        <v>7826</v>
      </c>
      <c r="B5905" t="s">
        <v>23591</v>
      </c>
      <c r="C5905" t="s">
        <v>7827</v>
      </c>
      <c r="D5905" t="s">
        <v>21648</v>
      </c>
      <c r="E5905"/>
      <c r="F5905">
        <v>70901</v>
      </c>
      <c r="G5905"/>
      <c r="H5905"/>
    </row>
    <row r="5906" spans="1:8" x14ac:dyDescent="0.2">
      <c r="A5906" t="s">
        <v>7828</v>
      </c>
      <c r="B5906" t="s">
        <v>23592</v>
      </c>
      <c r="C5906" t="s">
        <v>7829</v>
      </c>
      <c r="D5906" t="s">
        <v>21648</v>
      </c>
      <c r="E5906"/>
      <c r="F5906">
        <v>70901</v>
      </c>
      <c r="G5906"/>
      <c r="H5906"/>
    </row>
    <row r="5907" spans="1:8" x14ac:dyDescent="0.2">
      <c r="A5907" t="s">
        <v>7830</v>
      </c>
      <c r="B5907" t="s">
        <v>23593</v>
      </c>
      <c r="C5907" t="s">
        <v>11227</v>
      </c>
      <c r="D5907" t="s">
        <v>21648</v>
      </c>
      <c r="E5907"/>
      <c r="F5907">
        <v>70901</v>
      </c>
      <c r="G5907"/>
      <c r="H5907"/>
    </row>
    <row r="5908" spans="1:8" x14ac:dyDescent="0.2">
      <c r="A5908" t="s">
        <v>11228</v>
      </c>
      <c r="B5908" t="s">
        <v>23592</v>
      </c>
      <c r="C5908" t="s">
        <v>11229</v>
      </c>
      <c r="D5908" t="s">
        <v>21648</v>
      </c>
      <c r="E5908"/>
      <c r="F5908">
        <v>70901</v>
      </c>
      <c r="G5908"/>
      <c r="H5908"/>
    </row>
    <row r="5909" spans="1:8" x14ac:dyDescent="0.2">
      <c r="A5909" t="s">
        <v>11230</v>
      </c>
      <c r="B5909" t="s">
        <v>23584</v>
      </c>
      <c r="C5909" t="s">
        <v>11231</v>
      </c>
      <c r="D5909" t="s">
        <v>21648</v>
      </c>
      <c r="E5909">
        <v>0</v>
      </c>
      <c r="F5909">
        <v>99999</v>
      </c>
      <c r="G5909"/>
      <c r="H5909"/>
    </row>
    <row r="5910" spans="1:8" x14ac:dyDescent="0.2">
      <c r="A5910" t="s">
        <v>11232</v>
      </c>
      <c r="B5910" t="s">
        <v>23594</v>
      </c>
      <c r="C5910" t="s">
        <v>11233</v>
      </c>
      <c r="D5910" t="s">
        <v>21648</v>
      </c>
      <c r="E5910"/>
      <c r="F5910">
        <v>70901</v>
      </c>
      <c r="G5910"/>
      <c r="H5910"/>
    </row>
    <row r="5911" spans="1:8" x14ac:dyDescent="0.2">
      <c r="A5911" t="s">
        <v>11234</v>
      </c>
      <c r="B5911" t="s">
        <v>23595</v>
      </c>
      <c r="C5911" t="s">
        <v>11235</v>
      </c>
      <c r="D5911" t="s">
        <v>21648</v>
      </c>
      <c r="E5911">
        <v>0</v>
      </c>
      <c r="F5911">
        <v>99999</v>
      </c>
      <c r="G5911"/>
      <c r="H5911"/>
    </row>
    <row r="5912" spans="1:8" x14ac:dyDescent="0.2">
      <c r="A5912" t="s">
        <v>11236</v>
      </c>
      <c r="B5912" t="s">
        <v>23595</v>
      </c>
      <c r="C5912" t="s">
        <v>11237</v>
      </c>
      <c r="D5912" t="s">
        <v>21648</v>
      </c>
      <c r="E5912">
        <v>0</v>
      </c>
      <c r="F5912">
        <v>99999</v>
      </c>
      <c r="G5912"/>
      <c r="H5912"/>
    </row>
    <row r="5913" spans="1:8" x14ac:dyDescent="0.2">
      <c r="A5913" t="s">
        <v>11238</v>
      </c>
      <c r="B5913" t="s">
        <v>23595</v>
      </c>
      <c r="C5913" t="s">
        <v>11239</v>
      </c>
      <c r="D5913" t="s">
        <v>21648</v>
      </c>
      <c r="E5913">
        <v>0</v>
      </c>
      <c r="F5913">
        <v>99999</v>
      </c>
      <c r="G5913"/>
      <c r="H5913"/>
    </row>
    <row r="5914" spans="1:8" x14ac:dyDescent="0.2">
      <c r="A5914" t="s">
        <v>21180</v>
      </c>
      <c r="B5914" t="s">
        <v>23596</v>
      </c>
      <c r="C5914" t="s">
        <v>21181</v>
      </c>
      <c r="D5914" t="s">
        <v>21648</v>
      </c>
      <c r="E5914">
        <v>0</v>
      </c>
      <c r="F5914">
        <v>70901</v>
      </c>
      <c r="G5914"/>
      <c r="H5914"/>
    </row>
    <row r="5915" spans="1:8" x14ac:dyDescent="0.2">
      <c r="A5915" t="s">
        <v>11240</v>
      </c>
      <c r="B5915" t="s">
        <v>23597</v>
      </c>
      <c r="C5915" t="s">
        <v>11241</v>
      </c>
      <c r="D5915" t="s">
        <v>21648</v>
      </c>
      <c r="E5915"/>
      <c r="F5915">
        <v>99999</v>
      </c>
      <c r="G5915"/>
      <c r="H5915"/>
    </row>
    <row r="5916" spans="1:8" x14ac:dyDescent="0.2">
      <c r="A5916" t="s">
        <v>11242</v>
      </c>
      <c r="B5916" t="s">
        <v>23598</v>
      </c>
      <c r="C5916" t="s">
        <v>11243</v>
      </c>
      <c r="D5916" t="s">
        <v>21648</v>
      </c>
      <c r="E5916"/>
      <c r="F5916">
        <v>99999</v>
      </c>
      <c r="G5916"/>
      <c r="H5916"/>
    </row>
    <row r="5917" spans="1:8" x14ac:dyDescent="0.2">
      <c r="A5917" t="s">
        <v>11244</v>
      </c>
      <c r="B5917" t="s">
        <v>23599</v>
      </c>
      <c r="C5917" t="s">
        <v>11245</v>
      </c>
      <c r="D5917" t="s">
        <v>21648</v>
      </c>
      <c r="E5917"/>
      <c r="F5917">
        <v>70901</v>
      </c>
      <c r="G5917"/>
      <c r="H5917"/>
    </row>
    <row r="5918" spans="1:8" x14ac:dyDescent="0.2">
      <c r="A5918" t="s">
        <v>11246</v>
      </c>
      <c r="B5918" t="s">
        <v>23600</v>
      </c>
      <c r="C5918" t="s">
        <v>11247</v>
      </c>
      <c r="D5918" t="s">
        <v>21648</v>
      </c>
      <c r="E5918">
        <v>0</v>
      </c>
      <c r="F5918">
        <v>70901</v>
      </c>
      <c r="G5918"/>
      <c r="H5918"/>
    </row>
    <row r="5919" spans="1:8" x14ac:dyDescent="0.2">
      <c r="A5919" t="s">
        <v>11248</v>
      </c>
      <c r="B5919" t="s">
        <v>21676</v>
      </c>
      <c r="C5919" t="s">
        <v>11249</v>
      </c>
      <c r="D5919" t="s">
        <v>21677</v>
      </c>
      <c r="E5919"/>
      <c r="F5919"/>
      <c r="G5919"/>
      <c r="H5919"/>
    </row>
    <row r="5920" spans="1:8" x14ac:dyDescent="0.2">
      <c r="A5920" t="s">
        <v>11250</v>
      </c>
      <c r="B5920" t="s">
        <v>23600</v>
      </c>
      <c r="C5920" t="s">
        <v>11251</v>
      </c>
      <c r="D5920" t="s">
        <v>21648</v>
      </c>
      <c r="E5920">
        <v>0</v>
      </c>
      <c r="F5920">
        <v>70901</v>
      </c>
      <c r="G5920"/>
      <c r="H5920"/>
    </row>
    <row r="5921" spans="1:8" x14ac:dyDescent="0.2">
      <c r="A5921" t="s">
        <v>11252</v>
      </c>
      <c r="B5921" t="s">
        <v>23600</v>
      </c>
      <c r="C5921" t="s">
        <v>11257</v>
      </c>
      <c r="D5921" t="s">
        <v>21648</v>
      </c>
      <c r="E5921"/>
      <c r="F5921">
        <v>70901</v>
      </c>
      <c r="G5921"/>
      <c r="H5921"/>
    </row>
    <row r="5922" spans="1:8" x14ac:dyDescent="0.2">
      <c r="A5922" t="s">
        <v>11258</v>
      </c>
      <c r="B5922" t="s">
        <v>23600</v>
      </c>
      <c r="C5922" t="s">
        <v>11259</v>
      </c>
      <c r="D5922" t="s">
        <v>21648</v>
      </c>
      <c r="E5922"/>
      <c r="F5922">
        <v>70901</v>
      </c>
      <c r="G5922"/>
      <c r="H5922"/>
    </row>
    <row r="5923" spans="1:8" x14ac:dyDescent="0.2">
      <c r="A5923" t="s">
        <v>11260</v>
      </c>
      <c r="B5923" t="s">
        <v>23600</v>
      </c>
      <c r="C5923" t="s">
        <v>11261</v>
      </c>
      <c r="D5923" t="s">
        <v>21648</v>
      </c>
      <c r="E5923">
        <v>0</v>
      </c>
      <c r="F5923">
        <v>70901</v>
      </c>
      <c r="G5923"/>
      <c r="H5923"/>
    </row>
    <row r="5924" spans="1:8" x14ac:dyDescent="0.2">
      <c r="A5924" t="s">
        <v>11262</v>
      </c>
      <c r="B5924" t="s">
        <v>23600</v>
      </c>
      <c r="C5924" t="s">
        <v>11263</v>
      </c>
      <c r="D5924" t="s">
        <v>21648</v>
      </c>
      <c r="E5924">
        <v>0</v>
      </c>
      <c r="F5924">
        <v>70901</v>
      </c>
      <c r="G5924"/>
      <c r="H5924"/>
    </row>
    <row r="5925" spans="1:8" x14ac:dyDescent="0.2">
      <c r="A5925" t="s">
        <v>11264</v>
      </c>
      <c r="B5925" t="s">
        <v>23600</v>
      </c>
      <c r="C5925" t="s">
        <v>11265</v>
      </c>
      <c r="D5925" t="s">
        <v>21648</v>
      </c>
      <c r="E5925">
        <v>0</v>
      </c>
      <c r="F5925">
        <v>99999</v>
      </c>
      <c r="G5925"/>
      <c r="H5925"/>
    </row>
    <row r="5926" spans="1:8" x14ac:dyDescent="0.2">
      <c r="A5926" t="s">
        <v>11266</v>
      </c>
      <c r="B5926" t="s">
        <v>23601</v>
      </c>
      <c r="C5926" t="s">
        <v>11267</v>
      </c>
      <c r="D5926" t="s">
        <v>21648</v>
      </c>
      <c r="E5926">
        <v>0</v>
      </c>
      <c r="F5926">
        <v>70901</v>
      </c>
      <c r="G5926"/>
      <c r="H5926"/>
    </row>
    <row r="5927" spans="1:8" x14ac:dyDescent="0.2">
      <c r="A5927" t="s">
        <v>11268</v>
      </c>
      <c r="B5927" t="s">
        <v>23600</v>
      </c>
      <c r="C5927" t="s">
        <v>11269</v>
      </c>
      <c r="D5927" t="s">
        <v>21648</v>
      </c>
      <c r="E5927">
        <v>0</v>
      </c>
      <c r="F5927">
        <v>70901</v>
      </c>
      <c r="G5927"/>
      <c r="H5927"/>
    </row>
    <row r="5928" spans="1:8" x14ac:dyDescent="0.2">
      <c r="A5928" t="s">
        <v>11270</v>
      </c>
      <c r="B5928" t="s">
        <v>23601</v>
      </c>
      <c r="C5928" t="s">
        <v>11271</v>
      </c>
      <c r="D5928" t="s">
        <v>21648</v>
      </c>
      <c r="E5928">
        <v>0</v>
      </c>
      <c r="F5928">
        <v>99999</v>
      </c>
      <c r="G5928"/>
      <c r="H5928"/>
    </row>
    <row r="5929" spans="1:8" x14ac:dyDescent="0.2">
      <c r="A5929" t="s">
        <v>11272</v>
      </c>
      <c r="B5929" t="s">
        <v>23584</v>
      </c>
      <c r="C5929" t="s">
        <v>11231</v>
      </c>
      <c r="D5929" t="s">
        <v>21648</v>
      </c>
      <c r="E5929">
        <v>0</v>
      </c>
      <c r="F5929">
        <v>99999</v>
      </c>
      <c r="G5929"/>
      <c r="H5929"/>
    </row>
    <row r="5930" spans="1:8" x14ac:dyDescent="0.2">
      <c r="A5930" t="s">
        <v>11273</v>
      </c>
      <c r="B5930" t="s">
        <v>23602</v>
      </c>
      <c r="C5930" t="s">
        <v>11274</v>
      </c>
      <c r="D5930" t="s">
        <v>21648</v>
      </c>
      <c r="E5930">
        <v>0</v>
      </c>
      <c r="F5930">
        <v>99999</v>
      </c>
      <c r="G5930"/>
      <c r="H5930"/>
    </row>
    <row r="5931" spans="1:8" x14ac:dyDescent="0.2">
      <c r="A5931" t="s">
        <v>21182</v>
      </c>
      <c r="B5931" t="s">
        <v>21937</v>
      </c>
      <c r="C5931" t="s">
        <v>21183</v>
      </c>
      <c r="D5931" t="s">
        <v>21648</v>
      </c>
      <c r="E5931">
        <v>0</v>
      </c>
      <c r="F5931">
        <v>99999</v>
      </c>
      <c r="G5931"/>
      <c r="H5931"/>
    </row>
    <row r="5932" spans="1:8" x14ac:dyDescent="0.2">
      <c r="A5932" t="s">
        <v>11275</v>
      </c>
      <c r="B5932" t="s">
        <v>23600</v>
      </c>
      <c r="C5932" t="s">
        <v>11276</v>
      </c>
      <c r="D5932" t="s">
        <v>21648</v>
      </c>
      <c r="E5932">
        <v>0</v>
      </c>
      <c r="F5932">
        <v>99999</v>
      </c>
      <c r="G5932"/>
      <c r="H5932"/>
    </row>
    <row r="5933" spans="1:8" x14ac:dyDescent="0.2">
      <c r="A5933" t="s">
        <v>21184</v>
      </c>
      <c r="B5933" t="s">
        <v>23603</v>
      </c>
      <c r="C5933" t="s">
        <v>21185</v>
      </c>
      <c r="D5933" t="s">
        <v>21648</v>
      </c>
      <c r="E5933">
        <v>0</v>
      </c>
      <c r="F5933">
        <v>99999</v>
      </c>
      <c r="G5933"/>
      <c r="H5933"/>
    </row>
    <row r="5934" spans="1:8" x14ac:dyDescent="0.2">
      <c r="A5934" t="s">
        <v>11277</v>
      </c>
      <c r="B5934" t="s">
        <v>21932</v>
      </c>
      <c r="C5934" t="s">
        <v>11278</v>
      </c>
      <c r="D5934" t="s">
        <v>21648</v>
      </c>
      <c r="E5934">
        <v>0</v>
      </c>
      <c r="F5934">
        <v>70901</v>
      </c>
      <c r="G5934"/>
      <c r="H5934"/>
    </row>
    <row r="5935" spans="1:8" x14ac:dyDescent="0.2">
      <c r="A5935" t="s">
        <v>11279</v>
      </c>
      <c r="B5935" t="s">
        <v>21937</v>
      </c>
      <c r="C5935" t="s">
        <v>11280</v>
      </c>
      <c r="D5935" t="s">
        <v>21648</v>
      </c>
      <c r="E5935">
        <v>0</v>
      </c>
      <c r="F5935">
        <v>70901</v>
      </c>
      <c r="G5935"/>
      <c r="H5935"/>
    </row>
    <row r="5936" spans="1:8" x14ac:dyDescent="0.2">
      <c r="A5936" t="s">
        <v>11281</v>
      </c>
      <c r="B5936" t="s">
        <v>21937</v>
      </c>
      <c r="C5936" t="s">
        <v>11282</v>
      </c>
      <c r="D5936" t="s">
        <v>21648</v>
      </c>
      <c r="E5936">
        <v>0</v>
      </c>
      <c r="F5936">
        <v>70901</v>
      </c>
      <c r="G5936"/>
      <c r="H5936"/>
    </row>
    <row r="5937" spans="1:8" x14ac:dyDescent="0.2">
      <c r="A5937" t="s">
        <v>11283</v>
      </c>
      <c r="B5937" t="s">
        <v>23604</v>
      </c>
      <c r="C5937" t="s">
        <v>11284</v>
      </c>
      <c r="D5937" t="s">
        <v>21648</v>
      </c>
      <c r="E5937"/>
      <c r="F5937">
        <v>70901</v>
      </c>
      <c r="G5937"/>
      <c r="H5937"/>
    </row>
    <row r="5938" spans="1:8" x14ac:dyDescent="0.2">
      <c r="A5938" t="s">
        <v>11285</v>
      </c>
      <c r="B5938" t="s">
        <v>21932</v>
      </c>
      <c r="C5938" t="s">
        <v>11286</v>
      </c>
      <c r="D5938" t="s">
        <v>21648</v>
      </c>
      <c r="E5938"/>
      <c r="F5938">
        <v>70901</v>
      </c>
      <c r="G5938"/>
      <c r="H5938"/>
    </row>
    <row r="5939" spans="1:8" x14ac:dyDescent="0.2">
      <c r="A5939" t="s">
        <v>11287</v>
      </c>
      <c r="B5939" t="s">
        <v>21937</v>
      </c>
      <c r="C5939" t="s">
        <v>11288</v>
      </c>
      <c r="D5939" t="s">
        <v>21648</v>
      </c>
      <c r="E5939">
        <v>0</v>
      </c>
      <c r="F5939">
        <v>99999</v>
      </c>
      <c r="G5939"/>
      <c r="H5939"/>
    </row>
    <row r="5940" spans="1:8" x14ac:dyDescent="0.2">
      <c r="A5940" t="s">
        <v>17921</v>
      </c>
      <c r="B5940" t="s">
        <v>21932</v>
      </c>
      <c r="C5940" t="s">
        <v>17922</v>
      </c>
      <c r="D5940" t="s">
        <v>21648</v>
      </c>
      <c r="E5940">
        <v>0</v>
      </c>
      <c r="F5940">
        <v>99999</v>
      </c>
      <c r="G5940"/>
      <c r="H5940"/>
    </row>
    <row r="5941" spans="1:8" x14ac:dyDescent="0.2">
      <c r="A5941" t="s">
        <v>11289</v>
      </c>
      <c r="B5941" t="s">
        <v>21932</v>
      </c>
      <c r="C5941" t="s">
        <v>11290</v>
      </c>
      <c r="D5941" t="s">
        <v>21648</v>
      </c>
      <c r="E5941"/>
      <c r="F5941">
        <v>99999</v>
      </c>
      <c r="G5941"/>
      <c r="H5941"/>
    </row>
    <row r="5942" spans="1:8" x14ac:dyDescent="0.2">
      <c r="A5942" t="s">
        <v>11291</v>
      </c>
      <c r="B5942" t="s">
        <v>21932</v>
      </c>
      <c r="C5942" t="s">
        <v>11292</v>
      </c>
      <c r="D5942" t="s">
        <v>21648</v>
      </c>
      <c r="E5942"/>
      <c r="F5942">
        <v>99999</v>
      </c>
      <c r="G5942"/>
      <c r="H5942"/>
    </row>
    <row r="5943" spans="1:8" x14ac:dyDescent="0.2">
      <c r="A5943" t="s">
        <v>23605</v>
      </c>
      <c r="B5943" t="s">
        <v>21932</v>
      </c>
      <c r="C5943" t="s">
        <v>23606</v>
      </c>
      <c r="D5943" t="s">
        <v>21648</v>
      </c>
      <c r="E5943"/>
      <c r="F5943">
        <v>70548</v>
      </c>
      <c r="G5943"/>
      <c r="H5943"/>
    </row>
    <row r="5944" spans="1:8" x14ac:dyDescent="0.2">
      <c r="A5944" t="s">
        <v>11293</v>
      </c>
      <c r="B5944" t="s">
        <v>23608</v>
      </c>
      <c r="C5944" t="s">
        <v>11294</v>
      </c>
      <c r="D5944" t="s">
        <v>21648</v>
      </c>
      <c r="E5944"/>
      <c r="F5944">
        <v>71638</v>
      </c>
      <c r="G5944"/>
      <c r="H5944"/>
    </row>
    <row r="5945" spans="1:8" x14ac:dyDescent="0.2">
      <c r="A5945" t="s">
        <v>21186</v>
      </c>
      <c r="B5945" t="s">
        <v>23609</v>
      </c>
      <c r="C5945" t="s">
        <v>21187</v>
      </c>
      <c r="D5945" t="s">
        <v>21648</v>
      </c>
      <c r="E5945"/>
      <c r="F5945">
        <v>70901</v>
      </c>
      <c r="G5945"/>
      <c r="H5945"/>
    </row>
    <row r="5946" spans="1:8" x14ac:dyDescent="0.2">
      <c r="A5946" t="s">
        <v>21188</v>
      </c>
      <c r="B5946" t="s">
        <v>23609</v>
      </c>
      <c r="C5946" t="s">
        <v>21189</v>
      </c>
      <c r="D5946" t="s">
        <v>21648</v>
      </c>
      <c r="E5946"/>
      <c r="F5946">
        <v>70901</v>
      </c>
      <c r="G5946"/>
      <c r="H5946"/>
    </row>
    <row r="5947" spans="1:8" x14ac:dyDescent="0.2">
      <c r="A5947" t="s">
        <v>11295</v>
      </c>
      <c r="B5947" t="s">
        <v>23609</v>
      </c>
      <c r="C5947" t="s">
        <v>11296</v>
      </c>
      <c r="D5947" t="s">
        <v>21648</v>
      </c>
      <c r="E5947"/>
      <c r="F5947">
        <v>70901</v>
      </c>
      <c r="G5947"/>
      <c r="H5947"/>
    </row>
    <row r="5948" spans="1:8" x14ac:dyDescent="0.2">
      <c r="A5948" t="s">
        <v>11297</v>
      </c>
      <c r="B5948" t="s">
        <v>23609</v>
      </c>
      <c r="C5948" t="s">
        <v>11298</v>
      </c>
      <c r="D5948" t="s">
        <v>21648</v>
      </c>
      <c r="E5948"/>
      <c r="F5948">
        <v>70901</v>
      </c>
      <c r="G5948"/>
      <c r="H5948"/>
    </row>
    <row r="5949" spans="1:8" x14ac:dyDescent="0.2">
      <c r="A5949" t="s">
        <v>17923</v>
      </c>
      <c r="B5949" t="s">
        <v>23609</v>
      </c>
      <c r="C5949" t="s">
        <v>17924</v>
      </c>
      <c r="D5949" t="s">
        <v>21648</v>
      </c>
      <c r="E5949"/>
      <c r="F5949">
        <v>71841</v>
      </c>
      <c r="G5949"/>
      <c r="H5949"/>
    </row>
    <row r="5950" spans="1:8" x14ac:dyDescent="0.2">
      <c r="A5950" t="s">
        <v>21190</v>
      </c>
      <c r="B5950" t="s">
        <v>23610</v>
      </c>
      <c r="C5950" t="s">
        <v>21191</v>
      </c>
      <c r="D5950" t="s">
        <v>21648</v>
      </c>
      <c r="E5950"/>
      <c r="F5950">
        <v>70901</v>
      </c>
      <c r="G5950"/>
      <c r="H5950"/>
    </row>
    <row r="5951" spans="1:8" x14ac:dyDescent="0.2">
      <c r="A5951" t="s">
        <v>21192</v>
      </c>
      <c r="B5951" t="s">
        <v>21932</v>
      </c>
      <c r="C5951" t="s">
        <v>21193</v>
      </c>
      <c r="D5951" t="s">
        <v>21648</v>
      </c>
      <c r="E5951"/>
      <c r="F5951"/>
      <c r="G5951"/>
      <c r="H5951"/>
    </row>
    <row r="5952" spans="1:8" x14ac:dyDescent="0.2">
      <c r="A5952" t="s">
        <v>17925</v>
      </c>
      <c r="B5952" t="s">
        <v>23611</v>
      </c>
      <c r="C5952" t="s">
        <v>17926</v>
      </c>
      <c r="D5952" t="s">
        <v>21648</v>
      </c>
      <c r="E5952"/>
      <c r="F5952">
        <v>70901</v>
      </c>
      <c r="G5952"/>
      <c r="H5952"/>
    </row>
    <row r="5953" spans="1:8" x14ac:dyDescent="0.2">
      <c r="A5953" t="s">
        <v>17927</v>
      </c>
      <c r="B5953" t="s">
        <v>23611</v>
      </c>
      <c r="C5953" t="s">
        <v>17928</v>
      </c>
      <c r="D5953" t="s">
        <v>21648</v>
      </c>
      <c r="E5953"/>
      <c r="F5953">
        <v>70901</v>
      </c>
      <c r="G5953"/>
      <c r="H5953"/>
    </row>
    <row r="5954" spans="1:8" x14ac:dyDescent="0.2">
      <c r="A5954" t="s">
        <v>23612</v>
      </c>
      <c r="B5954" t="s">
        <v>21937</v>
      </c>
      <c r="C5954" t="s">
        <v>23613</v>
      </c>
      <c r="D5954" t="s">
        <v>21648</v>
      </c>
      <c r="E5954"/>
      <c r="F5954"/>
      <c r="G5954"/>
      <c r="H5954"/>
    </row>
    <row r="5955" spans="1:8" x14ac:dyDescent="0.2">
      <c r="A5955" t="s">
        <v>11299</v>
      </c>
      <c r="B5955" t="s">
        <v>23614</v>
      </c>
      <c r="C5955" t="s">
        <v>11300</v>
      </c>
      <c r="D5955" t="s">
        <v>21648</v>
      </c>
      <c r="E5955">
        <v>0</v>
      </c>
      <c r="F5955">
        <v>99999</v>
      </c>
      <c r="G5955"/>
      <c r="H5955"/>
    </row>
    <row r="5956" spans="1:8" x14ac:dyDescent="0.2">
      <c r="A5956" t="s">
        <v>11301</v>
      </c>
      <c r="B5956" t="s">
        <v>23614</v>
      </c>
      <c r="C5956" t="s">
        <v>11302</v>
      </c>
      <c r="D5956" t="s">
        <v>21648</v>
      </c>
      <c r="E5956">
        <v>0</v>
      </c>
      <c r="F5956">
        <v>99999</v>
      </c>
      <c r="G5956"/>
      <c r="H5956"/>
    </row>
    <row r="5957" spans="1:8" x14ac:dyDescent="0.2">
      <c r="A5957" t="s">
        <v>11303</v>
      </c>
      <c r="B5957" t="s">
        <v>23614</v>
      </c>
      <c r="C5957" t="s">
        <v>11304</v>
      </c>
      <c r="D5957" t="s">
        <v>21648</v>
      </c>
      <c r="E5957">
        <v>0</v>
      </c>
      <c r="F5957">
        <v>99999</v>
      </c>
      <c r="G5957"/>
      <c r="H5957"/>
    </row>
    <row r="5958" spans="1:8" x14ac:dyDescent="0.2">
      <c r="A5958" t="s">
        <v>11305</v>
      </c>
      <c r="B5958" t="s">
        <v>23615</v>
      </c>
      <c r="C5958" t="s">
        <v>11306</v>
      </c>
      <c r="D5958" t="s">
        <v>21648</v>
      </c>
      <c r="E5958">
        <v>0</v>
      </c>
      <c r="F5958">
        <v>99999</v>
      </c>
      <c r="G5958"/>
      <c r="H5958"/>
    </row>
    <row r="5959" spans="1:8" x14ac:dyDescent="0.2">
      <c r="A5959" t="s">
        <v>11307</v>
      </c>
      <c r="B5959" t="s">
        <v>23616</v>
      </c>
      <c r="C5959" t="s">
        <v>11308</v>
      </c>
      <c r="D5959" t="s">
        <v>21648</v>
      </c>
      <c r="E5959"/>
      <c r="F5959"/>
      <c r="G5959"/>
      <c r="H5959"/>
    </row>
    <row r="5960" spans="1:8" x14ac:dyDescent="0.2">
      <c r="A5960" t="s">
        <v>11309</v>
      </c>
      <c r="B5960" t="s">
        <v>23616</v>
      </c>
      <c r="C5960" t="s">
        <v>11310</v>
      </c>
      <c r="D5960" t="s">
        <v>21648</v>
      </c>
      <c r="E5960"/>
      <c r="F5960"/>
      <c r="G5960"/>
      <c r="H5960"/>
    </row>
    <row r="5961" spans="1:8" x14ac:dyDescent="0.2">
      <c r="A5961" t="s">
        <v>11311</v>
      </c>
      <c r="B5961" t="s">
        <v>23617</v>
      </c>
      <c r="C5961" t="s">
        <v>11312</v>
      </c>
      <c r="D5961" t="s">
        <v>21648</v>
      </c>
      <c r="E5961">
        <v>0</v>
      </c>
      <c r="F5961">
        <v>99999</v>
      </c>
      <c r="G5961"/>
      <c r="H5961"/>
    </row>
    <row r="5962" spans="1:8" x14ac:dyDescent="0.2">
      <c r="A5962" t="s">
        <v>11313</v>
      </c>
      <c r="B5962" t="s">
        <v>23617</v>
      </c>
      <c r="C5962" t="s">
        <v>11314</v>
      </c>
      <c r="D5962" t="s">
        <v>21648</v>
      </c>
      <c r="E5962">
        <v>0</v>
      </c>
      <c r="F5962">
        <v>99999</v>
      </c>
      <c r="G5962"/>
      <c r="H5962"/>
    </row>
    <row r="5963" spans="1:8" x14ac:dyDescent="0.2">
      <c r="A5963" t="s">
        <v>14613</v>
      </c>
      <c r="B5963" t="s">
        <v>23617</v>
      </c>
      <c r="C5963" t="s">
        <v>14614</v>
      </c>
      <c r="D5963" t="s">
        <v>21648</v>
      </c>
      <c r="E5963">
        <v>0</v>
      </c>
      <c r="F5963">
        <v>99999</v>
      </c>
      <c r="G5963"/>
      <c r="H5963"/>
    </row>
    <row r="5964" spans="1:8" x14ac:dyDescent="0.2">
      <c r="A5964" t="s">
        <v>14615</v>
      </c>
      <c r="B5964" t="s">
        <v>23615</v>
      </c>
      <c r="C5964" t="s">
        <v>14616</v>
      </c>
      <c r="D5964" t="s">
        <v>21648</v>
      </c>
      <c r="E5964">
        <v>0</v>
      </c>
      <c r="F5964">
        <v>99999</v>
      </c>
      <c r="G5964"/>
      <c r="H5964"/>
    </row>
    <row r="5965" spans="1:8" x14ac:dyDescent="0.2">
      <c r="A5965" t="s">
        <v>14617</v>
      </c>
      <c r="B5965" t="s">
        <v>23618</v>
      </c>
      <c r="C5965" t="s">
        <v>7177</v>
      </c>
      <c r="D5965" t="s">
        <v>21648</v>
      </c>
      <c r="E5965">
        <v>0</v>
      </c>
      <c r="F5965">
        <v>99999</v>
      </c>
      <c r="G5965"/>
      <c r="H5965"/>
    </row>
    <row r="5966" spans="1:8" x14ac:dyDescent="0.2">
      <c r="A5966" t="s">
        <v>14618</v>
      </c>
      <c r="B5966" t="s">
        <v>23618</v>
      </c>
      <c r="C5966" t="s">
        <v>7181</v>
      </c>
      <c r="D5966" t="s">
        <v>21648</v>
      </c>
      <c r="E5966">
        <v>0</v>
      </c>
      <c r="F5966">
        <v>99999</v>
      </c>
      <c r="G5966"/>
      <c r="H5966"/>
    </row>
    <row r="5967" spans="1:8" x14ac:dyDescent="0.2">
      <c r="A5967" t="s">
        <v>14619</v>
      </c>
      <c r="B5967" t="s">
        <v>23618</v>
      </c>
      <c r="C5967" t="s">
        <v>7185</v>
      </c>
      <c r="D5967" t="s">
        <v>21648</v>
      </c>
      <c r="E5967">
        <v>0</v>
      </c>
      <c r="F5967">
        <v>99999</v>
      </c>
      <c r="G5967"/>
      <c r="H5967"/>
    </row>
    <row r="5968" spans="1:8" x14ac:dyDescent="0.2">
      <c r="A5968" t="s">
        <v>14620</v>
      </c>
      <c r="B5968" t="s">
        <v>23618</v>
      </c>
      <c r="C5968" t="s">
        <v>7189</v>
      </c>
      <c r="D5968" t="s">
        <v>21648</v>
      </c>
      <c r="E5968">
        <v>0</v>
      </c>
      <c r="F5968">
        <v>99999</v>
      </c>
      <c r="G5968"/>
      <c r="H5968"/>
    </row>
    <row r="5969" spans="1:8" x14ac:dyDescent="0.2">
      <c r="A5969" t="s">
        <v>14621</v>
      </c>
      <c r="B5969" t="s">
        <v>23618</v>
      </c>
      <c r="C5969" t="s">
        <v>7193</v>
      </c>
      <c r="D5969" t="s">
        <v>21648</v>
      </c>
      <c r="E5969">
        <v>0</v>
      </c>
      <c r="F5969">
        <v>99999</v>
      </c>
      <c r="G5969"/>
      <c r="H5969"/>
    </row>
    <row r="5970" spans="1:8" x14ac:dyDescent="0.2">
      <c r="A5970" t="s">
        <v>14622</v>
      </c>
      <c r="B5970" t="s">
        <v>23618</v>
      </c>
      <c r="C5970" t="s">
        <v>7197</v>
      </c>
      <c r="D5970" t="s">
        <v>21648</v>
      </c>
      <c r="E5970">
        <v>0</v>
      </c>
      <c r="F5970">
        <v>99999</v>
      </c>
      <c r="G5970"/>
      <c r="H5970"/>
    </row>
    <row r="5971" spans="1:8" x14ac:dyDescent="0.2">
      <c r="A5971" t="s">
        <v>14623</v>
      </c>
      <c r="B5971" t="s">
        <v>21943</v>
      </c>
      <c r="C5971" t="s">
        <v>14624</v>
      </c>
      <c r="D5971" t="s">
        <v>21648</v>
      </c>
      <c r="E5971"/>
      <c r="F5971"/>
      <c r="G5971"/>
      <c r="H5971"/>
    </row>
    <row r="5972" spans="1:8" x14ac:dyDescent="0.2">
      <c r="A5972" t="s">
        <v>14625</v>
      </c>
      <c r="B5972" t="s">
        <v>21674</v>
      </c>
      <c r="C5972" t="s">
        <v>14626</v>
      </c>
      <c r="D5972" t="s">
        <v>21648</v>
      </c>
      <c r="E5972"/>
      <c r="F5972"/>
      <c r="G5972"/>
      <c r="H5972"/>
    </row>
    <row r="5973" spans="1:8" x14ac:dyDescent="0.2">
      <c r="A5973" t="s">
        <v>14627</v>
      </c>
      <c r="B5973" t="s">
        <v>23619</v>
      </c>
      <c r="C5973" t="s">
        <v>14628</v>
      </c>
      <c r="D5973" t="s">
        <v>21648</v>
      </c>
      <c r="E5973"/>
      <c r="F5973"/>
      <c r="G5973"/>
      <c r="H5973"/>
    </row>
    <row r="5974" spans="1:8" x14ac:dyDescent="0.2">
      <c r="A5974" t="s">
        <v>14629</v>
      </c>
      <c r="B5974" t="s">
        <v>21943</v>
      </c>
      <c r="C5974" t="s">
        <v>14630</v>
      </c>
      <c r="D5974" t="s">
        <v>21648</v>
      </c>
      <c r="E5974"/>
      <c r="F5974"/>
      <c r="G5974"/>
      <c r="H5974"/>
    </row>
    <row r="5975" spans="1:8" x14ac:dyDescent="0.2">
      <c r="A5975" t="s">
        <v>14631</v>
      </c>
      <c r="B5975" t="s">
        <v>23618</v>
      </c>
      <c r="C5975" t="s">
        <v>7179</v>
      </c>
      <c r="D5975" t="s">
        <v>21648</v>
      </c>
      <c r="E5975">
        <v>0</v>
      </c>
      <c r="F5975">
        <v>99999</v>
      </c>
      <c r="G5975"/>
      <c r="H5975"/>
    </row>
    <row r="5976" spans="1:8" x14ac:dyDescent="0.2">
      <c r="A5976" t="s">
        <v>14632</v>
      </c>
      <c r="B5976" t="s">
        <v>23618</v>
      </c>
      <c r="C5976" t="s">
        <v>7183</v>
      </c>
      <c r="D5976" t="s">
        <v>21648</v>
      </c>
      <c r="E5976">
        <v>0</v>
      </c>
      <c r="F5976">
        <v>99999</v>
      </c>
      <c r="G5976"/>
      <c r="H5976"/>
    </row>
    <row r="5977" spans="1:8" x14ac:dyDescent="0.2">
      <c r="A5977" t="s">
        <v>14633</v>
      </c>
      <c r="B5977" t="s">
        <v>23618</v>
      </c>
      <c r="C5977" t="s">
        <v>7187</v>
      </c>
      <c r="D5977" t="s">
        <v>21648</v>
      </c>
      <c r="E5977">
        <v>0</v>
      </c>
      <c r="F5977">
        <v>99999</v>
      </c>
      <c r="G5977"/>
      <c r="H5977"/>
    </row>
    <row r="5978" spans="1:8" x14ac:dyDescent="0.2">
      <c r="A5978" t="s">
        <v>14634</v>
      </c>
      <c r="B5978" t="s">
        <v>23618</v>
      </c>
      <c r="C5978" t="s">
        <v>7191</v>
      </c>
      <c r="D5978" t="s">
        <v>21648</v>
      </c>
      <c r="E5978">
        <v>0</v>
      </c>
      <c r="F5978">
        <v>99999</v>
      </c>
      <c r="G5978"/>
      <c r="H5978"/>
    </row>
    <row r="5979" spans="1:8" x14ac:dyDescent="0.2">
      <c r="A5979" t="s">
        <v>14635</v>
      </c>
      <c r="B5979" t="s">
        <v>23618</v>
      </c>
      <c r="C5979" t="s">
        <v>7195</v>
      </c>
      <c r="D5979" t="s">
        <v>21648</v>
      </c>
      <c r="E5979">
        <v>0</v>
      </c>
      <c r="F5979">
        <v>99999</v>
      </c>
      <c r="G5979"/>
      <c r="H5979"/>
    </row>
    <row r="5980" spans="1:8" x14ac:dyDescent="0.2">
      <c r="A5980" t="s">
        <v>14636</v>
      </c>
      <c r="B5980" t="s">
        <v>23618</v>
      </c>
      <c r="C5980" t="s">
        <v>7199</v>
      </c>
      <c r="D5980" t="s">
        <v>21648</v>
      </c>
      <c r="E5980">
        <v>0</v>
      </c>
      <c r="F5980">
        <v>99999</v>
      </c>
      <c r="G5980"/>
      <c r="H5980"/>
    </row>
    <row r="5981" spans="1:8" x14ac:dyDescent="0.2">
      <c r="A5981" t="s">
        <v>14637</v>
      </c>
      <c r="B5981" t="s">
        <v>23615</v>
      </c>
      <c r="C5981" t="s">
        <v>14638</v>
      </c>
      <c r="D5981" t="s">
        <v>21648</v>
      </c>
      <c r="E5981">
        <v>0</v>
      </c>
      <c r="F5981">
        <v>99999</v>
      </c>
      <c r="G5981"/>
      <c r="H5981"/>
    </row>
    <row r="5982" spans="1:8" x14ac:dyDescent="0.2">
      <c r="A5982" t="s">
        <v>14639</v>
      </c>
      <c r="B5982" t="s">
        <v>23620</v>
      </c>
      <c r="C5982" t="s">
        <v>7237</v>
      </c>
      <c r="D5982" t="s">
        <v>21648</v>
      </c>
      <c r="E5982"/>
      <c r="F5982"/>
      <c r="G5982"/>
      <c r="H5982"/>
    </row>
    <row r="5983" spans="1:8" x14ac:dyDescent="0.2">
      <c r="A5983" t="s">
        <v>14640</v>
      </c>
      <c r="B5983" t="s">
        <v>23614</v>
      </c>
      <c r="C5983" t="s">
        <v>14641</v>
      </c>
      <c r="D5983" t="s">
        <v>21648</v>
      </c>
      <c r="E5983"/>
      <c r="F5983"/>
      <c r="G5983"/>
      <c r="H5983"/>
    </row>
    <row r="5984" spans="1:8" x14ac:dyDescent="0.2">
      <c r="A5984" t="s">
        <v>14642</v>
      </c>
      <c r="B5984" t="s">
        <v>23616</v>
      </c>
      <c r="C5984" t="s">
        <v>14643</v>
      </c>
      <c r="D5984" t="s">
        <v>21648</v>
      </c>
      <c r="E5984"/>
      <c r="F5984"/>
      <c r="G5984"/>
      <c r="H5984"/>
    </row>
    <row r="5985" spans="1:8" x14ac:dyDescent="0.2">
      <c r="A5985" t="s">
        <v>14644</v>
      </c>
      <c r="B5985" t="s">
        <v>23614</v>
      </c>
      <c r="C5985" t="s">
        <v>14645</v>
      </c>
      <c r="D5985" t="s">
        <v>21648</v>
      </c>
      <c r="E5985"/>
      <c r="F5985"/>
      <c r="G5985"/>
      <c r="H5985"/>
    </row>
    <row r="5986" spans="1:8" x14ac:dyDescent="0.2">
      <c r="A5986" t="s">
        <v>14646</v>
      </c>
      <c r="B5986" t="s">
        <v>23614</v>
      </c>
      <c r="C5986" t="s">
        <v>14647</v>
      </c>
      <c r="D5986" t="s">
        <v>21648</v>
      </c>
      <c r="E5986"/>
      <c r="F5986"/>
      <c r="G5986"/>
      <c r="H5986"/>
    </row>
    <row r="5987" spans="1:8" x14ac:dyDescent="0.2">
      <c r="A5987" t="s">
        <v>14648</v>
      </c>
      <c r="B5987" t="s">
        <v>23614</v>
      </c>
      <c r="C5987" t="s">
        <v>14649</v>
      </c>
      <c r="D5987" t="s">
        <v>21648</v>
      </c>
      <c r="E5987"/>
      <c r="F5987"/>
      <c r="G5987"/>
      <c r="H5987"/>
    </row>
    <row r="5988" spans="1:8" x14ac:dyDescent="0.2">
      <c r="A5988" t="s">
        <v>14650</v>
      </c>
      <c r="B5988" t="s">
        <v>23614</v>
      </c>
      <c r="C5988" t="s">
        <v>14651</v>
      </c>
      <c r="D5988" t="s">
        <v>21648</v>
      </c>
      <c r="E5988"/>
      <c r="F5988"/>
      <c r="G5988"/>
      <c r="H5988"/>
    </row>
    <row r="5989" spans="1:8" x14ac:dyDescent="0.2">
      <c r="A5989" t="s">
        <v>14652</v>
      </c>
      <c r="B5989" t="s">
        <v>23614</v>
      </c>
      <c r="C5989" t="s">
        <v>14653</v>
      </c>
      <c r="D5989" t="s">
        <v>21648</v>
      </c>
      <c r="E5989"/>
      <c r="F5989"/>
      <c r="G5989"/>
      <c r="H5989"/>
    </row>
    <row r="5990" spans="1:8" x14ac:dyDescent="0.2">
      <c r="A5990" t="s">
        <v>14654</v>
      </c>
      <c r="B5990" t="s">
        <v>23614</v>
      </c>
      <c r="C5990" t="s">
        <v>14655</v>
      </c>
      <c r="D5990" t="s">
        <v>21648</v>
      </c>
      <c r="E5990"/>
      <c r="F5990"/>
      <c r="G5990"/>
      <c r="H5990"/>
    </row>
    <row r="5991" spans="1:8" x14ac:dyDescent="0.2">
      <c r="A5991" t="s">
        <v>14656</v>
      </c>
      <c r="B5991" t="s">
        <v>23616</v>
      </c>
      <c r="C5991" t="s">
        <v>14657</v>
      </c>
      <c r="D5991" t="s">
        <v>21648</v>
      </c>
      <c r="E5991"/>
      <c r="F5991"/>
      <c r="G5991"/>
      <c r="H5991"/>
    </row>
    <row r="5992" spans="1:8" x14ac:dyDescent="0.2">
      <c r="A5992" t="s">
        <v>14658</v>
      </c>
      <c r="B5992" t="s">
        <v>23616</v>
      </c>
      <c r="C5992" t="s">
        <v>14659</v>
      </c>
      <c r="D5992" t="s">
        <v>21648</v>
      </c>
      <c r="E5992">
        <v>0</v>
      </c>
      <c r="F5992">
        <v>99999</v>
      </c>
      <c r="G5992"/>
      <c r="H5992"/>
    </row>
    <row r="5993" spans="1:8" x14ac:dyDescent="0.2">
      <c r="A5993" t="s">
        <v>14660</v>
      </c>
      <c r="B5993" t="s">
        <v>23616</v>
      </c>
      <c r="C5993" t="s">
        <v>14661</v>
      </c>
      <c r="D5993" t="s">
        <v>21648</v>
      </c>
      <c r="E5993">
        <v>0</v>
      </c>
      <c r="F5993">
        <v>99999</v>
      </c>
      <c r="G5993"/>
      <c r="H5993"/>
    </row>
    <row r="5994" spans="1:8" x14ac:dyDescent="0.2">
      <c r="A5994" t="s">
        <v>14662</v>
      </c>
      <c r="B5994" t="s">
        <v>23621</v>
      </c>
      <c r="C5994" t="s">
        <v>14663</v>
      </c>
      <c r="D5994" t="s">
        <v>21648</v>
      </c>
      <c r="E5994"/>
      <c r="F5994"/>
      <c r="G5994"/>
      <c r="H5994"/>
    </row>
    <row r="5995" spans="1:8" x14ac:dyDescent="0.2">
      <c r="A5995" t="s">
        <v>14664</v>
      </c>
      <c r="B5995" t="s">
        <v>23616</v>
      </c>
      <c r="C5995" t="s">
        <v>14665</v>
      </c>
      <c r="D5995" t="s">
        <v>21648</v>
      </c>
      <c r="E5995">
        <v>0</v>
      </c>
      <c r="F5995">
        <v>99999</v>
      </c>
      <c r="G5995"/>
      <c r="H5995"/>
    </row>
    <row r="5996" spans="1:8" x14ac:dyDescent="0.2">
      <c r="A5996" t="s">
        <v>14666</v>
      </c>
      <c r="B5996" t="s">
        <v>23616</v>
      </c>
      <c r="C5996" t="s">
        <v>14667</v>
      </c>
      <c r="D5996" t="s">
        <v>21648</v>
      </c>
      <c r="E5996">
        <v>0</v>
      </c>
      <c r="F5996">
        <v>99999</v>
      </c>
      <c r="G5996"/>
      <c r="H5996"/>
    </row>
    <row r="5997" spans="1:8" x14ac:dyDescent="0.2">
      <c r="A5997" t="s">
        <v>14668</v>
      </c>
      <c r="B5997" t="s">
        <v>23616</v>
      </c>
      <c r="C5997" t="s">
        <v>14669</v>
      </c>
      <c r="D5997" t="s">
        <v>21648</v>
      </c>
      <c r="E5997"/>
      <c r="F5997"/>
      <c r="G5997"/>
      <c r="H5997"/>
    </row>
    <row r="5998" spans="1:8" x14ac:dyDescent="0.2">
      <c r="A5998" t="s">
        <v>14670</v>
      </c>
      <c r="B5998" t="s">
        <v>23616</v>
      </c>
      <c r="C5998" t="s">
        <v>14671</v>
      </c>
      <c r="D5998" t="s">
        <v>21648</v>
      </c>
      <c r="E5998"/>
      <c r="F5998"/>
      <c r="G5998"/>
      <c r="H5998"/>
    </row>
    <row r="5999" spans="1:8" x14ac:dyDescent="0.2">
      <c r="A5999" t="s">
        <v>14672</v>
      </c>
      <c r="B5999" t="s">
        <v>23620</v>
      </c>
      <c r="C5999" t="s">
        <v>14673</v>
      </c>
      <c r="D5999" t="s">
        <v>21648</v>
      </c>
      <c r="E5999"/>
      <c r="F5999"/>
      <c r="G5999"/>
      <c r="H5999"/>
    </row>
    <row r="6000" spans="1:8" x14ac:dyDescent="0.2">
      <c r="A6000" t="s">
        <v>14674</v>
      </c>
      <c r="B6000" t="s">
        <v>23622</v>
      </c>
      <c r="C6000" t="s">
        <v>14675</v>
      </c>
      <c r="D6000" t="s">
        <v>21648</v>
      </c>
      <c r="E6000"/>
      <c r="F6000"/>
      <c r="G6000"/>
      <c r="H6000"/>
    </row>
    <row r="6001" spans="1:8" x14ac:dyDescent="0.2">
      <c r="A6001" t="s">
        <v>14676</v>
      </c>
      <c r="B6001" t="s">
        <v>23614</v>
      </c>
      <c r="C6001" t="s">
        <v>14677</v>
      </c>
      <c r="D6001" t="s">
        <v>21648</v>
      </c>
      <c r="E6001">
        <v>0</v>
      </c>
      <c r="F6001">
        <v>99999</v>
      </c>
      <c r="G6001"/>
      <c r="H6001"/>
    </row>
    <row r="6002" spans="1:8" x14ac:dyDescent="0.2">
      <c r="A6002" t="s">
        <v>14678</v>
      </c>
      <c r="B6002" t="s">
        <v>23614</v>
      </c>
      <c r="C6002" t="s">
        <v>14679</v>
      </c>
      <c r="D6002" t="s">
        <v>21648</v>
      </c>
      <c r="E6002">
        <v>0</v>
      </c>
      <c r="F6002">
        <v>99999</v>
      </c>
      <c r="G6002"/>
      <c r="H6002"/>
    </row>
    <row r="6003" spans="1:8" x14ac:dyDescent="0.2">
      <c r="A6003" t="s">
        <v>14680</v>
      </c>
      <c r="B6003" t="s">
        <v>23614</v>
      </c>
      <c r="C6003" t="s">
        <v>14681</v>
      </c>
      <c r="D6003" t="s">
        <v>21648</v>
      </c>
      <c r="E6003"/>
      <c r="F6003"/>
      <c r="G6003"/>
      <c r="H6003"/>
    </row>
    <row r="6004" spans="1:8" x14ac:dyDescent="0.2">
      <c r="A6004" t="s">
        <v>14682</v>
      </c>
      <c r="B6004" t="s">
        <v>23614</v>
      </c>
      <c r="C6004" t="s">
        <v>14683</v>
      </c>
      <c r="D6004" t="s">
        <v>21648</v>
      </c>
      <c r="E6004"/>
      <c r="F6004"/>
      <c r="G6004"/>
      <c r="H6004"/>
    </row>
    <row r="6005" spans="1:8" x14ac:dyDescent="0.2">
      <c r="A6005" t="s">
        <v>14684</v>
      </c>
      <c r="B6005" t="s">
        <v>23614</v>
      </c>
      <c r="C6005" t="s">
        <v>14685</v>
      </c>
      <c r="D6005" t="s">
        <v>21648</v>
      </c>
      <c r="E6005"/>
      <c r="F6005"/>
      <c r="G6005"/>
      <c r="H6005"/>
    </row>
    <row r="6006" spans="1:8" x14ac:dyDescent="0.2">
      <c r="A6006" t="s">
        <v>14686</v>
      </c>
      <c r="B6006" t="s">
        <v>23614</v>
      </c>
      <c r="C6006" t="s">
        <v>14687</v>
      </c>
      <c r="D6006" t="s">
        <v>21648</v>
      </c>
      <c r="E6006"/>
      <c r="F6006"/>
      <c r="G6006"/>
      <c r="H6006"/>
    </row>
    <row r="6007" spans="1:8" x14ac:dyDescent="0.2">
      <c r="A6007" t="s">
        <v>14688</v>
      </c>
      <c r="B6007" t="s">
        <v>23614</v>
      </c>
      <c r="C6007" t="s">
        <v>14689</v>
      </c>
      <c r="D6007" t="s">
        <v>21648</v>
      </c>
      <c r="E6007">
        <v>0</v>
      </c>
      <c r="F6007">
        <v>99999</v>
      </c>
      <c r="G6007"/>
      <c r="H6007"/>
    </row>
    <row r="6008" spans="1:8" x14ac:dyDescent="0.2">
      <c r="A6008" t="s">
        <v>14690</v>
      </c>
      <c r="B6008" t="s">
        <v>23614</v>
      </c>
      <c r="C6008" t="s">
        <v>14691</v>
      </c>
      <c r="D6008" t="s">
        <v>21648</v>
      </c>
      <c r="E6008">
        <v>0</v>
      </c>
      <c r="F6008">
        <v>99999</v>
      </c>
      <c r="G6008"/>
      <c r="H6008"/>
    </row>
    <row r="6009" spans="1:8" x14ac:dyDescent="0.2">
      <c r="A6009" t="s">
        <v>14692</v>
      </c>
      <c r="B6009" t="s">
        <v>23614</v>
      </c>
      <c r="C6009" t="s">
        <v>14693</v>
      </c>
      <c r="D6009" t="s">
        <v>21648</v>
      </c>
      <c r="E6009"/>
      <c r="F6009"/>
      <c r="G6009"/>
      <c r="H6009"/>
    </row>
    <row r="6010" spans="1:8" x14ac:dyDescent="0.2">
      <c r="A6010" t="s">
        <v>14694</v>
      </c>
      <c r="B6010" t="s">
        <v>23614</v>
      </c>
      <c r="C6010" t="s">
        <v>14695</v>
      </c>
      <c r="D6010" t="s">
        <v>21648</v>
      </c>
      <c r="E6010"/>
      <c r="F6010"/>
      <c r="G6010"/>
      <c r="H6010"/>
    </row>
    <row r="6011" spans="1:8" x14ac:dyDescent="0.2">
      <c r="A6011" t="s">
        <v>14696</v>
      </c>
      <c r="B6011" t="s">
        <v>23614</v>
      </c>
      <c r="C6011" t="s">
        <v>14697</v>
      </c>
      <c r="D6011" t="s">
        <v>21648</v>
      </c>
      <c r="E6011">
        <v>0</v>
      </c>
      <c r="F6011">
        <v>99999</v>
      </c>
      <c r="G6011"/>
      <c r="H6011"/>
    </row>
    <row r="6012" spans="1:8" x14ac:dyDescent="0.2">
      <c r="A6012" t="s">
        <v>14698</v>
      </c>
      <c r="B6012" t="s">
        <v>23614</v>
      </c>
      <c r="C6012" t="s">
        <v>14699</v>
      </c>
      <c r="D6012" t="s">
        <v>21648</v>
      </c>
      <c r="E6012">
        <v>0</v>
      </c>
      <c r="F6012">
        <v>99999</v>
      </c>
      <c r="G6012"/>
      <c r="H6012"/>
    </row>
    <row r="6013" spans="1:8" x14ac:dyDescent="0.2">
      <c r="A6013" t="s">
        <v>14700</v>
      </c>
      <c r="B6013" t="s">
        <v>23614</v>
      </c>
      <c r="C6013" t="s">
        <v>14701</v>
      </c>
      <c r="D6013" t="s">
        <v>21648</v>
      </c>
      <c r="E6013"/>
      <c r="F6013"/>
      <c r="G6013"/>
      <c r="H6013"/>
    </row>
    <row r="6014" spans="1:8" x14ac:dyDescent="0.2">
      <c r="A6014" t="s">
        <v>14702</v>
      </c>
      <c r="B6014" t="s">
        <v>23614</v>
      </c>
      <c r="C6014" t="s">
        <v>14703</v>
      </c>
      <c r="D6014" t="s">
        <v>21648</v>
      </c>
      <c r="E6014"/>
      <c r="F6014"/>
      <c r="G6014"/>
      <c r="H6014"/>
    </row>
    <row r="6015" spans="1:8" x14ac:dyDescent="0.2">
      <c r="A6015" t="s">
        <v>14704</v>
      </c>
      <c r="B6015" t="s">
        <v>23614</v>
      </c>
      <c r="C6015" t="s">
        <v>14705</v>
      </c>
      <c r="D6015" t="s">
        <v>21648</v>
      </c>
      <c r="E6015"/>
      <c r="F6015"/>
      <c r="G6015"/>
      <c r="H6015"/>
    </row>
    <row r="6016" spans="1:8" x14ac:dyDescent="0.2">
      <c r="A6016" t="s">
        <v>11372</v>
      </c>
      <c r="B6016" t="s">
        <v>23614</v>
      </c>
      <c r="C6016" t="s">
        <v>11373</v>
      </c>
      <c r="D6016" t="s">
        <v>21648</v>
      </c>
      <c r="E6016"/>
      <c r="F6016"/>
      <c r="G6016"/>
      <c r="H6016"/>
    </row>
    <row r="6017" spans="1:8" x14ac:dyDescent="0.2">
      <c r="A6017" t="s">
        <v>11374</v>
      </c>
      <c r="B6017" t="s">
        <v>23614</v>
      </c>
      <c r="C6017" t="s">
        <v>11375</v>
      </c>
      <c r="D6017" t="s">
        <v>21648</v>
      </c>
      <c r="E6017">
        <v>0</v>
      </c>
      <c r="F6017">
        <v>99999</v>
      </c>
      <c r="G6017"/>
      <c r="H6017"/>
    </row>
    <row r="6018" spans="1:8" x14ac:dyDescent="0.2">
      <c r="A6018" t="s">
        <v>11376</v>
      </c>
      <c r="B6018" t="s">
        <v>23614</v>
      </c>
      <c r="C6018" t="s">
        <v>11377</v>
      </c>
      <c r="D6018" t="s">
        <v>21648</v>
      </c>
      <c r="E6018">
        <v>0</v>
      </c>
      <c r="F6018">
        <v>99999</v>
      </c>
      <c r="G6018"/>
      <c r="H6018"/>
    </row>
    <row r="6019" spans="1:8" x14ac:dyDescent="0.2">
      <c r="A6019" t="s">
        <v>11378</v>
      </c>
      <c r="B6019" t="s">
        <v>23614</v>
      </c>
      <c r="C6019" t="s">
        <v>11379</v>
      </c>
      <c r="D6019" t="s">
        <v>21648</v>
      </c>
      <c r="E6019"/>
      <c r="F6019"/>
      <c r="G6019"/>
      <c r="H6019"/>
    </row>
    <row r="6020" spans="1:8" x14ac:dyDescent="0.2">
      <c r="A6020" t="s">
        <v>11380</v>
      </c>
      <c r="B6020" t="s">
        <v>23614</v>
      </c>
      <c r="C6020" t="s">
        <v>11381</v>
      </c>
      <c r="D6020" t="s">
        <v>21648</v>
      </c>
      <c r="E6020"/>
      <c r="F6020"/>
      <c r="G6020"/>
      <c r="H6020"/>
    </row>
    <row r="6021" spans="1:8" x14ac:dyDescent="0.2">
      <c r="A6021" t="s">
        <v>11382</v>
      </c>
      <c r="B6021" t="s">
        <v>23614</v>
      </c>
      <c r="C6021" t="s">
        <v>11383</v>
      </c>
      <c r="D6021" t="s">
        <v>21648</v>
      </c>
      <c r="E6021">
        <v>0</v>
      </c>
      <c r="F6021">
        <v>99999</v>
      </c>
      <c r="G6021"/>
      <c r="H6021"/>
    </row>
    <row r="6022" spans="1:8" x14ac:dyDescent="0.2">
      <c r="A6022" t="s">
        <v>11384</v>
      </c>
      <c r="B6022" t="s">
        <v>23614</v>
      </c>
      <c r="C6022" t="s">
        <v>11385</v>
      </c>
      <c r="D6022" t="s">
        <v>21648</v>
      </c>
      <c r="E6022">
        <v>0</v>
      </c>
      <c r="F6022">
        <v>99999</v>
      </c>
      <c r="G6022"/>
      <c r="H6022"/>
    </row>
    <row r="6023" spans="1:8" x14ac:dyDescent="0.2">
      <c r="A6023" t="s">
        <v>11386</v>
      </c>
      <c r="B6023" t="s">
        <v>23614</v>
      </c>
      <c r="C6023" t="s">
        <v>11387</v>
      </c>
      <c r="D6023" t="s">
        <v>21648</v>
      </c>
      <c r="E6023"/>
      <c r="F6023"/>
      <c r="G6023"/>
      <c r="H6023"/>
    </row>
    <row r="6024" spans="1:8" x14ac:dyDescent="0.2">
      <c r="A6024" t="s">
        <v>11388</v>
      </c>
      <c r="B6024" t="s">
        <v>23614</v>
      </c>
      <c r="C6024" t="s">
        <v>11387</v>
      </c>
      <c r="D6024" t="s">
        <v>21648</v>
      </c>
      <c r="E6024"/>
      <c r="F6024"/>
      <c r="G6024"/>
      <c r="H6024"/>
    </row>
    <row r="6025" spans="1:8" x14ac:dyDescent="0.2">
      <c r="A6025" t="s">
        <v>11389</v>
      </c>
      <c r="B6025" t="s">
        <v>23614</v>
      </c>
      <c r="C6025" t="s">
        <v>11390</v>
      </c>
      <c r="D6025" t="s">
        <v>21648</v>
      </c>
      <c r="E6025">
        <v>0</v>
      </c>
      <c r="F6025">
        <v>99999</v>
      </c>
      <c r="G6025"/>
      <c r="H6025"/>
    </row>
    <row r="6026" spans="1:8" x14ac:dyDescent="0.2">
      <c r="A6026" t="s">
        <v>11391</v>
      </c>
      <c r="B6026" t="s">
        <v>23617</v>
      </c>
      <c r="C6026" t="s">
        <v>11392</v>
      </c>
      <c r="D6026" t="s">
        <v>21648</v>
      </c>
      <c r="E6026"/>
      <c r="F6026"/>
      <c r="G6026"/>
      <c r="H6026"/>
    </row>
    <row r="6027" spans="1:8" x14ac:dyDescent="0.2">
      <c r="A6027" t="s">
        <v>11393</v>
      </c>
      <c r="B6027" t="s">
        <v>23617</v>
      </c>
      <c r="C6027" t="s">
        <v>11394</v>
      </c>
      <c r="D6027" t="s">
        <v>21648</v>
      </c>
      <c r="E6027"/>
      <c r="F6027"/>
      <c r="G6027"/>
      <c r="H6027"/>
    </row>
    <row r="6028" spans="1:8" x14ac:dyDescent="0.2">
      <c r="A6028" t="s">
        <v>11395</v>
      </c>
      <c r="B6028" t="s">
        <v>23620</v>
      </c>
      <c r="C6028" t="s">
        <v>11396</v>
      </c>
      <c r="D6028" t="s">
        <v>21648</v>
      </c>
      <c r="E6028">
        <v>0</v>
      </c>
      <c r="F6028">
        <v>99999</v>
      </c>
      <c r="G6028"/>
      <c r="H6028"/>
    </row>
    <row r="6029" spans="1:8" x14ac:dyDescent="0.2">
      <c r="A6029" t="s">
        <v>11397</v>
      </c>
      <c r="B6029" t="s">
        <v>23620</v>
      </c>
      <c r="C6029" t="s">
        <v>11398</v>
      </c>
      <c r="D6029" t="s">
        <v>21648</v>
      </c>
      <c r="E6029"/>
      <c r="F6029"/>
      <c r="G6029"/>
      <c r="H6029"/>
    </row>
    <row r="6030" spans="1:8" x14ac:dyDescent="0.2">
      <c r="A6030" t="s">
        <v>11399</v>
      </c>
      <c r="B6030" t="s">
        <v>23620</v>
      </c>
      <c r="C6030" t="s">
        <v>11400</v>
      </c>
      <c r="D6030" t="s">
        <v>21648</v>
      </c>
      <c r="E6030">
        <v>0</v>
      </c>
      <c r="F6030">
        <v>99999</v>
      </c>
      <c r="G6030"/>
      <c r="H6030"/>
    </row>
    <row r="6031" spans="1:8" x14ac:dyDescent="0.2">
      <c r="A6031" t="s">
        <v>11401</v>
      </c>
      <c r="B6031" t="s">
        <v>23620</v>
      </c>
      <c r="C6031" t="s">
        <v>11402</v>
      </c>
      <c r="D6031" t="s">
        <v>21648</v>
      </c>
      <c r="E6031">
        <v>0</v>
      </c>
      <c r="F6031">
        <v>99999</v>
      </c>
      <c r="G6031"/>
      <c r="H6031"/>
    </row>
    <row r="6032" spans="1:8" x14ac:dyDescent="0.2">
      <c r="A6032" t="s">
        <v>11403</v>
      </c>
      <c r="B6032" t="s">
        <v>23615</v>
      </c>
      <c r="C6032" t="s">
        <v>11404</v>
      </c>
      <c r="D6032" t="s">
        <v>21648</v>
      </c>
      <c r="E6032"/>
      <c r="F6032"/>
      <c r="G6032"/>
      <c r="H6032"/>
    </row>
    <row r="6033" spans="1:8" x14ac:dyDescent="0.2">
      <c r="A6033" t="s">
        <v>11405</v>
      </c>
      <c r="B6033" t="s">
        <v>23616</v>
      </c>
      <c r="C6033" t="s">
        <v>10654</v>
      </c>
      <c r="D6033" t="s">
        <v>21648</v>
      </c>
      <c r="E6033"/>
      <c r="F6033"/>
      <c r="G6033"/>
      <c r="H6033"/>
    </row>
    <row r="6034" spans="1:8" x14ac:dyDescent="0.2">
      <c r="A6034" t="s">
        <v>11406</v>
      </c>
      <c r="B6034" t="s">
        <v>23614</v>
      </c>
      <c r="C6034" t="s">
        <v>11407</v>
      </c>
      <c r="D6034" t="s">
        <v>21648</v>
      </c>
      <c r="E6034"/>
      <c r="F6034"/>
      <c r="G6034"/>
      <c r="H6034"/>
    </row>
    <row r="6035" spans="1:8" x14ac:dyDescent="0.2">
      <c r="A6035" t="s">
        <v>11408</v>
      </c>
      <c r="B6035" t="s">
        <v>23614</v>
      </c>
      <c r="C6035" t="s">
        <v>11409</v>
      </c>
      <c r="D6035" t="s">
        <v>21648</v>
      </c>
      <c r="E6035"/>
      <c r="F6035"/>
      <c r="G6035"/>
      <c r="H6035"/>
    </row>
    <row r="6036" spans="1:8" x14ac:dyDescent="0.2">
      <c r="A6036" t="s">
        <v>11410</v>
      </c>
      <c r="B6036" t="s">
        <v>23616</v>
      </c>
      <c r="C6036" t="s">
        <v>7239</v>
      </c>
      <c r="D6036" t="s">
        <v>21648</v>
      </c>
      <c r="E6036"/>
      <c r="F6036"/>
      <c r="G6036"/>
      <c r="H6036"/>
    </row>
    <row r="6037" spans="1:8" x14ac:dyDescent="0.2">
      <c r="A6037" t="s">
        <v>11411</v>
      </c>
      <c r="B6037" t="s">
        <v>23615</v>
      </c>
      <c r="C6037" t="s">
        <v>11412</v>
      </c>
      <c r="D6037" t="s">
        <v>21648</v>
      </c>
      <c r="E6037">
        <v>0</v>
      </c>
      <c r="F6037">
        <v>99999</v>
      </c>
      <c r="G6037"/>
      <c r="H6037"/>
    </row>
    <row r="6038" spans="1:8" x14ac:dyDescent="0.2">
      <c r="A6038" t="s">
        <v>11413</v>
      </c>
      <c r="B6038" t="s">
        <v>23623</v>
      </c>
      <c r="C6038" t="s">
        <v>11414</v>
      </c>
      <c r="D6038" t="s">
        <v>21648</v>
      </c>
      <c r="E6038">
        <v>0</v>
      </c>
      <c r="F6038">
        <v>99999</v>
      </c>
      <c r="G6038"/>
      <c r="H6038"/>
    </row>
    <row r="6039" spans="1:8" x14ac:dyDescent="0.2">
      <c r="A6039" t="s">
        <v>11415</v>
      </c>
      <c r="B6039" t="s">
        <v>23623</v>
      </c>
      <c r="C6039" t="s">
        <v>11416</v>
      </c>
      <c r="D6039" t="s">
        <v>21648</v>
      </c>
      <c r="E6039"/>
      <c r="F6039"/>
      <c r="G6039"/>
      <c r="H6039"/>
    </row>
    <row r="6040" spans="1:8" x14ac:dyDescent="0.2">
      <c r="A6040" t="s">
        <v>11417</v>
      </c>
      <c r="B6040" t="s">
        <v>23624</v>
      </c>
      <c r="C6040" t="s">
        <v>11418</v>
      </c>
      <c r="D6040" t="s">
        <v>21648</v>
      </c>
      <c r="E6040">
        <v>0</v>
      </c>
      <c r="F6040">
        <v>70412</v>
      </c>
      <c r="G6040"/>
      <c r="H6040"/>
    </row>
    <row r="6041" spans="1:8" x14ac:dyDescent="0.2">
      <c r="A6041" t="s">
        <v>11419</v>
      </c>
      <c r="B6041" t="s">
        <v>23623</v>
      </c>
      <c r="C6041" t="s">
        <v>11420</v>
      </c>
      <c r="D6041" t="s">
        <v>21648</v>
      </c>
      <c r="E6041"/>
      <c r="F6041"/>
      <c r="G6041"/>
      <c r="H6041"/>
    </row>
    <row r="6042" spans="1:8" x14ac:dyDescent="0.2">
      <c r="A6042" t="s">
        <v>11421</v>
      </c>
      <c r="B6042" t="s">
        <v>23623</v>
      </c>
      <c r="C6042" t="s">
        <v>11422</v>
      </c>
      <c r="D6042" t="s">
        <v>21648</v>
      </c>
      <c r="E6042">
        <v>0</v>
      </c>
      <c r="F6042">
        <v>99999</v>
      </c>
      <c r="G6042"/>
      <c r="H6042"/>
    </row>
    <row r="6043" spans="1:8" x14ac:dyDescent="0.2">
      <c r="A6043" t="s">
        <v>11423</v>
      </c>
      <c r="B6043" t="s">
        <v>23623</v>
      </c>
      <c r="C6043" t="s">
        <v>11424</v>
      </c>
      <c r="D6043" t="s">
        <v>21648</v>
      </c>
      <c r="E6043">
        <v>0</v>
      </c>
      <c r="F6043">
        <v>99999</v>
      </c>
      <c r="G6043"/>
      <c r="H6043"/>
    </row>
    <row r="6044" spans="1:8" x14ac:dyDescent="0.2">
      <c r="A6044" t="s">
        <v>11425</v>
      </c>
      <c r="B6044" t="s">
        <v>23623</v>
      </c>
      <c r="C6044" t="s">
        <v>11426</v>
      </c>
      <c r="D6044" t="s">
        <v>21648</v>
      </c>
      <c r="E6044">
        <v>0</v>
      </c>
      <c r="F6044">
        <v>99999</v>
      </c>
      <c r="G6044"/>
      <c r="H6044"/>
    </row>
    <row r="6045" spans="1:8" x14ac:dyDescent="0.2">
      <c r="A6045" t="s">
        <v>11427</v>
      </c>
      <c r="B6045" t="s">
        <v>23623</v>
      </c>
      <c r="C6045" t="s">
        <v>11428</v>
      </c>
      <c r="D6045" t="s">
        <v>21648</v>
      </c>
      <c r="E6045">
        <v>0</v>
      </c>
      <c r="F6045">
        <v>99999</v>
      </c>
      <c r="G6045"/>
      <c r="H6045"/>
    </row>
    <row r="6046" spans="1:8" x14ac:dyDescent="0.2">
      <c r="A6046" t="s">
        <v>11429</v>
      </c>
      <c r="B6046" t="s">
        <v>23615</v>
      </c>
      <c r="C6046" t="s">
        <v>11430</v>
      </c>
      <c r="D6046" t="s">
        <v>21648</v>
      </c>
      <c r="E6046">
        <v>0</v>
      </c>
      <c r="F6046">
        <v>99999</v>
      </c>
      <c r="G6046"/>
      <c r="H6046"/>
    </row>
    <row r="6047" spans="1:8" x14ac:dyDescent="0.2">
      <c r="A6047" t="s">
        <v>11431</v>
      </c>
      <c r="B6047" t="s">
        <v>23615</v>
      </c>
      <c r="C6047" t="s">
        <v>11306</v>
      </c>
      <c r="D6047" t="s">
        <v>21648</v>
      </c>
      <c r="E6047"/>
      <c r="F6047"/>
      <c r="G6047"/>
      <c r="H6047"/>
    </row>
    <row r="6048" spans="1:8" x14ac:dyDescent="0.2">
      <c r="A6048" t="s">
        <v>11432</v>
      </c>
      <c r="B6048" t="s">
        <v>23615</v>
      </c>
      <c r="C6048" t="s">
        <v>14616</v>
      </c>
      <c r="D6048" t="s">
        <v>21648</v>
      </c>
      <c r="E6048"/>
      <c r="F6048"/>
      <c r="G6048"/>
      <c r="H6048"/>
    </row>
    <row r="6049" spans="1:8" x14ac:dyDescent="0.2">
      <c r="A6049" t="s">
        <v>11433</v>
      </c>
      <c r="B6049" t="s">
        <v>23625</v>
      </c>
      <c r="C6049" t="s">
        <v>10750</v>
      </c>
      <c r="D6049" t="s">
        <v>21648</v>
      </c>
      <c r="E6049"/>
      <c r="F6049"/>
      <c r="G6049"/>
      <c r="H6049"/>
    </row>
    <row r="6050" spans="1:8" x14ac:dyDescent="0.2">
      <c r="A6050" t="s">
        <v>11434</v>
      </c>
      <c r="B6050" t="s">
        <v>23625</v>
      </c>
      <c r="C6050" t="s">
        <v>10752</v>
      </c>
      <c r="D6050" t="s">
        <v>21648</v>
      </c>
      <c r="E6050"/>
      <c r="F6050"/>
      <c r="G6050"/>
      <c r="H6050"/>
    </row>
    <row r="6051" spans="1:8" x14ac:dyDescent="0.2">
      <c r="A6051" t="s">
        <v>11435</v>
      </c>
      <c r="B6051" t="s">
        <v>23626</v>
      </c>
      <c r="C6051" t="s">
        <v>10754</v>
      </c>
      <c r="D6051" t="s">
        <v>21648</v>
      </c>
      <c r="E6051"/>
      <c r="F6051"/>
      <c r="G6051"/>
      <c r="H6051"/>
    </row>
    <row r="6052" spans="1:8" x14ac:dyDescent="0.2">
      <c r="A6052" t="s">
        <v>11436</v>
      </c>
      <c r="B6052" t="s">
        <v>23627</v>
      </c>
      <c r="C6052" t="s">
        <v>11437</v>
      </c>
      <c r="D6052" t="s">
        <v>21648</v>
      </c>
      <c r="E6052"/>
      <c r="F6052"/>
      <c r="G6052"/>
      <c r="H6052"/>
    </row>
    <row r="6053" spans="1:8" x14ac:dyDescent="0.2">
      <c r="A6053" t="s">
        <v>11438</v>
      </c>
      <c r="B6053" t="s">
        <v>23623</v>
      </c>
      <c r="C6053" t="s">
        <v>11439</v>
      </c>
      <c r="D6053" t="s">
        <v>21648</v>
      </c>
      <c r="E6053">
        <v>0</v>
      </c>
      <c r="F6053">
        <v>99999</v>
      </c>
      <c r="G6053"/>
      <c r="H6053"/>
    </row>
    <row r="6054" spans="1:8" x14ac:dyDescent="0.2">
      <c r="A6054" t="s">
        <v>11440</v>
      </c>
      <c r="B6054" t="s">
        <v>23628</v>
      </c>
      <c r="C6054" t="s">
        <v>11441</v>
      </c>
      <c r="D6054" t="s">
        <v>21648</v>
      </c>
      <c r="E6054">
        <v>0</v>
      </c>
      <c r="F6054">
        <v>70412</v>
      </c>
      <c r="G6054"/>
      <c r="H6054"/>
    </row>
    <row r="6055" spans="1:8" x14ac:dyDescent="0.2">
      <c r="A6055" t="s">
        <v>11442</v>
      </c>
      <c r="B6055" t="s">
        <v>23629</v>
      </c>
      <c r="C6055" t="s">
        <v>11443</v>
      </c>
      <c r="D6055" t="s">
        <v>21648</v>
      </c>
      <c r="E6055">
        <v>0</v>
      </c>
      <c r="F6055">
        <v>70412</v>
      </c>
      <c r="G6055"/>
      <c r="H6055"/>
    </row>
    <row r="6056" spans="1:8" x14ac:dyDescent="0.2">
      <c r="A6056" t="s">
        <v>11444</v>
      </c>
      <c r="B6056" t="s">
        <v>23630</v>
      </c>
      <c r="C6056" t="s">
        <v>11445</v>
      </c>
      <c r="D6056" t="s">
        <v>21648</v>
      </c>
      <c r="E6056">
        <v>0</v>
      </c>
      <c r="F6056">
        <v>99999</v>
      </c>
      <c r="G6056"/>
      <c r="H6056"/>
    </row>
    <row r="6057" spans="1:8" x14ac:dyDescent="0.2">
      <c r="A6057" t="s">
        <v>11446</v>
      </c>
      <c r="B6057" t="s">
        <v>23631</v>
      </c>
      <c r="C6057" t="s">
        <v>11447</v>
      </c>
      <c r="D6057" t="s">
        <v>21648</v>
      </c>
      <c r="E6057">
        <v>0</v>
      </c>
      <c r="F6057">
        <v>99999</v>
      </c>
      <c r="G6057"/>
      <c r="H6057"/>
    </row>
    <row r="6058" spans="1:8" x14ac:dyDescent="0.2">
      <c r="A6058" t="s">
        <v>11448</v>
      </c>
      <c r="B6058" t="s">
        <v>23632</v>
      </c>
      <c r="C6058" t="s">
        <v>7508</v>
      </c>
      <c r="D6058" t="s">
        <v>21648</v>
      </c>
      <c r="E6058">
        <v>0</v>
      </c>
      <c r="F6058">
        <v>99999</v>
      </c>
      <c r="G6058"/>
      <c r="H6058"/>
    </row>
    <row r="6059" spans="1:8" x14ac:dyDescent="0.2">
      <c r="A6059" t="s">
        <v>11449</v>
      </c>
      <c r="B6059" t="s">
        <v>23633</v>
      </c>
      <c r="C6059" t="s">
        <v>11450</v>
      </c>
      <c r="D6059" t="s">
        <v>21648</v>
      </c>
      <c r="E6059">
        <v>0</v>
      </c>
      <c r="F6059">
        <v>99999</v>
      </c>
      <c r="G6059"/>
      <c r="H6059"/>
    </row>
    <row r="6060" spans="1:8" x14ac:dyDescent="0.2">
      <c r="A6060" t="s">
        <v>11451</v>
      </c>
      <c r="B6060" t="s">
        <v>23634</v>
      </c>
      <c r="C6060" t="s">
        <v>11452</v>
      </c>
      <c r="D6060" t="s">
        <v>21648</v>
      </c>
      <c r="E6060">
        <v>0</v>
      </c>
      <c r="F6060">
        <v>99999</v>
      </c>
      <c r="G6060"/>
      <c r="H6060"/>
    </row>
    <row r="6061" spans="1:8" x14ac:dyDescent="0.2">
      <c r="A6061" t="s">
        <v>11453</v>
      </c>
      <c r="B6061" t="s">
        <v>23620</v>
      </c>
      <c r="C6061" t="s">
        <v>11454</v>
      </c>
      <c r="D6061" t="s">
        <v>21648</v>
      </c>
      <c r="E6061">
        <v>0</v>
      </c>
      <c r="F6061">
        <v>99999</v>
      </c>
      <c r="G6061"/>
      <c r="H6061"/>
    </row>
    <row r="6062" spans="1:8" x14ac:dyDescent="0.2">
      <c r="A6062" t="s">
        <v>11455</v>
      </c>
      <c r="B6062" t="s">
        <v>23620</v>
      </c>
      <c r="C6062" t="s">
        <v>11456</v>
      </c>
      <c r="D6062" t="s">
        <v>21648</v>
      </c>
      <c r="E6062">
        <v>0</v>
      </c>
      <c r="F6062">
        <v>99999</v>
      </c>
      <c r="G6062"/>
      <c r="H6062"/>
    </row>
    <row r="6063" spans="1:8" x14ac:dyDescent="0.2">
      <c r="A6063" t="s">
        <v>11457</v>
      </c>
      <c r="B6063" t="s">
        <v>23620</v>
      </c>
      <c r="C6063" t="s">
        <v>11458</v>
      </c>
      <c r="D6063" t="s">
        <v>21648</v>
      </c>
      <c r="E6063">
        <v>0</v>
      </c>
      <c r="F6063">
        <v>99999</v>
      </c>
      <c r="G6063"/>
      <c r="H6063"/>
    </row>
    <row r="6064" spans="1:8" x14ac:dyDescent="0.2">
      <c r="A6064" t="s">
        <v>11459</v>
      </c>
      <c r="B6064" t="s">
        <v>23615</v>
      </c>
      <c r="C6064" t="s">
        <v>11460</v>
      </c>
      <c r="D6064" t="s">
        <v>21648</v>
      </c>
      <c r="E6064">
        <v>0</v>
      </c>
      <c r="F6064">
        <v>99999</v>
      </c>
      <c r="G6064"/>
      <c r="H6064"/>
    </row>
    <row r="6065" spans="1:8" x14ac:dyDescent="0.2">
      <c r="A6065" t="s">
        <v>11461</v>
      </c>
      <c r="B6065" t="s">
        <v>23615</v>
      </c>
      <c r="C6065" t="s">
        <v>11462</v>
      </c>
      <c r="D6065" t="s">
        <v>21648</v>
      </c>
      <c r="E6065">
        <v>0</v>
      </c>
      <c r="F6065">
        <v>99999</v>
      </c>
      <c r="G6065"/>
      <c r="H6065"/>
    </row>
    <row r="6066" spans="1:8" x14ac:dyDescent="0.2">
      <c r="A6066" t="s">
        <v>11463</v>
      </c>
      <c r="B6066" t="s">
        <v>23635</v>
      </c>
      <c r="C6066" t="s">
        <v>11464</v>
      </c>
      <c r="D6066" t="s">
        <v>21648</v>
      </c>
      <c r="E6066"/>
      <c r="F6066">
        <v>70318</v>
      </c>
      <c r="G6066"/>
      <c r="H6066"/>
    </row>
    <row r="6067" spans="1:8" x14ac:dyDescent="0.2">
      <c r="A6067" t="s">
        <v>11465</v>
      </c>
      <c r="B6067" t="s">
        <v>23637</v>
      </c>
      <c r="C6067" t="s">
        <v>11466</v>
      </c>
      <c r="D6067" t="s">
        <v>21648</v>
      </c>
      <c r="E6067">
        <v>0</v>
      </c>
      <c r="F6067">
        <v>70508</v>
      </c>
      <c r="G6067"/>
      <c r="H6067"/>
    </row>
    <row r="6068" spans="1:8" x14ac:dyDescent="0.2">
      <c r="A6068" t="s">
        <v>11467</v>
      </c>
      <c r="B6068" t="s">
        <v>23638</v>
      </c>
      <c r="C6068" t="s">
        <v>11468</v>
      </c>
      <c r="D6068" t="s">
        <v>21648</v>
      </c>
      <c r="E6068">
        <v>0</v>
      </c>
      <c r="F6068">
        <v>70508</v>
      </c>
      <c r="G6068"/>
      <c r="H6068"/>
    </row>
    <row r="6069" spans="1:8" x14ac:dyDescent="0.2">
      <c r="A6069" t="s">
        <v>11469</v>
      </c>
      <c r="B6069" t="s">
        <v>23639</v>
      </c>
      <c r="C6069" t="s">
        <v>11470</v>
      </c>
      <c r="D6069" t="s">
        <v>21648</v>
      </c>
      <c r="E6069">
        <v>0</v>
      </c>
      <c r="F6069">
        <v>70508</v>
      </c>
      <c r="G6069"/>
      <c r="H6069"/>
    </row>
    <row r="6070" spans="1:8" x14ac:dyDescent="0.2">
      <c r="A6070" t="s">
        <v>11471</v>
      </c>
      <c r="B6070" t="s">
        <v>23637</v>
      </c>
      <c r="C6070" t="s">
        <v>11472</v>
      </c>
      <c r="D6070" t="s">
        <v>21648</v>
      </c>
      <c r="E6070">
        <v>0</v>
      </c>
      <c r="F6070">
        <v>70508</v>
      </c>
      <c r="G6070"/>
      <c r="H6070"/>
    </row>
    <row r="6071" spans="1:8" x14ac:dyDescent="0.2">
      <c r="A6071" t="s">
        <v>11473</v>
      </c>
      <c r="B6071" t="s">
        <v>23640</v>
      </c>
      <c r="C6071" t="s">
        <v>11474</v>
      </c>
      <c r="D6071" t="s">
        <v>21648</v>
      </c>
      <c r="E6071">
        <v>0</v>
      </c>
      <c r="F6071">
        <v>70412</v>
      </c>
      <c r="G6071"/>
      <c r="H6071"/>
    </row>
    <row r="6072" spans="1:8" x14ac:dyDescent="0.2">
      <c r="A6072" t="s">
        <v>11475</v>
      </c>
      <c r="B6072" t="s">
        <v>23615</v>
      </c>
      <c r="C6072" t="s">
        <v>11476</v>
      </c>
      <c r="D6072" t="s">
        <v>21648</v>
      </c>
      <c r="E6072">
        <v>0</v>
      </c>
      <c r="F6072">
        <v>99999</v>
      </c>
      <c r="G6072"/>
      <c r="H6072"/>
    </row>
    <row r="6073" spans="1:8" x14ac:dyDescent="0.2">
      <c r="A6073" t="s">
        <v>11477</v>
      </c>
      <c r="B6073" t="s">
        <v>23641</v>
      </c>
      <c r="C6073" t="s">
        <v>11478</v>
      </c>
      <c r="D6073" t="s">
        <v>21648</v>
      </c>
      <c r="E6073">
        <v>0</v>
      </c>
      <c r="F6073">
        <v>72010</v>
      </c>
      <c r="G6073"/>
      <c r="H6073"/>
    </row>
    <row r="6074" spans="1:8" x14ac:dyDescent="0.2">
      <c r="A6074" t="s">
        <v>11479</v>
      </c>
      <c r="B6074" t="s">
        <v>21999</v>
      </c>
      <c r="C6074" t="s">
        <v>11480</v>
      </c>
      <c r="D6074" t="s">
        <v>21648</v>
      </c>
      <c r="E6074"/>
      <c r="F6074">
        <v>71902</v>
      </c>
      <c r="G6074"/>
      <c r="H6074"/>
    </row>
    <row r="6075" spans="1:8" x14ac:dyDescent="0.2">
      <c r="A6075" t="s">
        <v>11481</v>
      </c>
      <c r="B6075" t="s">
        <v>23617</v>
      </c>
      <c r="C6075" t="s">
        <v>11312</v>
      </c>
      <c r="D6075" t="s">
        <v>21648</v>
      </c>
      <c r="E6075">
        <v>0</v>
      </c>
      <c r="F6075">
        <v>99999</v>
      </c>
      <c r="G6075"/>
      <c r="H6075"/>
    </row>
    <row r="6076" spans="1:8" x14ac:dyDescent="0.2">
      <c r="A6076" t="s">
        <v>11482</v>
      </c>
      <c r="B6076" t="s">
        <v>23643</v>
      </c>
      <c r="C6076" t="s">
        <v>11483</v>
      </c>
      <c r="D6076" t="s">
        <v>21648</v>
      </c>
      <c r="E6076">
        <v>0</v>
      </c>
      <c r="F6076">
        <v>99999</v>
      </c>
      <c r="G6076"/>
      <c r="H6076"/>
    </row>
    <row r="6077" spans="1:8" x14ac:dyDescent="0.2">
      <c r="A6077" t="s">
        <v>11484</v>
      </c>
      <c r="B6077" t="s">
        <v>23595</v>
      </c>
      <c r="C6077" t="s">
        <v>11485</v>
      </c>
      <c r="D6077" t="s">
        <v>21648</v>
      </c>
      <c r="E6077">
        <v>0</v>
      </c>
      <c r="F6077">
        <v>99999</v>
      </c>
      <c r="G6077"/>
      <c r="H6077"/>
    </row>
    <row r="6078" spans="1:8" x14ac:dyDescent="0.2">
      <c r="A6078" t="s">
        <v>11486</v>
      </c>
      <c r="B6078" t="s">
        <v>23643</v>
      </c>
      <c r="C6078" t="s">
        <v>11487</v>
      </c>
      <c r="D6078" t="s">
        <v>21648</v>
      </c>
      <c r="E6078">
        <v>0</v>
      </c>
      <c r="F6078">
        <v>99999</v>
      </c>
      <c r="G6078"/>
      <c r="H6078"/>
    </row>
    <row r="6079" spans="1:8" x14ac:dyDescent="0.2">
      <c r="A6079" t="s">
        <v>11488</v>
      </c>
      <c r="B6079" t="s">
        <v>23643</v>
      </c>
      <c r="C6079" t="s">
        <v>11489</v>
      </c>
      <c r="D6079" t="s">
        <v>21648</v>
      </c>
      <c r="E6079">
        <v>0</v>
      </c>
      <c r="F6079">
        <v>99999</v>
      </c>
      <c r="G6079"/>
      <c r="H6079"/>
    </row>
    <row r="6080" spans="1:8" x14ac:dyDescent="0.2">
      <c r="A6080" t="s">
        <v>11490</v>
      </c>
      <c r="B6080" t="s">
        <v>22703</v>
      </c>
      <c r="C6080" t="s">
        <v>11491</v>
      </c>
      <c r="D6080" t="s">
        <v>21648</v>
      </c>
      <c r="E6080">
        <v>0</v>
      </c>
      <c r="F6080">
        <v>99999</v>
      </c>
      <c r="G6080"/>
      <c r="H6080"/>
    </row>
    <row r="6081" spans="1:8" x14ac:dyDescent="0.2">
      <c r="A6081" t="s">
        <v>11492</v>
      </c>
      <c r="B6081" t="s">
        <v>23595</v>
      </c>
      <c r="C6081" t="s">
        <v>11493</v>
      </c>
      <c r="D6081" t="s">
        <v>21648</v>
      </c>
      <c r="E6081">
        <v>0</v>
      </c>
      <c r="F6081">
        <v>99999</v>
      </c>
      <c r="G6081"/>
      <c r="H6081"/>
    </row>
    <row r="6082" spans="1:8" x14ac:dyDescent="0.2">
      <c r="A6082" t="s">
        <v>11494</v>
      </c>
      <c r="B6082" t="s">
        <v>23595</v>
      </c>
      <c r="C6082" t="s">
        <v>11495</v>
      </c>
      <c r="D6082" t="s">
        <v>21648</v>
      </c>
      <c r="E6082">
        <v>0</v>
      </c>
      <c r="F6082">
        <v>99999</v>
      </c>
      <c r="G6082"/>
      <c r="H6082"/>
    </row>
    <row r="6083" spans="1:8" x14ac:dyDescent="0.2">
      <c r="A6083" t="s">
        <v>11496</v>
      </c>
      <c r="B6083" t="s">
        <v>23643</v>
      </c>
      <c r="C6083" t="s">
        <v>11497</v>
      </c>
      <c r="D6083" t="s">
        <v>21648</v>
      </c>
      <c r="E6083">
        <v>0</v>
      </c>
      <c r="F6083">
        <v>99999</v>
      </c>
      <c r="G6083"/>
      <c r="H6083"/>
    </row>
    <row r="6084" spans="1:8" x14ac:dyDescent="0.2">
      <c r="A6084" t="s">
        <v>11498</v>
      </c>
      <c r="B6084" t="s">
        <v>23595</v>
      </c>
      <c r="C6084" t="s">
        <v>11499</v>
      </c>
      <c r="D6084" t="s">
        <v>21648</v>
      </c>
      <c r="E6084">
        <v>0</v>
      </c>
      <c r="F6084">
        <v>99999</v>
      </c>
      <c r="G6084"/>
      <c r="H6084"/>
    </row>
    <row r="6085" spans="1:8" x14ac:dyDescent="0.2">
      <c r="A6085" t="s">
        <v>14815</v>
      </c>
      <c r="B6085" t="s">
        <v>23644</v>
      </c>
      <c r="C6085" t="s">
        <v>11517</v>
      </c>
      <c r="D6085" t="s">
        <v>21648</v>
      </c>
      <c r="E6085"/>
      <c r="F6085"/>
      <c r="G6085"/>
      <c r="H6085"/>
    </row>
    <row r="6086" spans="1:8" x14ac:dyDescent="0.2">
      <c r="A6086" t="s">
        <v>11518</v>
      </c>
      <c r="B6086" t="s">
        <v>23645</v>
      </c>
      <c r="C6086" t="s">
        <v>11519</v>
      </c>
      <c r="D6086" t="s">
        <v>21648</v>
      </c>
      <c r="E6086"/>
      <c r="F6086"/>
      <c r="G6086"/>
      <c r="H6086"/>
    </row>
    <row r="6087" spans="1:8" x14ac:dyDescent="0.2">
      <c r="A6087" t="s">
        <v>11520</v>
      </c>
      <c r="B6087" t="s">
        <v>21943</v>
      </c>
      <c r="C6087" t="s">
        <v>11521</v>
      </c>
      <c r="D6087" t="s">
        <v>21648</v>
      </c>
      <c r="E6087">
        <v>0</v>
      </c>
      <c r="F6087">
        <v>71638</v>
      </c>
      <c r="G6087"/>
      <c r="H6087"/>
    </row>
    <row r="6088" spans="1:8" x14ac:dyDescent="0.2">
      <c r="A6088" t="s">
        <v>11522</v>
      </c>
      <c r="B6088" t="s">
        <v>23646</v>
      </c>
      <c r="C6088" t="s">
        <v>11523</v>
      </c>
      <c r="D6088" t="s">
        <v>21648</v>
      </c>
      <c r="E6088">
        <v>0</v>
      </c>
      <c r="F6088">
        <v>99999</v>
      </c>
      <c r="G6088"/>
      <c r="H6088"/>
    </row>
    <row r="6089" spans="1:8" x14ac:dyDescent="0.2">
      <c r="A6089" t="s">
        <v>8090</v>
      </c>
      <c r="B6089" t="s">
        <v>23646</v>
      </c>
      <c r="C6089" t="s">
        <v>8091</v>
      </c>
      <c r="D6089" t="s">
        <v>21648</v>
      </c>
      <c r="E6089">
        <v>0</v>
      </c>
      <c r="F6089">
        <v>99999</v>
      </c>
      <c r="G6089"/>
      <c r="H6089"/>
    </row>
    <row r="6090" spans="1:8" x14ac:dyDescent="0.2">
      <c r="A6090" t="s">
        <v>8092</v>
      </c>
      <c r="B6090" t="s">
        <v>23647</v>
      </c>
      <c r="C6090" t="s">
        <v>8093</v>
      </c>
      <c r="D6090" t="s">
        <v>21648</v>
      </c>
      <c r="E6090"/>
      <c r="F6090">
        <v>71902</v>
      </c>
      <c r="G6090"/>
      <c r="H6090"/>
    </row>
    <row r="6091" spans="1:8" x14ac:dyDescent="0.2">
      <c r="A6091" t="s">
        <v>8094</v>
      </c>
      <c r="B6091" t="s">
        <v>23646</v>
      </c>
      <c r="C6091" t="s">
        <v>8095</v>
      </c>
      <c r="D6091" t="s">
        <v>21648</v>
      </c>
      <c r="E6091">
        <v>0</v>
      </c>
      <c r="F6091">
        <v>99999</v>
      </c>
      <c r="G6091"/>
      <c r="H6091"/>
    </row>
    <row r="6092" spans="1:8" x14ac:dyDescent="0.2">
      <c r="A6092" t="s">
        <v>23648</v>
      </c>
      <c r="B6092" t="s">
        <v>23649</v>
      </c>
      <c r="C6092" t="s">
        <v>23650</v>
      </c>
      <c r="D6092" t="s">
        <v>21648</v>
      </c>
      <c r="E6092">
        <v>31310</v>
      </c>
      <c r="F6092">
        <v>99999</v>
      </c>
      <c r="G6092"/>
      <c r="H6092"/>
    </row>
    <row r="6093" spans="1:8" x14ac:dyDescent="0.2">
      <c r="A6093" t="s">
        <v>23652</v>
      </c>
      <c r="B6093" t="s">
        <v>23649</v>
      </c>
      <c r="C6093" t="s">
        <v>23653</v>
      </c>
      <c r="D6093" t="s">
        <v>21648</v>
      </c>
      <c r="E6093">
        <v>31310</v>
      </c>
      <c r="F6093">
        <v>99999</v>
      </c>
      <c r="G6093"/>
      <c r="H6093"/>
    </row>
    <row r="6094" spans="1:8" x14ac:dyDescent="0.2">
      <c r="A6094" t="s">
        <v>23654</v>
      </c>
      <c r="B6094" t="s">
        <v>23649</v>
      </c>
      <c r="C6094" t="s">
        <v>23655</v>
      </c>
      <c r="D6094" t="s">
        <v>21648</v>
      </c>
      <c r="E6094">
        <v>31310</v>
      </c>
      <c r="F6094">
        <v>99999</v>
      </c>
      <c r="G6094"/>
      <c r="H6094"/>
    </row>
    <row r="6095" spans="1:8" x14ac:dyDescent="0.2">
      <c r="A6095" t="s">
        <v>23656</v>
      </c>
      <c r="B6095" t="s">
        <v>23649</v>
      </c>
      <c r="C6095" t="s">
        <v>23657</v>
      </c>
      <c r="D6095" t="s">
        <v>21648</v>
      </c>
      <c r="E6095">
        <v>31310</v>
      </c>
      <c r="F6095">
        <v>99999</v>
      </c>
      <c r="G6095"/>
      <c r="H6095"/>
    </row>
    <row r="6096" spans="1:8" x14ac:dyDescent="0.2">
      <c r="A6096" t="s">
        <v>8096</v>
      </c>
      <c r="B6096" t="s">
        <v>23646</v>
      </c>
      <c r="C6096" t="s">
        <v>8097</v>
      </c>
      <c r="D6096" t="s">
        <v>21648</v>
      </c>
      <c r="E6096">
        <v>31310</v>
      </c>
      <c r="F6096">
        <v>99999</v>
      </c>
      <c r="G6096"/>
      <c r="H6096"/>
    </row>
    <row r="6097" spans="1:8" x14ac:dyDescent="0.2">
      <c r="A6097" t="s">
        <v>23658</v>
      </c>
      <c r="B6097" t="s">
        <v>23646</v>
      </c>
      <c r="C6097" t="s">
        <v>23659</v>
      </c>
      <c r="D6097" t="s">
        <v>21648</v>
      </c>
      <c r="E6097">
        <v>31310</v>
      </c>
      <c r="F6097">
        <v>99999</v>
      </c>
      <c r="G6097"/>
      <c r="H6097"/>
    </row>
    <row r="6098" spans="1:8" x14ac:dyDescent="0.2">
      <c r="A6098" t="s">
        <v>23660</v>
      </c>
      <c r="B6098" t="s">
        <v>23646</v>
      </c>
      <c r="C6098" t="s">
        <v>23661</v>
      </c>
      <c r="D6098" t="s">
        <v>21648</v>
      </c>
      <c r="E6098">
        <v>31310</v>
      </c>
      <c r="F6098">
        <v>99999</v>
      </c>
      <c r="G6098"/>
      <c r="H6098"/>
    </row>
    <row r="6099" spans="1:8" x14ac:dyDescent="0.2">
      <c r="A6099" t="s">
        <v>23662</v>
      </c>
      <c r="B6099" t="s">
        <v>23646</v>
      </c>
      <c r="C6099" t="s">
        <v>23663</v>
      </c>
      <c r="D6099" t="s">
        <v>21648</v>
      </c>
      <c r="E6099">
        <v>31310</v>
      </c>
      <c r="F6099">
        <v>99999</v>
      </c>
      <c r="G6099"/>
      <c r="H6099"/>
    </row>
    <row r="6100" spans="1:8" x14ac:dyDescent="0.2">
      <c r="A6100" t="s">
        <v>8098</v>
      </c>
      <c r="B6100" t="s">
        <v>21943</v>
      </c>
      <c r="C6100" t="s">
        <v>8099</v>
      </c>
      <c r="D6100" t="s">
        <v>21648</v>
      </c>
      <c r="E6100">
        <v>0</v>
      </c>
      <c r="F6100">
        <v>71638</v>
      </c>
      <c r="G6100"/>
      <c r="H6100"/>
    </row>
    <row r="6101" spans="1:8" x14ac:dyDescent="0.2">
      <c r="A6101" t="s">
        <v>8100</v>
      </c>
      <c r="B6101" t="s">
        <v>21999</v>
      </c>
      <c r="C6101" t="s">
        <v>8101</v>
      </c>
      <c r="D6101" t="s">
        <v>21648</v>
      </c>
      <c r="E6101"/>
      <c r="F6101">
        <v>71902</v>
      </c>
      <c r="G6101"/>
      <c r="H6101"/>
    </row>
    <row r="6102" spans="1:8" x14ac:dyDescent="0.2">
      <c r="A6102" t="s">
        <v>21194</v>
      </c>
      <c r="B6102" t="s">
        <v>23646</v>
      </c>
      <c r="C6102" t="s">
        <v>21195</v>
      </c>
      <c r="D6102" t="s">
        <v>21648</v>
      </c>
      <c r="E6102"/>
      <c r="F6102">
        <v>71841</v>
      </c>
      <c r="G6102"/>
      <c r="H6102"/>
    </row>
    <row r="6103" spans="1:8" x14ac:dyDescent="0.2">
      <c r="A6103" t="s">
        <v>21196</v>
      </c>
      <c r="B6103" t="s">
        <v>23664</v>
      </c>
      <c r="C6103" t="s">
        <v>21197</v>
      </c>
      <c r="D6103" t="s">
        <v>21648</v>
      </c>
      <c r="E6103"/>
      <c r="F6103">
        <v>99999</v>
      </c>
      <c r="G6103"/>
      <c r="H6103"/>
    </row>
    <row r="6104" spans="1:8" x14ac:dyDescent="0.2">
      <c r="A6104" t="s">
        <v>21198</v>
      </c>
      <c r="B6104" t="s">
        <v>23646</v>
      </c>
      <c r="C6104" t="s">
        <v>21199</v>
      </c>
      <c r="D6104" t="s">
        <v>21648</v>
      </c>
      <c r="E6104"/>
      <c r="F6104">
        <v>71841</v>
      </c>
      <c r="G6104"/>
      <c r="H6104"/>
    </row>
    <row r="6105" spans="1:8" x14ac:dyDescent="0.2">
      <c r="A6105" t="s">
        <v>8102</v>
      </c>
      <c r="B6105" t="s">
        <v>22877</v>
      </c>
      <c r="C6105" t="s">
        <v>8103</v>
      </c>
      <c r="D6105" t="s">
        <v>21677</v>
      </c>
      <c r="E6105"/>
      <c r="F6105"/>
      <c r="G6105"/>
      <c r="H6105"/>
    </row>
    <row r="6106" spans="1:8" x14ac:dyDescent="0.2">
      <c r="A6106" t="s">
        <v>8104</v>
      </c>
      <c r="B6106" t="s">
        <v>22877</v>
      </c>
      <c r="C6106" t="s">
        <v>8105</v>
      </c>
      <c r="D6106" t="s">
        <v>21677</v>
      </c>
      <c r="E6106"/>
      <c r="F6106"/>
      <c r="G6106"/>
      <c r="H6106"/>
    </row>
    <row r="6107" spans="1:8" x14ac:dyDescent="0.2">
      <c r="A6107" t="s">
        <v>8106</v>
      </c>
      <c r="B6107" t="s">
        <v>22877</v>
      </c>
      <c r="C6107" t="s">
        <v>8107</v>
      </c>
      <c r="D6107" t="s">
        <v>21677</v>
      </c>
      <c r="E6107"/>
      <c r="F6107"/>
      <c r="G6107"/>
      <c r="H6107"/>
    </row>
    <row r="6108" spans="1:8" x14ac:dyDescent="0.2">
      <c r="A6108" t="s">
        <v>8108</v>
      </c>
      <c r="B6108" t="s">
        <v>22877</v>
      </c>
      <c r="C6108" t="s">
        <v>8109</v>
      </c>
      <c r="D6108" t="s">
        <v>21677</v>
      </c>
      <c r="E6108"/>
      <c r="F6108"/>
      <c r="G6108"/>
      <c r="H6108"/>
    </row>
    <row r="6109" spans="1:8" x14ac:dyDescent="0.2">
      <c r="A6109" t="s">
        <v>8110</v>
      </c>
      <c r="B6109" t="s">
        <v>22877</v>
      </c>
      <c r="C6109" t="s">
        <v>8111</v>
      </c>
      <c r="D6109" t="s">
        <v>21677</v>
      </c>
      <c r="E6109"/>
      <c r="F6109"/>
      <c r="G6109"/>
      <c r="H6109"/>
    </row>
    <row r="6110" spans="1:8" x14ac:dyDescent="0.2">
      <c r="A6110" t="s">
        <v>8112</v>
      </c>
      <c r="B6110" t="s">
        <v>22877</v>
      </c>
      <c r="C6110" t="s">
        <v>8113</v>
      </c>
      <c r="D6110" t="s">
        <v>21677</v>
      </c>
      <c r="E6110"/>
      <c r="F6110"/>
      <c r="G6110"/>
      <c r="H6110"/>
    </row>
    <row r="6111" spans="1:8" x14ac:dyDescent="0.2">
      <c r="A6111" t="s">
        <v>8114</v>
      </c>
      <c r="B6111" t="s">
        <v>22877</v>
      </c>
      <c r="C6111" t="s">
        <v>8115</v>
      </c>
      <c r="D6111" t="s">
        <v>21677</v>
      </c>
      <c r="E6111"/>
      <c r="F6111"/>
      <c r="G6111"/>
      <c r="H6111"/>
    </row>
    <row r="6112" spans="1:8" x14ac:dyDescent="0.2">
      <c r="A6112" t="s">
        <v>8116</v>
      </c>
      <c r="B6112" t="s">
        <v>22877</v>
      </c>
      <c r="C6112" t="s">
        <v>8117</v>
      </c>
      <c r="D6112" t="s">
        <v>21677</v>
      </c>
      <c r="E6112"/>
      <c r="F6112"/>
      <c r="G6112"/>
      <c r="H6112"/>
    </row>
    <row r="6113" spans="1:8" x14ac:dyDescent="0.2">
      <c r="A6113" t="s">
        <v>8118</v>
      </c>
      <c r="B6113" t="s">
        <v>22877</v>
      </c>
      <c r="C6113" t="s">
        <v>8119</v>
      </c>
      <c r="D6113" t="s">
        <v>21677</v>
      </c>
      <c r="E6113"/>
      <c r="F6113"/>
      <c r="G6113"/>
      <c r="H6113"/>
    </row>
    <row r="6114" spans="1:8" x14ac:dyDescent="0.2">
      <c r="A6114" t="s">
        <v>8120</v>
      </c>
      <c r="B6114" t="s">
        <v>22877</v>
      </c>
      <c r="C6114" t="s">
        <v>8121</v>
      </c>
      <c r="D6114" t="s">
        <v>21677</v>
      </c>
      <c r="E6114"/>
      <c r="F6114"/>
      <c r="G6114"/>
      <c r="H6114"/>
    </row>
    <row r="6115" spans="1:8" x14ac:dyDescent="0.2">
      <c r="A6115" t="s">
        <v>8122</v>
      </c>
      <c r="B6115" t="s">
        <v>22877</v>
      </c>
      <c r="C6115" t="s">
        <v>8123</v>
      </c>
      <c r="D6115" t="s">
        <v>21677</v>
      </c>
      <c r="E6115"/>
      <c r="F6115"/>
      <c r="G6115"/>
      <c r="H6115"/>
    </row>
    <row r="6116" spans="1:8" x14ac:dyDescent="0.2">
      <c r="A6116" t="s">
        <v>8124</v>
      </c>
      <c r="B6116" t="s">
        <v>22877</v>
      </c>
      <c r="C6116" t="s">
        <v>8125</v>
      </c>
      <c r="D6116" t="s">
        <v>21677</v>
      </c>
      <c r="E6116"/>
      <c r="F6116"/>
      <c r="G6116"/>
      <c r="H6116"/>
    </row>
    <row r="6117" spans="1:8" x14ac:dyDescent="0.2">
      <c r="A6117" t="s">
        <v>8126</v>
      </c>
      <c r="B6117" t="s">
        <v>22877</v>
      </c>
      <c r="C6117" t="s">
        <v>8127</v>
      </c>
      <c r="D6117" t="s">
        <v>21677</v>
      </c>
      <c r="E6117"/>
      <c r="F6117"/>
      <c r="G6117"/>
      <c r="H6117"/>
    </row>
    <row r="6118" spans="1:8" x14ac:dyDescent="0.2">
      <c r="A6118" t="s">
        <v>8128</v>
      </c>
      <c r="B6118" t="s">
        <v>22877</v>
      </c>
      <c r="C6118" t="s">
        <v>8129</v>
      </c>
      <c r="D6118" t="s">
        <v>21677</v>
      </c>
      <c r="E6118"/>
      <c r="F6118"/>
      <c r="G6118"/>
      <c r="H6118"/>
    </row>
    <row r="6119" spans="1:8" x14ac:dyDescent="0.2">
      <c r="A6119" t="s">
        <v>8130</v>
      </c>
      <c r="B6119" t="s">
        <v>22877</v>
      </c>
      <c r="C6119" t="s">
        <v>8131</v>
      </c>
      <c r="D6119" t="s">
        <v>21677</v>
      </c>
      <c r="E6119"/>
      <c r="F6119"/>
      <c r="G6119"/>
      <c r="H6119"/>
    </row>
    <row r="6120" spans="1:8" x14ac:dyDescent="0.2">
      <c r="A6120" t="s">
        <v>8132</v>
      </c>
      <c r="B6120" t="s">
        <v>22877</v>
      </c>
      <c r="C6120" t="s">
        <v>8133</v>
      </c>
      <c r="D6120" t="s">
        <v>21677</v>
      </c>
      <c r="E6120"/>
      <c r="F6120"/>
      <c r="G6120"/>
      <c r="H6120"/>
    </row>
    <row r="6121" spans="1:8" x14ac:dyDescent="0.2">
      <c r="A6121" t="s">
        <v>8134</v>
      </c>
      <c r="B6121" t="s">
        <v>22877</v>
      </c>
      <c r="C6121" t="s">
        <v>8135</v>
      </c>
      <c r="D6121" t="s">
        <v>21677</v>
      </c>
      <c r="E6121"/>
      <c r="F6121"/>
      <c r="G6121"/>
      <c r="H6121"/>
    </row>
    <row r="6122" spans="1:8" x14ac:dyDescent="0.2">
      <c r="A6122" t="s">
        <v>8136</v>
      </c>
      <c r="B6122" t="s">
        <v>22877</v>
      </c>
      <c r="C6122" t="s">
        <v>8137</v>
      </c>
      <c r="D6122" t="s">
        <v>21677</v>
      </c>
      <c r="E6122"/>
      <c r="F6122"/>
      <c r="G6122"/>
      <c r="H6122"/>
    </row>
    <row r="6123" spans="1:8" x14ac:dyDescent="0.2">
      <c r="A6123" t="s">
        <v>8138</v>
      </c>
      <c r="B6123" t="s">
        <v>22877</v>
      </c>
      <c r="C6123" t="s">
        <v>11587</v>
      </c>
      <c r="D6123" t="s">
        <v>21677</v>
      </c>
      <c r="E6123"/>
      <c r="F6123"/>
      <c r="G6123"/>
      <c r="H6123"/>
    </row>
    <row r="6124" spans="1:8" x14ac:dyDescent="0.2">
      <c r="A6124" t="s">
        <v>11588</v>
      </c>
      <c r="B6124" t="s">
        <v>22877</v>
      </c>
      <c r="C6124" t="s">
        <v>11589</v>
      </c>
      <c r="D6124" t="s">
        <v>21677</v>
      </c>
      <c r="E6124"/>
      <c r="F6124"/>
      <c r="G6124"/>
      <c r="H6124"/>
    </row>
    <row r="6125" spans="1:8" x14ac:dyDescent="0.2">
      <c r="A6125" t="s">
        <v>11590</v>
      </c>
      <c r="B6125" t="s">
        <v>21676</v>
      </c>
      <c r="C6125" t="s">
        <v>2104</v>
      </c>
      <c r="D6125" t="s">
        <v>21677</v>
      </c>
      <c r="E6125"/>
      <c r="F6125"/>
      <c r="G6125"/>
      <c r="H6125"/>
    </row>
    <row r="6126" spans="1:8" x14ac:dyDescent="0.2">
      <c r="A6126" t="s">
        <v>11591</v>
      </c>
      <c r="B6126" t="s">
        <v>22877</v>
      </c>
      <c r="C6126" t="s">
        <v>11592</v>
      </c>
      <c r="D6126" t="s">
        <v>21677</v>
      </c>
      <c r="E6126"/>
      <c r="F6126"/>
      <c r="G6126"/>
      <c r="H6126"/>
    </row>
    <row r="6127" spans="1:8" x14ac:dyDescent="0.2">
      <c r="A6127" t="s">
        <v>11593</v>
      </c>
      <c r="B6127" t="s">
        <v>22877</v>
      </c>
      <c r="C6127" t="s">
        <v>11594</v>
      </c>
      <c r="D6127" t="s">
        <v>21677</v>
      </c>
      <c r="E6127"/>
      <c r="F6127"/>
      <c r="G6127"/>
      <c r="H6127"/>
    </row>
    <row r="6128" spans="1:8" x14ac:dyDescent="0.2">
      <c r="A6128" t="s">
        <v>11595</v>
      </c>
      <c r="B6128" t="s">
        <v>22877</v>
      </c>
      <c r="C6128" t="s">
        <v>11596</v>
      </c>
      <c r="D6128" t="s">
        <v>21677</v>
      </c>
      <c r="E6128"/>
      <c r="F6128"/>
      <c r="G6128"/>
      <c r="H6128"/>
    </row>
    <row r="6129" spans="1:8" x14ac:dyDescent="0.2">
      <c r="A6129" t="s">
        <v>11597</v>
      </c>
      <c r="B6129" t="s">
        <v>22877</v>
      </c>
      <c r="C6129" t="s">
        <v>11598</v>
      </c>
      <c r="D6129" t="s">
        <v>21677</v>
      </c>
      <c r="E6129"/>
      <c r="F6129"/>
      <c r="G6129"/>
      <c r="H6129"/>
    </row>
    <row r="6130" spans="1:8" x14ac:dyDescent="0.2">
      <c r="A6130" t="s">
        <v>11599</v>
      </c>
      <c r="B6130" t="s">
        <v>22877</v>
      </c>
      <c r="C6130" t="s">
        <v>11600</v>
      </c>
      <c r="D6130" t="s">
        <v>21677</v>
      </c>
      <c r="E6130"/>
      <c r="F6130"/>
      <c r="G6130"/>
      <c r="H6130"/>
    </row>
    <row r="6131" spans="1:8" x14ac:dyDescent="0.2">
      <c r="A6131" t="s">
        <v>11601</v>
      </c>
      <c r="B6131" t="s">
        <v>22877</v>
      </c>
      <c r="C6131" t="s">
        <v>11602</v>
      </c>
      <c r="D6131" t="s">
        <v>21677</v>
      </c>
      <c r="E6131"/>
      <c r="F6131"/>
      <c r="G6131"/>
      <c r="H6131"/>
    </row>
    <row r="6132" spans="1:8" x14ac:dyDescent="0.2">
      <c r="A6132" t="s">
        <v>11603</v>
      </c>
      <c r="B6132" t="s">
        <v>22877</v>
      </c>
      <c r="C6132" t="s">
        <v>11604</v>
      </c>
      <c r="D6132" t="s">
        <v>21677</v>
      </c>
      <c r="E6132"/>
      <c r="F6132"/>
      <c r="G6132"/>
      <c r="H6132"/>
    </row>
    <row r="6133" spans="1:8" x14ac:dyDescent="0.2">
      <c r="A6133" t="s">
        <v>11605</v>
      </c>
      <c r="B6133" t="s">
        <v>22877</v>
      </c>
      <c r="C6133" t="s">
        <v>11606</v>
      </c>
      <c r="D6133" t="s">
        <v>21677</v>
      </c>
      <c r="E6133"/>
      <c r="F6133"/>
      <c r="G6133"/>
      <c r="H6133"/>
    </row>
    <row r="6134" spans="1:8" x14ac:dyDescent="0.2">
      <c r="A6134" t="s">
        <v>11607</v>
      </c>
      <c r="B6134" t="s">
        <v>22877</v>
      </c>
      <c r="C6134" t="s">
        <v>11608</v>
      </c>
      <c r="D6134" t="s">
        <v>21677</v>
      </c>
      <c r="E6134"/>
      <c r="F6134"/>
      <c r="G6134"/>
      <c r="H6134"/>
    </row>
    <row r="6135" spans="1:8" x14ac:dyDescent="0.2">
      <c r="A6135" t="s">
        <v>11609</v>
      </c>
      <c r="B6135" t="s">
        <v>22877</v>
      </c>
      <c r="C6135" t="s">
        <v>11610</v>
      </c>
      <c r="D6135" t="s">
        <v>21677</v>
      </c>
      <c r="E6135"/>
      <c r="F6135"/>
      <c r="G6135"/>
      <c r="H6135"/>
    </row>
    <row r="6136" spans="1:8" x14ac:dyDescent="0.2">
      <c r="A6136" t="s">
        <v>11611</v>
      </c>
      <c r="B6136" t="s">
        <v>21676</v>
      </c>
      <c r="C6136" t="s">
        <v>2104</v>
      </c>
      <c r="D6136" t="s">
        <v>21677</v>
      </c>
      <c r="E6136"/>
      <c r="F6136"/>
      <c r="G6136"/>
      <c r="H6136"/>
    </row>
    <row r="6137" spans="1:8" x14ac:dyDescent="0.2">
      <c r="A6137" t="s">
        <v>11612</v>
      </c>
      <c r="B6137" t="s">
        <v>21676</v>
      </c>
      <c r="C6137" t="s">
        <v>2104</v>
      </c>
      <c r="D6137" t="s">
        <v>21677</v>
      </c>
      <c r="E6137"/>
      <c r="F6137"/>
      <c r="G6137"/>
      <c r="H6137"/>
    </row>
    <row r="6138" spans="1:8" x14ac:dyDescent="0.2">
      <c r="A6138" t="s">
        <v>11613</v>
      </c>
      <c r="B6138" t="s">
        <v>21721</v>
      </c>
      <c r="C6138" t="s">
        <v>11614</v>
      </c>
      <c r="D6138" t="s">
        <v>21648</v>
      </c>
      <c r="E6138">
        <v>0</v>
      </c>
      <c r="F6138">
        <v>99999</v>
      </c>
      <c r="G6138"/>
      <c r="H6138"/>
    </row>
    <row r="6139" spans="1:8" x14ac:dyDescent="0.2">
      <c r="A6139" t="s">
        <v>11615</v>
      </c>
      <c r="B6139" t="s">
        <v>21704</v>
      </c>
      <c r="C6139" t="s">
        <v>11616</v>
      </c>
      <c r="D6139" t="s">
        <v>21648</v>
      </c>
      <c r="E6139">
        <v>0</v>
      </c>
      <c r="F6139">
        <v>99999</v>
      </c>
      <c r="G6139"/>
      <c r="H6139"/>
    </row>
    <row r="6140" spans="1:8" x14ac:dyDescent="0.2">
      <c r="A6140" t="s">
        <v>11617</v>
      </c>
      <c r="B6140" t="s">
        <v>21716</v>
      </c>
      <c r="C6140" t="s">
        <v>11618</v>
      </c>
      <c r="D6140" t="s">
        <v>21648</v>
      </c>
      <c r="E6140">
        <v>0</v>
      </c>
      <c r="F6140">
        <v>99999</v>
      </c>
      <c r="G6140"/>
      <c r="H6140"/>
    </row>
    <row r="6141" spans="1:8" x14ac:dyDescent="0.2">
      <c r="A6141" t="s">
        <v>11619</v>
      </c>
      <c r="B6141" t="s">
        <v>23665</v>
      </c>
      <c r="C6141" t="s">
        <v>11620</v>
      </c>
      <c r="D6141" t="s">
        <v>21648</v>
      </c>
      <c r="E6141">
        <v>0</v>
      </c>
      <c r="F6141">
        <v>99999</v>
      </c>
      <c r="G6141"/>
      <c r="H6141"/>
    </row>
    <row r="6142" spans="1:8" x14ac:dyDescent="0.2">
      <c r="A6142" t="s">
        <v>11621</v>
      </c>
      <c r="B6142" t="s">
        <v>22877</v>
      </c>
      <c r="C6142" t="s">
        <v>11622</v>
      </c>
      <c r="D6142" t="s">
        <v>21677</v>
      </c>
      <c r="E6142"/>
      <c r="F6142"/>
      <c r="G6142"/>
      <c r="H6142"/>
    </row>
    <row r="6143" spans="1:8" x14ac:dyDescent="0.2">
      <c r="A6143" t="s">
        <v>11623</v>
      </c>
      <c r="B6143" t="s">
        <v>22877</v>
      </c>
      <c r="C6143" t="s">
        <v>11622</v>
      </c>
      <c r="D6143" t="s">
        <v>21677</v>
      </c>
      <c r="E6143"/>
      <c r="F6143"/>
      <c r="G6143"/>
      <c r="H6143"/>
    </row>
    <row r="6144" spans="1:8" x14ac:dyDescent="0.2">
      <c r="A6144" t="s">
        <v>11624</v>
      </c>
      <c r="B6144" t="s">
        <v>22877</v>
      </c>
      <c r="C6144" t="s">
        <v>11625</v>
      </c>
      <c r="D6144" t="s">
        <v>21677</v>
      </c>
      <c r="E6144"/>
      <c r="F6144"/>
      <c r="G6144"/>
      <c r="H6144"/>
    </row>
    <row r="6145" spans="1:8" x14ac:dyDescent="0.2">
      <c r="A6145" t="s">
        <v>11626</v>
      </c>
      <c r="B6145" t="s">
        <v>22877</v>
      </c>
      <c r="C6145" t="s">
        <v>11627</v>
      </c>
      <c r="D6145" t="s">
        <v>21677</v>
      </c>
      <c r="E6145"/>
      <c r="F6145"/>
      <c r="G6145"/>
      <c r="H6145"/>
    </row>
    <row r="6146" spans="1:8" x14ac:dyDescent="0.2">
      <c r="A6146" t="s">
        <v>11628</v>
      </c>
      <c r="B6146" t="s">
        <v>22877</v>
      </c>
      <c r="C6146" t="s">
        <v>11629</v>
      </c>
      <c r="D6146" t="s">
        <v>21677</v>
      </c>
      <c r="E6146"/>
      <c r="F6146"/>
      <c r="G6146"/>
      <c r="H6146"/>
    </row>
    <row r="6147" spans="1:8" x14ac:dyDescent="0.2">
      <c r="A6147" t="s">
        <v>11630</v>
      </c>
      <c r="B6147" t="s">
        <v>22877</v>
      </c>
      <c r="C6147" t="s">
        <v>11631</v>
      </c>
      <c r="D6147" t="s">
        <v>21677</v>
      </c>
      <c r="E6147"/>
      <c r="F6147"/>
      <c r="G6147"/>
      <c r="H6147"/>
    </row>
    <row r="6148" spans="1:8" x14ac:dyDescent="0.2">
      <c r="A6148" t="s">
        <v>11632</v>
      </c>
      <c r="B6148" t="s">
        <v>22877</v>
      </c>
      <c r="C6148" t="s">
        <v>11633</v>
      </c>
      <c r="D6148" t="s">
        <v>21677</v>
      </c>
      <c r="E6148"/>
      <c r="F6148"/>
      <c r="G6148"/>
      <c r="H6148"/>
    </row>
    <row r="6149" spans="1:8" x14ac:dyDescent="0.2">
      <c r="A6149" t="s">
        <v>11634</v>
      </c>
      <c r="B6149" t="s">
        <v>22877</v>
      </c>
      <c r="C6149" t="s">
        <v>11635</v>
      </c>
      <c r="D6149" t="s">
        <v>21677</v>
      </c>
      <c r="E6149"/>
      <c r="F6149"/>
      <c r="G6149"/>
      <c r="H6149"/>
    </row>
    <row r="6150" spans="1:8" x14ac:dyDescent="0.2">
      <c r="A6150" t="s">
        <v>11636</v>
      </c>
      <c r="B6150" t="s">
        <v>22877</v>
      </c>
      <c r="C6150" t="s">
        <v>11637</v>
      </c>
      <c r="D6150" t="s">
        <v>21677</v>
      </c>
      <c r="E6150"/>
      <c r="F6150"/>
      <c r="G6150"/>
      <c r="H6150"/>
    </row>
    <row r="6151" spans="1:8" x14ac:dyDescent="0.2">
      <c r="A6151" t="s">
        <v>11638</v>
      </c>
      <c r="B6151" t="s">
        <v>22877</v>
      </c>
      <c r="C6151" t="s">
        <v>11639</v>
      </c>
      <c r="D6151" t="s">
        <v>21677</v>
      </c>
      <c r="E6151"/>
      <c r="F6151"/>
      <c r="G6151"/>
      <c r="H6151"/>
    </row>
    <row r="6152" spans="1:8" x14ac:dyDescent="0.2">
      <c r="A6152" t="s">
        <v>11640</v>
      </c>
      <c r="B6152" t="s">
        <v>22877</v>
      </c>
      <c r="C6152" t="s">
        <v>11641</v>
      </c>
      <c r="D6152" t="s">
        <v>21677</v>
      </c>
      <c r="E6152"/>
      <c r="F6152"/>
      <c r="G6152"/>
      <c r="H6152"/>
    </row>
    <row r="6153" spans="1:8" x14ac:dyDescent="0.2">
      <c r="A6153" t="s">
        <v>11642</v>
      </c>
      <c r="B6153" t="s">
        <v>22877</v>
      </c>
      <c r="C6153" t="s">
        <v>11643</v>
      </c>
      <c r="D6153" t="s">
        <v>21677</v>
      </c>
      <c r="E6153"/>
      <c r="F6153"/>
      <c r="G6153"/>
      <c r="H6153"/>
    </row>
    <row r="6154" spans="1:8" x14ac:dyDescent="0.2">
      <c r="A6154" t="s">
        <v>11644</v>
      </c>
      <c r="B6154" t="s">
        <v>22877</v>
      </c>
      <c r="C6154" t="s">
        <v>11645</v>
      </c>
      <c r="D6154" t="s">
        <v>21677</v>
      </c>
      <c r="E6154"/>
      <c r="F6154"/>
      <c r="G6154"/>
      <c r="H6154"/>
    </row>
    <row r="6155" spans="1:8" x14ac:dyDescent="0.2">
      <c r="A6155" t="s">
        <v>11646</v>
      </c>
      <c r="B6155" t="s">
        <v>22877</v>
      </c>
      <c r="C6155" t="s">
        <v>11647</v>
      </c>
      <c r="D6155" t="s">
        <v>21677</v>
      </c>
      <c r="E6155"/>
      <c r="F6155"/>
      <c r="G6155"/>
      <c r="H6155"/>
    </row>
    <row r="6156" spans="1:8" x14ac:dyDescent="0.2">
      <c r="A6156" t="s">
        <v>11648</v>
      </c>
      <c r="B6156" t="s">
        <v>22877</v>
      </c>
      <c r="C6156" t="s">
        <v>11649</v>
      </c>
      <c r="D6156" t="s">
        <v>21677</v>
      </c>
      <c r="E6156"/>
      <c r="F6156"/>
      <c r="G6156"/>
      <c r="H6156"/>
    </row>
    <row r="6157" spans="1:8" x14ac:dyDescent="0.2">
      <c r="A6157" t="s">
        <v>11650</v>
      </c>
      <c r="B6157" t="s">
        <v>22877</v>
      </c>
      <c r="C6157" t="s">
        <v>11651</v>
      </c>
      <c r="D6157" t="s">
        <v>21677</v>
      </c>
      <c r="E6157"/>
      <c r="F6157"/>
      <c r="G6157"/>
      <c r="H6157"/>
    </row>
    <row r="6158" spans="1:8" x14ac:dyDescent="0.2">
      <c r="A6158" t="s">
        <v>11652</v>
      </c>
      <c r="B6158" t="s">
        <v>22877</v>
      </c>
      <c r="C6158" t="s">
        <v>11653</v>
      </c>
      <c r="D6158" t="s">
        <v>21677</v>
      </c>
      <c r="E6158"/>
      <c r="F6158"/>
      <c r="G6158"/>
      <c r="H6158"/>
    </row>
    <row r="6159" spans="1:8" x14ac:dyDescent="0.2">
      <c r="A6159" t="s">
        <v>11654</v>
      </c>
      <c r="B6159" t="s">
        <v>22877</v>
      </c>
      <c r="C6159" t="s">
        <v>11655</v>
      </c>
      <c r="D6159" t="s">
        <v>21677</v>
      </c>
      <c r="E6159"/>
      <c r="F6159"/>
      <c r="G6159"/>
      <c r="H6159"/>
    </row>
    <row r="6160" spans="1:8" x14ac:dyDescent="0.2">
      <c r="A6160" t="s">
        <v>11656</v>
      </c>
      <c r="B6160" t="s">
        <v>22877</v>
      </c>
      <c r="C6160" t="s">
        <v>11657</v>
      </c>
      <c r="D6160" t="s">
        <v>21677</v>
      </c>
      <c r="E6160"/>
      <c r="F6160"/>
      <c r="G6160"/>
      <c r="H6160"/>
    </row>
    <row r="6161" spans="1:8" x14ac:dyDescent="0.2">
      <c r="A6161" t="s">
        <v>11658</v>
      </c>
      <c r="B6161" t="s">
        <v>22877</v>
      </c>
      <c r="C6161" t="s">
        <v>11659</v>
      </c>
      <c r="D6161" t="s">
        <v>21677</v>
      </c>
      <c r="E6161"/>
      <c r="F6161"/>
      <c r="G6161"/>
      <c r="H6161"/>
    </row>
    <row r="6162" spans="1:8" x14ac:dyDescent="0.2">
      <c r="A6162" t="s">
        <v>11660</v>
      </c>
      <c r="B6162" t="s">
        <v>22877</v>
      </c>
      <c r="C6162" t="s">
        <v>11661</v>
      </c>
      <c r="D6162" t="s">
        <v>21677</v>
      </c>
      <c r="E6162"/>
      <c r="F6162"/>
      <c r="G6162"/>
      <c r="H6162"/>
    </row>
    <row r="6163" spans="1:8" x14ac:dyDescent="0.2">
      <c r="A6163" t="s">
        <v>11662</v>
      </c>
      <c r="B6163" t="s">
        <v>22877</v>
      </c>
      <c r="C6163" t="s">
        <v>11661</v>
      </c>
      <c r="D6163" t="s">
        <v>21677</v>
      </c>
      <c r="E6163"/>
      <c r="F6163"/>
      <c r="G6163"/>
      <c r="H6163"/>
    </row>
    <row r="6164" spans="1:8" x14ac:dyDescent="0.2">
      <c r="A6164" t="s">
        <v>11663</v>
      </c>
      <c r="B6164" t="s">
        <v>22877</v>
      </c>
      <c r="C6164" t="s">
        <v>11664</v>
      </c>
      <c r="D6164" t="s">
        <v>21677</v>
      </c>
      <c r="E6164"/>
      <c r="F6164"/>
      <c r="G6164"/>
      <c r="H6164"/>
    </row>
    <row r="6165" spans="1:8" x14ac:dyDescent="0.2">
      <c r="A6165" t="s">
        <v>11665</v>
      </c>
      <c r="B6165" t="s">
        <v>22877</v>
      </c>
      <c r="C6165" t="s">
        <v>11666</v>
      </c>
      <c r="D6165" t="s">
        <v>21677</v>
      </c>
      <c r="E6165"/>
      <c r="F6165"/>
      <c r="G6165"/>
      <c r="H6165"/>
    </row>
    <row r="6166" spans="1:8" x14ac:dyDescent="0.2">
      <c r="A6166" t="s">
        <v>11667</v>
      </c>
      <c r="B6166" t="s">
        <v>22877</v>
      </c>
      <c r="C6166" t="s">
        <v>11668</v>
      </c>
      <c r="D6166" t="s">
        <v>21677</v>
      </c>
      <c r="E6166"/>
      <c r="F6166"/>
      <c r="G6166"/>
      <c r="H6166"/>
    </row>
    <row r="6167" spans="1:8" x14ac:dyDescent="0.2">
      <c r="A6167" t="s">
        <v>11669</v>
      </c>
      <c r="B6167" t="s">
        <v>22877</v>
      </c>
      <c r="C6167" t="s">
        <v>11670</v>
      </c>
      <c r="D6167" t="s">
        <v>21677</v>
      </c>
      <c r="E6167"/>
      <c r="F6167"/>
      <c r="G6167"/>
      <c r="H6167"/>
    </row>
    <row r="6168" spans="1:8" x14ac:dyDescent="0.2">
      <c r="A6168" t="s">
        <v>11671</v>
      </c>
      <c r="B6168" t="s">
        <v>22877</v>
      </c>
      <c r="C6168" t="s">
        <v>11672</v>
      </c>
      <c r="D6168" t="s">
        <v>21677</v>
      </c>
      <c r="E6168"/>
      <c r="F6168"/>
      <c r="G6168"/>
      <c r="H6168"/>
    </row>
    <row r="6169" spans="1:8" x14ac:dyDescent="0.2">
      <c r="A6169" t="s">
        <v>11673</v>
      </c>
      <c r="B6169" t="s">
        <v>22877</v>
      </c>
      <c r="C6169" t="s">
        <v>11674</v>
      </c>
      <c r="D6169" t="s">
        <v>21677</v>
      </c>
      <c r="E6169"/>
      <c r="F6169"/>
      <c r="G6169"/>
      <c r="H6169"/>
    </row>
    <row r="6170" spans="1:8" x14ac:dyDescent="0.2">
      <c r="A6170" t="s">
        <v>11675</v>
      </c>
      <c r="B6170" t="s">
        <v>22877</v>
      </c>
      <c r="C6170" t="s">
        <v>11676</v>
      </c>
      <c r="D6170" t="s">
        <v>21677</v>
      </c>
      <c r="E6170"/>
      <c r="F6170"/>
      <c r="G6170"/>
      <c r="H6170"/>
    </row>
    <row r="6171" spans="1:8" x14ac:dyDescent="0.2">
      <c r="A6171" t="s">
        <v>11677</v>
      </c>
      <c r="B6171" t="s">
        <v>22877</v>
      </c>
      <c r="C6171" t="s">
        <v>11678</v>
      </c>
      <c r="D6171" t="s">
        <v>21677</v>
      </c>
      <c r="E6171"/>
      <c r="F6171"/>
      <c r="G6171"/>
      <c r="H6171"/>
    </row>
    <row r="6172" spans="1:8" x14ac:dyDescent="0.2">
      <c r="A6172" t="s">
        <v>8236</v>
      </c>
      <c r="B6172" t="s">
        <v>22877</v>
      </c>
      <c r="C6172" t="s">
        <v>8237</v>
      </c>
      <c r="D6172" t="s">
        <v>21677</v>
      </c>
      <c r="E6172"/>
      <c r="F6172"/>
      <c r="G6172"/>
      <c r="H6172"/>
    </row>
    <row r="6173" spans="1:8" x14ac:dyDescent="0.2">
      <c r="A6173" t="s">
        <v>8238</v>
      </c>
      <c r="B6173" t="s">
        <v>22877</v>
      </c>
      <c r="C6173" t="s">
        <v>8239</v>
      </c>
      <c r="D6173" t="s">
        <v>21677</v>
      </c>
      <c r="E6173"/>
      <c r="F6173"/>
      <c r="G6173"/>
      <c r="H6173"/>
    </row>
    <row r="6174" spans="1:8" x14ac:dyDescent="0.2">
      <c r="A6174" t="s">
        <v>8240</v>
      </c>
      <c r="B6174" t="s">
        <v>22877</v>
      </c>
      <c r="C6174" t="s">
        <v>8241</v>
      </c>
      <c r="D6174" t="s">
        <v>21677</v>
      </c>
      <c r="E6174"/>
      <c r="F6174"/>
      <c r="G6174"/>
      <c r="H6174"/>
    </row>
    <row r="6175" spans="1:8" x14ac:dyDescent="0.2">
      <c r="A6175" t="s">
        <v>8242</v>
      </c>
      <c r="B6175" t="s">
        <v>22877</v>
      </c>
      <c r="C6175" t="s">
        <v>8243</v>
      </c>
      <c r="D6175" t="s">
        <v>21677</v>
      </c>
      <c r="E6175"/>
      <c r="F6175"/>
      <c r="G6175"/>
      <c r="H6175"/>
    </row>
    <row r="6176" spans="1:8" x14ac:dyDescent="0.2">
      <c r="A6176" t="s">
        <v>8244</v>
      </c>
      <c r="B6176" t="s">
        <v>22877</v>
      </c>
      <c r="C6176" t="s">
        <v>8245</v>
      </c>
      <c r="D6176" t="s">
        <v>21677</v>
      </c>
      <c r="E6176"/>
      <c r="F6176"/>
      <c r="G6176"/>
      <c r="H6176"/>
    </row>
    <row r="6177" spans="1:8" x14ac:dyDescent="0.2">
      <c r="A6177" t="s">
        <v>8246</v>
      </c>
      <c r="B6177" t="s">
        <v>22877</v>
      </c>
      <c r="C6177" t="s">
        <v>8247</v>
      </c>
      <c r="D6177" t="s">
        <v>21677</v>
      </c>
      <c r="E6177"/>
      <c r="F6177"/>
      <c r="G6177"/>
      <c r="H6177"/>
    </row>
    <row r="6178" spans="1:8" x14ac:dyDescent="0.2">
      <c r="A6178" t="s">
        <v>8248</v>
      </c>
      <c r="B6178" t="s">
        <v>22877</v>
      </c>
      <c r="C6178" t="s">
        <v>8249</v>
      </c>
      <c r="D6178" t="s">
        <v>21677</v>
      </c>
      <c r="E6178"/>
      <c r="F6178"/>
      <c r="G6178"/>
      <c r="H6178"/>
    </row>
    <row r="6179" spans="1:8" x14ac:dyDescent="0.2">
      <c r="A6179" t="s">
        <v>8250</v>
      </c>
      <c r="B6179" t="s">
        <v>22877</v>
      </c>
      <c r="C6179" t="s">
        <v>8251</v>
      </c>
      <c r="D6179" t="s">
        <v>21677</v>
      </c>
      <c r="E6179"/>
      <c r="F6179"/>
      <c r="G6179"/>
      <c r="H6179"/>
    </row>
    <row r="6180" spans="1:8" x14ac:dyDescent="0.2">
      <c r="A6180" t="s">
        <v>8252</v>
      </c>
      <c r="B6180" t="s">
        <v>22877</v>
      </c>
      <c r="C6180" t="s">
        <v>8253</v>
      </c>
      <c r="D6180" t="s">
        <v>21677</v>
      </c>
      <c r="E6180"/>
      <c r="F6180"/>
      <c r="G6180"/>
      <c r="H6180"/>
    </row>
    <row r="6181" spans="1:8" x14ac:dyDescent="0.2">
      <c r="A6181" t="s">
        <v>8254</v>
      </c>
      <c r="B6181" t="s">
        <v>22877</v>
      </c>
      <c r="C6181" t="s">
        <v>14988</v>
      </c>
      <c r="D6181" t="s">
        <v>21677</v>
      </c>
      <c r="E6181"/>
      <c r="F6181"/>
      <c r="G6181"/>
      <c r="H6181"/>
    </row>
    <row r="6182" spans="1:8" x14ac:dyDescent="0.2">
      <c r="A6182" t="s">
        <v>14989</v>
      </c>
      <c r="B6182" t="s">
        <v>22877</v>
      </c>
      <c r="C6182" t="s">
        <v>14990</v>
      </c>
      <c r="D6182" t="s">
        <v>21677</v>
      </c>
      <c r="E6182"/>
      <c r="F6182"/>
      <c r="G6182"/>
      <c r="H6182"/>
    </row>
    <row r="6183" spans="1:8" x14ac:dyDescent="0.2">
      <c r="A6183" t="s">
        <v>14991</v>
      </c>
      <c r="B6183" t="s">
        <v>22877</v>
      </c>
      <c r="C6183" t="s">
        <v>11679</v>
      </c>
      <c r="D6183" t="s">
        <v>21677</v>
      </c>
      <c r="E6183"/>
      <c r="F6183"/>
      <c r="G6183"/>
      <c r="H6183"/>
    </row>
    <row r="6184" spans="1:8" x14ac:dyDescent="0.2">
      <c r="A6184" t="s">
        <v>11680</v>
      </c>
      <c r="B6184" t="s">
        <v>22877</v>
      </c>
      <c r="C6184" t="s">
        <v>11681</v>
      </c>
      <c r="D6184" t="s">
        <v>21677</v>
      </c>
      <c r="E6184"/>
      <c r="F6184"/>
      <c r="G6184"/>
      <c r="H6184"/>
    </row>
    <row r="6185" spans="1:8" x14ac:dyDescent="0.2">
      <c r="A6185" t="s">
        <v>11682</v>
      </c>
      <c r="B6185" t="s">
        <v>22877</v>
      </c>
      <c r="C6185" t="s">
        <v>11683</v>
      </c>
      <c r="D6185" t="s">
        <v>21677</v>
      </c>
      <c r="E6185"/>
      <c r="F6185"/>
      <c r="G6185"/>
      <c r="H6185"/>
    </row>
    <row r="6186" spans="1:8" x14ac:dyDescent="0.2">
      <c r="A6186" t="s">
        <v>11684</v>
      </c>
      <c r="B6186" t="s">
        <v>22877</v>
      </c>
      <c r="C6186" t="s">
        <v>11683</v>
      </c>
      <c r="D6186" t="s">
        <v>21677</v>
      </c>
      <c r="E6186"/>
      <c r="F6186"/>
      <c r="G6186"/>
      <c r="H6186"/>
    </row>
    <row r="6187" spans="1:8" x14ac:dyDescent="0.2">
      <c r="A6187" t="s">
        <v>11685</v>
      </c>
      <c r="B6187" t="s">
        <v>22877</v>
      </c>
      <c r="C6187" t="s">
        <v>11683</v>
      </c>
      <c r="D6187" t="s">
        <v>21677</v>
      </c>
      <c r="E6187"/>
      <c r="F6187"/>
      <c r="G6187"/>
      <c r="H6187"/>
    </row>
    <row r="6188" spans="1:8" x14ac:dyDescent="0.2">
      <c r="A6188" t="s">
        <v>11686</v>
      </c>
      <c r="B6188" t="s">
        <v>22877</v>
      </c>
      <c r="C6188" t="s">
        <v>11683</v>
      </c>
      <c r="D6188" t="s">
        <v>21677</v>
      </c>
      <c r="E6188"/>
      <c r="F6188"/>
      <c r="G6188"/>
      <c r="H6188"/>
    </row>
    <row r="6189" spans="1:8" x14ac:dyDescent="0.2">
      <c r="A6189" t="s">
        <v>11687</v>
      </c>
      <c r="B6189" t="s">
        <v>22877</v>
      </c>
      <c r="C6189" t="s">
        <v>11688</v>
      </c>
      <c r="D6189" t="s">
        <v>21677</v>
      </c>
      <c r="E6189"/>
      <c r="F6189"/>
      <c r="G6189"/>
      <c r="H6189"/>
    </row>
    <row r="6190" spans="1:8" x14ac:dyDescent="0.2">
      <c r="A6190" t="s">
        <v>11689</v>
      </c>
      <c r="B6190" t="s">
        <v>22877</v>
      </c>
      <c r="C6190" t="s">
        <v>11690</v>
      </c>
      <c r="D6190" t="s">
        <v>21677</v>
      </c>
      <c r="E6190"/>
      <c r="F6190"/>
      <c r="G6190"/>
      <c r="H6190"/>
    </row>
    <row r="6191" spans="1:8" x14ac:dyDescent="0.2">
      <c r="A6191" t="s">
        <v>11691</v>
      </c>
      <c r="B6191" t="s">
        <v>22877</v>
      </c>
      <c r="C6191" t="s">
        <v>11692</v>
      </c>
      <c r="D6191" t="s">
        <v>21677</v>
      </c>
      <c r="E6191"/>
      <c r="F6191"/>
      <c r="G6191"/>
      <c r="H6191"/>
    </row>
    <row r="6192" spans="1:8" x14ac:dyDescent="0.2">
      <c r="A6192" t="s">
        <v>11693</v>
      </c>
      <c r="B6192" t="s">
        <v>22877</v>
      </c>
      <c r="C6192" t="s">
        <v>11694</v>
      </c>
      <c r="D6192" t="s">
        <v>21677</v>
      </c>
      <c r="E6192"/>
      <c r="F6192"/>
      <c r="G6192"/>
      <c r="H6192"/>
    </row>
    <row r="6193" spans="1:8" x14ac:dyDescent="0.2">
      <c r="A6193" t="s">
        <v>11695</v>
      </c>
      <c r="B6193" t="s">
        <v>22877</v>
      </c>
      <c r="C6193" t="s">
        <v>11696</v>
      </c>
      <c r="D6193" t="s">
        <v>21677</v>
      </c>
      <c r="E6193"/>
      <c r="F6193"/>
      <c r="G6193"/>
      <c r="H6193"/>
    </row>
    <row r="6194" spans="1:8" x14ac:dyDescent="0.2">
      <c r="A6194" t="s">
        <v>11697</v>
      </c>
      <c r="B6194" t="s">
        <v>22877</v>
      </c>
      <c r="C6194" t="s">
        <v>11698</v>
      </c>
      <c r="D6194" t="s">
        <v>21677</v>
      </c>
      <c r="E6194"/>
      <c r="F6194"/>
      <c r="G6194"/>
      <c r="H6194"/>
    </row>
    <row r="6195" spans="1:8" x14ac:dyDescent="0.2">
      <c r="A6195" t="s">
        <v>11699</v>
      </c>
      <c r="B6195" t="s">
        <v>22877</v>
      </c>
      <c r="C6195" t="s">
        <v>11690</v>
      </c>
      <c r="D6195" t="s">
        <v>21677</v>
      </c>
      <c r="E6195"/>
      <c r="F6195"/>
      <c r="G6195"/>
      <c r="H6195"/>
    </row>
    <row r="6196" spans="1:8" x14ac:dyDescent="0.2">
      <c r="A6196" t="s">
        <v>11700</v>
      </c>
      <c r="B6196" t="s">
        <v>22877</v>
      </c>
      <c r="C6196" t="s">
        <v>11690</v>
      </c>
      <c r="D6196" t="s">
        <v>21677</v>
      </c>
      <c r="E6196"/>
      <c r="F6196"/>
      <c r="G6196"/>
      <c r="H6196"/>
    </row>
    <row r="6197" spans="1:8" x14ac:dyDescent="0.2">
      <c r="A6197" t="s">
        <v>11701</v>
      </c>
      <c r="B6197" t="s">
        <v>22877</v>
      </c>
      <c r="C6197" t="s">
        <v>11690</v>
      </c>
      <c r="D6197" t="s">
        <v>21677</v>
      </c>
      <c r="E6197"/>
      <c r="F6197"/>
      <c r="G6197"/>
      <c r="H6197"/>
    </row>
    <row r="6198" spans="1:8" x14ac:dyDescent="0.2">
      <c r="A6198" t="s">
        <v>11702</v>
      </c>
      <c r="B6198" t="s">
        <v>22877</v>
      </c>
      <c r="C6198" t="s">
        <v>11692</v>
      </c>
      <c r="D6198" t="s">
        <v>21677</v>
      </c>
      <c r="E6198"/>
      <c r="F6198"/>
      <c r="G6198"/>
      <c r="H6198"/>
    </row>
    <row r="6199" spans="1:8" x14ac:dyDescent="0.2">
      <c r="A6199" t="s">
        <v>11703</v>
      </c>
      <c r="B6199" t="s">
        <v>22877</v>
      </c>
      <c r="C6199" t="s">
        <v>11694</v>
      </c>
      <c r="D6199" t="s">
        <v>21677</v>
      </c>
      <c r="E6199"/>
      <c r="F6199"/>
      <c r="G6199"/>
      <c r="H6199"/>
    </row>
    <row r="6200" spans="1:8" x14ac:dyDescent="0.2">
      <c r="A6200" t="s">
        <v>11704</v>
      </c>
      <c r="B6200" t="s">
        <v>22877</v>
      </c>
      <c r="C6200" t="s">
        <v>11692</v>
      </c>
      <c r="D6200" t="s">
        <v>21677</v>
      </c>
      <c r="E6200"/>
      <c r="F6200"/>
      <c r="G6200"/>
      <c r="H6200"/>
    </row>
    <row r="6201" spans="1:8" x14ac:dyDescent="0.2">
      <c r="A6201" t="s">
        <v>11705</v>
      </c>
      <c r="B6201" t="s">
        <v>22877</v>
      </c>
      <c r="C6201" t="s">
        <v>11694</v>
      </c>
      <c r="D6201" t="s">
        <v>21677</v>
      </c>
      <c r="E6201"/>
      <c r="F6201"/>
      <c r="G6201"/>
      <c r="H6201"/>
    </row>
    <row r="6202" spans="1:8" x14ac:dyDescent="0.2">
      <c r="A6202" t="s">
        <v>11706</v>
      </c>
      <c r="B6202" t="s">
        <v>22877</v>
      </c>
      <c r="C6202" t="s">
        <v>11707</v>
      </c>
      <c r="D6202" t="s">
        <v>21677</v>
      </c>
      <c r="E6202"/>
      <c r="F6202"/>
      <c r="G6202"/>
      <c r="H6202"/>
    </row>
    <row r="6203" spans="1:8" x14ac:dyDescent="0.2">
      <c r="A6203" t="s">
        <v>11708</v>
      </c>
      <c r="B6203" t="s">
        <v>22877</v>
      </c>
      <c r="C6203" t="s">
        <v>11709</v>
      </c>
      <c r="D6203" t="s">
        <v>21677</v>
      </c>
      <c r="E6203"/>
      <c r="F6203"/>
      <c r="G6203"/>
      <c r="H6203"/>
    </row>
    <row r="6204" spans="1:8" x14ac:dyDescent="0.2">
      <c r="A6204" t="s">
        <v>11710</v>
      </c>
      <c r="B6204" t="s">
        <v>22877</v>
      </c>
      <c r="C6204" t="s">
        <v>11711</v>
      </c>
      <c r="D6204" t="s">
        <v>21677</v>
      </c>
      <c r="E6204"/>
      <c r="F6204"/>
      <c r="G6204"/>
      <c r="H6204"/>
    </row>
    <row r="6205" spans="1:8" x14ac:dyDescent="0.2">
      <c r="A6205" t="s">
        <v>11712</v>
      </c>
      <c r="B6205" t="s">
        <v>22877</v>
      </c>
      <c r="C6205" t="s">
        <v>11713</v>
      </c>
      <c r="D6205" t="s">
        <v>21677</v>
      </c>
      <c r="E6205"/>
      <c r="F6205"/>
      <c r="G6205"/>
      <c r="H6205"/>
    </row>
    <row r="6206" spans="1:8" x14ac:dyDescent="0.2">
      <c r="A6206" t="s">
        <v>11714</v>
      </c>
      <c r="B6206" t="s">
        <v>22877</v>
      </c>
      <c r="C6206" t="s">
        <v>11715</v>
      </c>
      <c r="D6206" t="s">
        <v>21677</v>
      </c>
      <c r="E6206"/>
      <c r="F6206"/>
      <c r="G6206"/>
      <c r="H6206"/>
    </row>
    <row r="6207" spans="1:8" x14ac:dyDescent="0.2">
      <c r="A6207" t="s">
        <v>11716</v>
      </c>
      <c r="B6207" t="s">
        <v>22877</v>
      </c>
      <c r="C6207" t="s">
        <v>11715</v>
      </c>
      <c r="D6207" t="s">
        <v>21677</v>
      </c>
      <c r="E6207"/>
      <c r="F6207"/>
      <c r="G6207"/>
      <c r="H6207"/>
    </row>
    <row r="6208" spans="1:8" x14ac:dyDescent="0.2">
      <c r="A6208" t="s">
        <v>11717</v>
      </c>
      <c r="B6208" t="s">
        <v>22877</v>
      </c>
      <c r="C6208" t="s">
        <v>11718</v>
      </c>
      <c r="D6208" t="s">
        <v>21677</v>
      </c>
      <c r="E6208"/>
      <c r="F6208"/>
      <c r="G6208"/>
      <c r="H6208"/>
    </row>
    <row r="6209" spans="1:8" x14ac:dyDescent="0.2">
      <c r="A6209" t="s">
        <v>11719</v>
      </c>
      <c r="B6209" t="s">
        <v>22877</v>
      </c>
      <c r="C6209" t="s">
        <v>11720</v>
      </c>
      <c r="D6209" t="s">
        <v>21677</v>
      </c>
      <c r="E6209"/>
      <c r="F6209"/>
      <c r="G6209"/>
      <c r="H6209"/>
    </row>
    <row r="6210" spans="1:8" x14ac:dyDescent="0.2">
      <c r="A6210" t="s">
        <v>11721</v>
      </c>
      <c r="B6210" t="s">
        <v>22877</v>
      </c>
      <c r="C6210" t="s">
        <v>11633</v>
      </c>
      <c r="D6210" t="s">
        <v>21677</v>
      </c>
      <c r="E6210"/>
      <c r="F6210"/>
      <c r="G6210"/>
      <c r="H6210"/>
    </row>
    <row r="6211" spans="1:8" x14ac:dyDescent="0.2">
      <c r="A6211" t="s">
        <v>11722</v>
      </c>
      <c r="B6211" t="s">
        <v>22877</v>
      </c>
      <c r="C6211" t="s">
        <v>11723</v>
      </c>
      <c r="D6211" t="s">
        <v>21677</v>
      </c>
      <c r="E6211"/>
      <c r="F6211"/>
      <c r="G6211"/>
      <c r="H6211"/>
    </row>
    <row r="6212" spans="1:8" x14ac:dyDescent="0.2">
      <c r="A6212" t="s">
        <v>11724</v>
      </c>
      <c r="B6212" t="s">
        <v>22877</v>
      </c>
      <c r="C6212" t="s">
        <v>11725</v>
      </c>
      <c r="D6212" t="s">
        <v>21677</v>
      </c>
      <c r="E6212"/>
      <c r="F6212"/>
      <c r="G6212"/>
      <c r="H6212"/>
    </row>
    <row r="6213" spans="1:8" x14ac:dyDescent="0.2">
      <c r="A6213" t="s">
        <v>11726</v>
      </c>
      <c r="B6213" t="s">
        <v>22877</v>
      </c>
      <c r="C6213" t="s">
        <v>11723</v>
      </c>
      <c r="D6213" t="s">
        <v>21677</v>
      </c>
      <c r="E6213"/>
      <c r="F6213"/>
      <c r="G6213"/>
      <c r="H6213"/>
    </row>
    <row r="6214" spans="1:8" x14ac:dyDescent="0.2">
      <c r="A6214" t="s">
        <v>11727</v>
      </c>
      <c r="B6214" t="s">
        <v>22877</v>
      </c>
      <c r="C6214" t="s">
        <v>11728</v>
      </c>
      <c r="D6214" t="s">
        <v>21677</v>
      </c>
      <c r="E6214"/>
      <c r="F6214"/>
      <c r="G6214"/>
      <c r="H6214"/>
    </row>
    <row r="6215" spans="1:8" x14ac:dyDescent="0.2">
      <c r="A6215" t="s">
        <v>11729</v>
      </c>
      <c r="B6215" t="s">
        <v>22877</v>
      </c>
      <c r="C6215" t="s">
        <v>11655</v>
      </c>
      <c r="D6215" t="s">
        <v>21677</v>
      </c>
      <c r="E6215"/>
      <c r="F6215"/>
      <c r="G6215"/>
      <c r="H6215"/>
    </row>
    <row r="6216" spans="1:8" x14ac:dyDescent="0.2">
      <c r="A6216" t="s">
        <v>11730</v>
      </c>
      <c r="B6216" t="s">
        <v>22877</v>
      </c>
      <c r="C6216" t="s">
        <v>11731</v>
      </c>
      <c r="D6216" t="s">
        <v>21677</v>
      </c>
      <c r="E6216"/>
      <c r="F6216"/>
      <c r="G6216"/>
      <c r="H6216"/>
    </row>
    <row r="6217" spans="1:8" x14ac:dyDescent="0.2">
      <c r="A6217" t="s">
        <v>11732</v>
      </c>
      <c r="B6217" t="s">
        <v>22877</v>
      </c>
      <c r="C6217" t="s">
        <v>11733</v>
      </c>
      <c r="D6217" t="s">
        <v>21677</v>
      </c>
      <c r="E6217"/>
      <c r="F6217"/>
      <c r="G6217"/>
      <c r="H6217"/>
    </row>
    <row r="6218" spans="1:8" x14ac:dyDescent="0.2">
      <c r="A6218" t="s">
        <v>11734</v>
      </c>
      <c r="B6218" t="s">
        <v>22877</v>
      </c>
      <c r="C6218" t="s">
        <v>11731</v>
      </c>
      <c r="D6218" t="s">
        <v>21677</v>
      </c>
      <c r="E6218"/>
      <c r="F6218"/>
      <c r="G6218"/>
      <c r="H6218"/>
    </row>
    <row r="6219" spans="1:8" x14ac:dyDescent="0.2">
      <c r="A6219" t="s">
        <v>11735</v>
      </c>
      <c r="B6219" t="s">
        <v>22877</v>
      </c>
      <c r="C6219" t="s">
        <v>11736</v>
      </c>
      <c r="D6219" t="s">
        <v>21677</v>
      </c>
      <c r="E6219"/>
      <c r="F6219"/>
      <c r="G6219"/>
      <c r="H6219"/>
    </row>
    <row r="6220" spans="1:8" x14ac:dyDescent="0.2">
      <c r="A6220" t="s">
        <v>11737</v>
      </c>
      <c r="B6220" t="s">
        <v>22877</v>
      </c>
      <c r="C6220" t="s">
        <v>11738</v>
      </c>
      <c r="D6220" t="s">
        <v>21677</v>
      </c>
      <c r="E6220"/>
      <c r="F6220"/>
      <c r="G6220"/>
      <c r="H6220"/>
    </row>
    <row r="6221" spans="1:8" x14ac:dyDescent="0.2">
      <c r="A6221" t="s">
        <v>11739</v>
      </c>
      <c r="B6221" t="s">
        <v>22877</v>
      </c>
      <c r="C6221" t="s">
        <v>11738</v>
      </c>
      <c r="D6221" t="s">
        <v>21677</v>
      </c>
      <c r="E6221"/>
      <c r="F6221"/>
      <c r="G6221"/>
      <c r="H6221"/>
    </row>
    <row r="6222" spans="1:8" x14ac:dyDescent="0.2">
      <c r="A6222" t="s">
        <v>11740</v>
      </c>
      <c r="B6222" t="s">
        <v>22877</v>
      </c>
      <c r="C6222" t="s">
        <v>11738</v>
      </c>
      <c r="D6222" t="s">
        <v>21677</v>
      </c>
      <c r="E6222"/>
      <c r="F6222"/>
      <c r="G6222"/>
      <c r="H6222"/>
    </row>
    <row r="6223" spans="1:8" x14ac:dyDescent="0.2">
      <c r="A6223" t="s">
        <v>11741</v>
      </c>
      <c r="B6223" t="s">
        <v>22877</v>
      </c>
      <c r="C6223" t="s">
        <v>11738</v>
      </c>
      <c r="D6223" t="s">
        <v>21677</v>
      </c>
      <c r="E6223"/>
      <c r="F6223"/>
      <c r="G6223"/>
      <c r="H6223"/>
    </row>
    <row r="6224" spans="1:8" x14ac:dyDescent="0.2">
      <c r="A6224" t="s">
        <v>8291</v>
      </c>
      <c r="B6224" t="s">
        <v>22877</v>
      </c>
      <c r="C6224" t="s">
        <v>11738</v>
      </c>
      <c r="D6224" t="s">
        <v>21677</v>
      </c>
      <c r="E6224"/>
      <c r="F6224"/>
      <c r="G6224"/>
      <c r="H6224"/>
    </row>
    <row r="6225" spans="1:8" x14ac:dyDescent="0.2">
      <c r="A6225" t="s">
        <v>8292</v>
      </c>
      <c r="B6225" t="s">
        <v>22877</v>
      </c>
      <c r="C6225" t="s">
        <v>11738</v>
      </c>
      <c r="D6225" t="s">
        <v>21677</v>
      </c>
      <c r="E6225"/>
      <c r="F6225"/>
      <c r="G6225"/>
      <c r="H6225"/>
    </row>
    <row r="6226" spans="1:8" x14ac:dyDescent="0.2">
      <c r="A6226" t="s">
        <v>8293</v>
      </c>
      <c r="B6226" t="s">
        <v>22877</v>
      </c>
      <c r="C6226" t="s">
        <v>11736</v>
      </c>
      <c r="D6226" t="s">
        <v>21677</v>
      </c>
      <c r="E6226"/>
      <c r="F6226"/>
      <c r="G6226"/>
      <c r="H6226"/>
    </row>
    <row r="6227" spans="1:8" x14ac:dyDescent="0.2">
      <c r="A6227" t="s">
        <v>8294</v>
      </c>
      <c r="B6227" t="s">
        <v>22877</v>
      </c>
      <c r="C6227" t="s">
        <v>11731</v>
      </c>
      <c r="D6227" t="s">
        <v>21677</v>
      </c>
      <c r="E6227"/>
      <c r="F6227"/>
      <c r="G6227"/>
      <c r="H6227"/>
    </row>
    <row r="6228" spans="1:8" x14ac:dyDescent="0.2">
      <c r="A6228" t="s">
        <v>8295</v>
      </c>
      <c r="B6228" t="s">
        <v>22877</v>
      </c>
      <c r="C6228" t="s">
        <v>11720</v>
      </c>
      <c r="D6228" t="s">
        <v>21677</v>
      </c>
      <c r="E6228"/>
      <c r="F6228"/>
      <c r="G6228"/>
      <c r="H6228"/>
    </row>
    <row r="6229" spans="1:8" x14ac:dyDescent="0.2">
      <c r="A6229" t="s">
        <v>8296</v>
      </c>
      <c r="B6229" t="s">
        <v>22877</v>
      </c>
      <c r="C6229" t="s">
        <v>11698</v>
      </c>
      <c r="D6229" t="s">
        <v>21677</v>
      </c>
      <c r="E6229"/>
      <c r="F6229"/>
      <c r="G6229"/>
      <c r="H6229"/>
    </row>
    <row r="6230" spans="1:8" x14ac:dyDescent="0.2">
      <c r="A6230" t="s">
        <v>8297</v>
      </c>
      <c r="B6230" t="s">
        <v>22877</v>
      </c>
      <c r="C6230" t="s">
        <v>8298</v>
      </c>
      <c r="D6230" t="s">
        <v>21677</v>
      </c>
      <c r="E6230"/>
      <c r="F6230"/>
      <c r="G6230"/>
      <c r="H6230"/>
    </row>
    <row r="6231" spans="1:8" x14ac:dyDescent="0.2">
      <c r="A6231" t="s">
        <v>8299</v>
      </c>
      <c r="B6231" t="s">
        <v>22877</v>
      </c>
      <c r="C6231" t="s">
        <v>8300</v>
      </c>
      <c r="D6231" t="s">
        <v>21677</v>
      </c>
      <c r="E6231"/>
      <c r="F6231"/>
      <c r="G6231"/>
      <c r="H6231"/>
    </row>
    <row r="6232" spans="1:8" x14ac:dyDescent="0.2">
      <c r="A6232" t="s">
        <v>8301</v>
      </c>
      <c r="B6232" t="s">
        <v>22877</v>
      </c>
      <c r="C6232" t="s">
        <v>8302</v>
      </c>
      <c r="D6232" t="s">
        <v>21677</v>
      </c>
      <c r="E6232"/>
      <c r="F6232"/>
      <c r="G6232"/>
      <c r="H6232"/>
    </row>
    <row r="6233" spans="1:8" x14ac:dyDescent="0.2">
      <c r="A6233" t="s">
        <v>8303</v>
      </c>
      <c r="B6233" t="s">
        <v>22877</v>
      </c>
      <c r="C6233" t="s">
        <v>8300</v>
      </c>
      <c r="D6233" t="s">
        <v>21677</v>
      </c>
      <c r="E6233"/>
      <c r="F6233"/>
      <c r="G6233"/>
      <c r="H6233"/>
    </row>
    <row r="6234" spans="1:8" x14ac:dyDescent="0.2">
      <c r="A6234" t="s">
        <v>8304</v>
      </c>
      <c r="B6234" t="s">
        <v>22877</v>
      </c>
      <c r="C6234" t="s">
        <v>8302</v>
      </c>
      <c r="D6234" t="s">
        <v>21677</v>
      </c>
      <c r="E6234"/>
      <c r="F6234"/>
      <c r="G6234"/>
      <c r="H6234"/>
    </row>
    <row r="6235" spans="1:8" x14ac:dyDescent="0.2">
      <c r="A6235" t="s">
        <v>8305</v>
      </c>
      <c r="B6235" t="s">
        <v>22877</v>
      </c>
      <c r="C6235" t="s">
        <v>8306</v>
      </c>
      <c r="D6235" t="s">
        <v>21677</v>
      </c>
      <c r="E6235"/>
      <c r="F6235"/>
      <c r="G6235"/>
      <c r="H6235"/>
    </row>
    <row r="6236" spans="1:8" x14ac:dyDescent="0.2">
      <c r="A6236" t="s">
        <v>8307</v>
      </c>
      <c r="B6236" t="s">
        <v>22877</v>
      </c>
      <c r="C6236" t="s">
        <v>8308</v>
      </c>
      <c r="D6236" t="s">
        <v>21677</v>
      </c>
      <c r="E6236"/>
      <c r="F6236"/>
      <c r="G6236"/>
      <c r="H6236"/>
    </row>
    <row r="6237" spans="1:8" x14ac:dyDescent="0.2">
      <c r="A6237" t="s">
        <v>8309</v>
      </c>
      <c r="B6237" t="s">
        <v>22877</v>
      </c>
      <c r="C6237" t="s">
        <v>8310</v>
      </c>
      <c r="D6237" t="s">
        <v>21677</v>
      </c>
      <c r="E6237"/>
      <c r="F6237"/>
      <c r="G6237"/>
      <c r="H6237"/>
    </row>
    <row r="6238" spans="1:8" x14ac:dyDescent="0.2">
      <c r="A6238" t="s">
        <v>8311</v>
      </c>
      <c r="B6238" t="s">
        <v>22877</v>
      </c>
      <c r="C6238" t="s">
        <v>8312</v>
      </c>
      <c r="D6238" t="s">
        <v>21677</v>
      </c>
      <c r="E6238"/>
      <c r="F6238"/>
      <c r="G6238"/>
      <c r="H6238"/>
    </row>
    <row r="6239" spans="1:8" x14ac:dyDescent="0.2">
      <c r="A6239" t="s">
        <v>8313</v>
      </c>
      <c r="B6239" t="s">
        <v>22877</v>
      </c>
      <c r="C6239" t="s">
        <v>8314</v>
      </c>
      <c r="D6239" t="s">
        <v>21677</v>
      </c>
      <c r="E6239"/>
      <c r="F6239"/>
      <c r="G6239"/>
      <c r="H6239"/>
    </row>
    <row r="6240" spans="1:8" x14ac:dyDescent="0.2">
      <c r="A6240" t="s">
        <v>8315</v>
      </c>
      <c r="B6240" t="s">
        <v>22877</v>
      </c>
      <c r="C6240" t="s">
        <v>8316</v>
      </c>
      <c r="D6240" t="s">
        <v>21677</v>
      </c>
      <c r="E6240"/>
      <c r="F6240"/>
      <c r="G6240"/>
      <c r="H6240"/>
    </row>
    <row r="6241" spans="1:8" x14ac:dyDescent="0.2">
      <c r="A6241" t="s">
        <v>8317</v>
      </c>
      <c r="B6241" t="s">
        <v>22877</v>
      </c>
      <c r="C6241" t="s">
        <v>8318</v>
      </c>
      <c r="D6241" t="s">
        <v>21677</v>
      </c>
      <c r="E6241"/>
      <c r="F6241"/>
      <c r="G6241"/>
      <c r="H6241"/>
    </row>
    <row r="6242" spans="1:8" x14ac:dyDescent="0.2">
      <c r="A6242" t="s">
        <v>8319</v>
      </c>
      <c r="B6242" t="s">
        <v>22877</v>
      </c>
      <c r="C6242" t="s">
        <v>11738</v>
      </c>
      <c r="D6242" t="s">
        <v>21677</v>
      </c>
      <c r="E6242"/>
      <c r="F6242"/>
      <c r="G6242"/>
      <c r="H6242"/>
    </row>
    <row r="6243" spans="1:8" x14ac:dyDescent="0.2">
      <c r="A6243" t="s">
        <v>8320</v>
      </c>
      <c r="B6243" t="s">
        <v>22877</v>
      </c>
      <c r="C6243" t="s">
        <v>8321</v>
      </c>
      <c r="D6243" t="s">
        <v>21677</v>
      </c>
      <c r="E6243"/>
      <c r="F6243"/>
      <c r="G6243"/>
      <c r="H6243"/>
    </row>
    <row r="6244" spans="1:8" x14ac:dyDescent="0.2">
      <c r="A6244" t="s">
        <v>8322</v>
      </c>
      <c r="B6244" t="s">
        <v>22877</v>
      </c>
      <c r="C6244" t="s">
        <v>5039</v>
      </c>
      <c r="D6244" t="s">
        <v>21677</v>
      </c>
      <c r="E6244"/>
      <c r="F6244"/>
      <c r="G6244"/>
      <c r="H6244"/>
    </row>
    <row r="6245" spans="1:8" x14ac:dyDescent="0.2">
      <c r="A6245" t="s">
        <v>5040</v>
      </c>
      <c r="B6245" t="s">
        <v>22877</v>
      </c>
      <c r="C6245" t="s">
        <v>5041</v>
      </c>
      <c r="D6245" t="s">
        <v>21677</v>
      </c>
      <c r="E6245"/>
      <c r="F6245"/>
      <c r="G6245"/>
      <c r="H6245"/>
    </row>
    <row r="6246" spans="1:8" x14ac:dyDescent="0.2">
      <c r="A6246" t="s">
        <v>5042</v>
      </c>
      <c r="B6246" t="s">
        <v>22877</v>
      </c>
      <c r="C6246" t="s">
        <v>5043</v>
      </c>
      <c r="D6246" t="s">
        <v>21677</v>
      </c>
      <c r="E6246"/>
      <c r="F6246"/>
      <c r="G6246"/>
      <c r="H6246"/>
    </row>
    <row r="6247" spans="1:8" x14ac:dyDescent="0.2">
      <c r="A6247" t="s">
        <v>5044</v>
      </c>
      <c r="B6247" t="s">
        <v>22877</v>
      </c>
      <c r="C6247" t="s">
        <v>5045</v>
      </c>
      <c r="D6247" t="s">
        <v>21677</v>
      </c>
      <c r="E6247"/>
      <c r="F6247"/>
      <c r="G6247"/>
      <c r="H6247"/>
    </row>
    <row r="6248" spans="1:8" x14ac:dyDescent="0.2">
      <c r="A6248" t="s">
        <v>5046</v>
      </c>
      <c r="B6248" t="s">
        <v>22877</v>
      </c>
      <c r="C6248" t="s">
        <v>5047</v>
      </c>
      <c r="D6248" t="s">
        <v>21677</v>
      </c>
      <c r="E6248"/>
      <c r="F6248"/>
      <c r="G6248"/>
      <c r="H6248"/>
    </row>
    <row r="6249" spans="1:8" x14ac:dyDescent="0.2">
      <c r="A6249" t="s">
        <v>5048</v>
      </c>
      <c r="B6249" t="s">
        <v>22877</v>
      </c>
      <c r="C6249" t="s">
        <v>5049</v>
      </c>
      <c r="D6249" t="s">
        <v>21677</v>
      </c>
      <c r="E6249"/>
      <c r="F6249"/>
      <c r="G6249"/>
      <c r="H6249"/>
    </row>
    <row r="6250" spans="1:8" x14ac:dyDescent="0.2">
      <c r="A6250" t="s">
        <v>5050</v>
      </c>
      <c r="B6250" t="s">
        <v>22877</v>
      </c>
      <c r="C6250" t="s">
        <v>5051</v>
      </c>
      <c r="D6250" t="s">
        <v>21677</v>
      </c>
      <c r="E6250"/>
      <c r="F6250"/>
      <c r="G6250"/>
      <c r="H6250"/>
    </row>
    <row r="6251" spans="1:8" x14ac:dyDescent="0.2">
      <c r="A6251" t="s">
        <v>5052</v>
      </c>
      <c r="B6251" t="s">
        <v>22877</v>
      </c>
      <c r="C6251" t="s">
        <v>11738</v>
      </c>
      <c r="D6251" t="s">
        <v>21677</v>
      </c>
      <c r="E6251"/>
      <c r="F6251"/>
      <c r="G6251"/>
      <c r="H6251"/>
    </row>
    <row r="6252" spans="1:8" x14ac:dyDescent="0.2">
      <c r="A6252" t="s">
        <v>5053</v>
      </c>
      <c r="B6252" t="s">
        <v>22877</v>
      </c>
      <c r="C6252" t="s">
        <v>8335</v>
      </c>
      <c r="D6252" t="s">
        <v>21677</v>
      </c>
      <c r="E6252"/>
      <c r="F6252"/>
      <c r="G6252"/>
      <c r="H6252"/>
    </row>
    <row r="6253" spans="1:8" x14ac:dyDescent="0.2">
      <c r="A6253" t="s">
        <v>8336</v>
      </c>
      <c r="B6253" t="s">
        <v>22877</v>
      </c>
      <c r="C6253" t="s">
        <v>8337</v>
      </c>
      <c r="D6253" t="s">
        <v>21677</v>
      </c>
      <c r="E6253"/>
      <c r="F6253"/>
      <c r="G6253"/>
      <c r="H6253"/>
    </row>
    <row r="6254" spans="1:8" x14ac:dyDescent="0.2">
      <c r="A6254" t="s">
        <v>8338</v>
      </c>
      <c r="B6254" t="s">
        <v>22877</v>
      </c>
      <c r="C6254" t="s">
        <v>8339</v>
      </c>
      <c r="D6254" t="s">
        <v>21677</v>
      </c>
      <c r="E6254"/>
      <c r="F6254"/>
      <c r="G6254"/>
      <c r="H6254"/>
    </row>
    <row r="6255" spans="1:8" x14ac:dyDescent="0.2">
      <c r="A6255" t="s">
        <v>8340</v>
      </c>
      <c r="B6255" t="s">
        <v>22877</v>
      </c>
      <c r="C6255" t="s">
        <v>8341</v>
      </c>
      <c r="D6255" t="s">
        <v>21677</v>
      </c>
      <c r="E6255"/>
      <c r="F6255"/>
      <c r="G6255"/>
      <c r="H6255"/>
    </row>
    <row r="6256" spans="1:8" x14ac:dyDescent="0.2">
      <c r="A6256" t="s">
        <v>8342</v>
      </c>
      <c r="B6256" t="s">
        <v>22877</v>
      </c>
      <c r="C6256" t="s">
        <v>8343</v>
      </c>
      <c r="D6256" t="s">
        <v>21677</v>
      </c>
      <c r="E6256"/>
      <c r="F6256"/>
      <c r="G6256"/>
      <c r="H6256"/>
    </row>
    <row r="6257" spans="1:8" x14ac:dyDescent="0.2">
      <c r="A6257" t="s">
        <v>8344</v>
      </c>
      <c r="B6257" t="s">
        <v>22877</v>
      </c>
      <c r="C6257" t="s">
        <v>8345</v>
      </c>
      <c r="D6257" t="s">
        <v>21677</v>
      </c>
      <c r="E6257"/>
      <c r="F6257"/>
      <c r="G6257"/>
      <c r="H6257"/>
    </row>
    <row r="6258" spans="1:8" x14ac:dyDescent="0.2">
      <c r="A6258" t="s">
        <v>8346</v>
      </c>
      <c r="B6258" t="s">
        <v>22877</v>
      </c>
      <c r="C6258" t="s">
        <v>8347</v>
      </c>
      <c r="D6258" t="s">
        <v>21677</v>
      </c>
      <c r="E6258"/>
      <c r="F6258"/>
      <c r="G6258"/>
      <c r="H6258"/>
    </row>
    <row r="6259" spans="1:8" x14ac:dyDescent="0.2">
      <c r="A6259" t="s">
        <v>8348</v>
      </c>
      <c r="B6259" t="s">
        <v>22877</v>
      </c>
      <c r="C6259" t="s">
        <v>8349</v>
      </c>
      <c r="D6259" t="s">
        <v>21677</v>
      </c>
      <c r="E6259"/>
      <c r="F6259"/>
      <c r="G6259"/>
      <c r="H6259"/>
    </row>
    <row r="6260" spans="1:8" x14ac:dyDescent="0.2">
      <c r="A6260" t="s">
        <v>8350</v>
      </c>
      <c r="B6260" t="s">
        <v>22877</v>
      </c>
      <c r="C6260" t="s">
        <v>8351</v>
      </c>
      <c r="D6260" t="s">
        <v>21677</v>
      </c>
      <c r="E6260"/>
      <c r="F6260"/>
      <c r="G6260"/>
      <c r="H6260"/>
    </row>
    <row r="6261" spans="1:8" x14ac:dyDescent="0.2">
      <c r="A6261" t="s">
        <v>8352</v>
      </c>
      <c r="B6261" t="s">
        <v>22877</v>
      </c>
      <c r="C6261" t="s">
        <v>8353</v>
      </c>
      <c r="D6261" t="s">
        <v>21677</v>
      </c>
      <c r="E6261"/>
      <c r="F6261"/>
      <c r="G6261"/>
      <c r="H6261"/>
    </row>
    <row r="6262" spans="1:8" x14ac:dyDescent="0.2">
      <c r="A6262" t="s">
        <v>8354</v>
      </c>
      <c r="B6262" t="s">
        <v>22877</v>
      </c>
      <c r="C6262" t="s">
        <v>8355</v>
      </c>
      <c r="D6262" t="s">
        <v>21677</v>
      </c>
      <c r="E6262"/>
      <c r="F6262"/>
      <c r="G6262"/>
      <c r="H6262"/>
    </row>
    <row r="6263" spans="1:8" x14ac:dyDescent="0.2">
      <c r="A6263" t="s">
        <v>8356</v>
      </c>
      <c r="B6263" t="s">
        <v>22877</v>
      </c>
      <c r="C6263" t="s">
        <v>8357</v>
      </c>
      <c r="D6263" t="s">
        <v>21677</v>
      </c>
      <c r="E6263"/>
      <c r="F6263"/>
      <c r="G6263"/>
      <c r="H6263"/>
    </row>
    <row r="6264" spans="1:8" x14ac:dyDescent="0.2">
      <c r="A6264" t="s">
        <v>8358</v>
      </c>
      <c r="B6264" t="s">
        <v>22877</v>
      </c>
      <c r="C6264" t="s">
        <v>8359</v>
      </c>
      <c r="D6264" t="s">
        <v>21677</v>
      </c>
      <c r="E6264"/>
      <c r="F6264"/>
      <c r="G6264"/>
      <c r="H6264"/>
    </row>
    <row r="6265" spans="1:8" x14ac:dyDescent="0.2">
      <c r="A6265" t="s">
        <v>8360</v>
      </c>
      <c r="B6265" t="s">
        <v>22877</v>
      </c>
      <c r="C6265" t="s">
        <v>8361</v>
      </c>
      <c r="D6265" t="s">
        <v>21677</v>
      </c>
      <c r="E6265"/>
      <c r="F6265"/>
      <c r="G6265"/>
      <c r="H6265"/>
    </row>
    <row r="6266" spans="1:8" x14ac:dyDescent="0.2">
      <c r="A6266" t="s">
        <v>8362</v>
      </c>
      <c r="B6266" t="s">
        <v>22877</v>
      </c>
      <c r="C6266" t="s">
        <v>8363</v>
      </c>
      <c r="D6266" t="s">
        <v>21677</v>
      </c>
      <c r="E6266"/>
      <c r="F6266"/>
      <c r="G6266"/>
      <c r="H6266"/>
    </row>
    <row r="6267" spans="1:8" x14ac:dyDescent="0.2">
      <c r="A6267" t="s">
        <v>8364</v>
      </c>
      <c r="B6267" t="s">
        <v>22877</v>
      </c>
      <c r="C6267" t="s">
        <v>11738</v>
      </c>
      <c r="D6267" t="s">
        <v>21677</v>
      </c>
      <c r="E6267"/>
      <c r="F6267"/>
      <c r="G6267"/>
      <c r="H6267"/>
    </row>
    <row r="6268" spans="1:8" x14ac:dyDescent="0.2">
      <c r="A6268" t="s">
        <v>8365</v>
      </c>
      <c r="B6268" t="s">
        <v>22877</v>
      </c>
      <c r="C6268" t="s">
        <v>11738</v>
      </c>
      <c r="D6268" t="s">
        <v>21677</v>
      </c>
      <c r="E6268"/>
      <c r="F6268"/>
      <c r="G6268"/>
      <c r="H6268"/>
    </row>
    <row r="6269" spans="1:8" x14ac:dyDescent="0.2">
      <c r="A6269" t="s">
        <v>8366</v>
      </c>
      <c r="B6269" t="s">
        <v>22877</v>
      </c>
      <c r="C6269" t="s">
        <v>8367</v>
      </c>
      <c r="D6269" t="s">
        <v>21677</v>
      </c>
      <c r="E6269"/>
      <c r="F6269"/>
      <c r="G6269"/>
      <c r="H6269"/>
    </row>
    <row r="6270" spans="1:8" x14ac:dyDescent="0.2">
      <c r="A6270" t="s">
        <v>8368</v>
      </c>
      <c r="B6270" t="s">
        <v>22877</v>
      </c>
      <c r="C6270" t="s">
        <v>8369</v>
      </c>
      <c r="D6270" t="s">
        <v>21677</v>
      </c>
      <c r="E6270"/>
      <c r="F6270"/>
      <c r="G6270"/>
      <c r="H6270"/>
    </row>
    <row r="6271" spans="1:8" x14ac:dyDescent="0.2">
      <c r="A6271" t="s">
        <v>8370</v>
      </c>
      <c r="B6271" t="s">
        <v>22877</v>
      </c>
      <c r="C6271" t="s">
        <v>8371</v>
      </c>
      <c r="D6271" t="s">
        <v>21677</v>
      </c>
      <c r="E6271"/>
      <c r="F6271"/>
      <c r="G6271"/>
      <c r="H6271"/>
    </row>
    <row r="6272" spans="1:8" x14ac:dyDescent="0.2">
      <c r="A6272" t="s">
        <v>8372</v>
      </c>
      <c r="B6272" t="s">
        <v>22877</v>
      </c>
      <c r="C6272" t="s">
        <v>8371</v>
      </c>
      <c r="D6272" t="s">
        <v>21677</v>
      </c>
      <c r="E6272"/>
      <c r="F6272"/>
      <c r="G6272"/>
      <c r="H6272"/>
    </row>
    <row r="6273" spans="1:8" x14ac:dyDescent="0.2">
      <c r="A6273" t="s">
        <v>8373</v>
      </c>
      <c r="B6273" t="s">
        <v>22877</v>
      </c>
      <c r="C6273" t="s">
        <v>8374</v>
      </c>
      <c r="D6273" t="s">
        <v>21677</v>
      </c>
      <c r="E6273"/>
      <c r="F6273"/>
      <c r="G6273"/>
      <c r="H6273"/>
    </row>
    <row r="6274" spans="1:8" x14ac:dyDescent="0.2">
      <c r="A6274" t="s">
        <v>8375</v>
      </c>
      <c r="B6274" t="s">
        <v>22877</v>
      </c>
      <c r="C6274" t="s">
        <v>8376</v>
      </c>
      <c r="D6274" t="s">
        <v>21677</v>
      </c>
      <c r="E6274"/>
      <c r="F6274"/>
      <c r="G6274"/>
      <c r="H6274"/>
    </row>
    <row r="6275" spans="1:8" x14ac:dyDescent="0.2">
      <c r="A6275" t="s">
        <v>8377</v>
      </c>
      <c r="B6275" t="s">
        <v>22877</v>
      </c>
      <c r="C6275" t="s">
        <v>8378</v>
      </c>
      <c r="D6275" t="s">
        <v>21677</v>
      </c>
      <c r="E6275"/>
      <c r="F6275"/>
      <c r="G6275"/>
      <c r="H6275"/>
    </row>
    <row r="6276" spans="1:8" x14ac:dyDescent="0.2">
      <c r="A6276" t="s">
        <v>8379</v>
      </c>
      <c r="B6276" t="s">
        <v>22877</v>
      </c>
      <c r="C6276" t="s">
        <v>8380</v>
      </c>
      <c r="D6276" t="s">
        <v>21677</v>
      </c>
      <c r="E6276"/>
      <c r="F6276"/>
      <c r="G6276"/>
      <c r="H6276"/>
    </row>
    <row r="6277" spans="1:8" x14ac:dyDescent="0.2">
      <c r="A6277" t="s">
        <v>8381</v>
      </c>
      <c r="B6277" t="s">
        <v>22877</v>
      </c>
      <c r="C6277" t="s">
        <v>8382</v>
      </c>
      <c r="D6277" t="s">
        <v>21677</v>
      </c>
      <c r="E6277"/>
      <c r="F6277"/>
      <c r="G6277"/>
      <c r="H6277"/>
    </row>
    <row r="6278" spans="1:8" x14ac:dyDescent="0.2">
      <c r="A6278" t="s">
        <v>8383</v>
      </c>
      <c r="B6278" t="s">
        <v>22877</v>
      </c>
      <c r="C6278" t="s">
        <v>8384</v>
      </c>
      <c r="D6278" t="s">
        <v>21677</v>
      </c>
      <c r="E6278"/>
      <c r="F6278"/>
      <c r="G6278"/>
      <c r="H6278"/>
    </row>
    <row r="6279" spans="1:8" x14ac:dyDescent="0.2">
      <c r="A6279" t="s">
        <v>8385</v>
      </c>
      <c r="B6279" t="s">
        <v>22877</v>
      </c>
      <c r="C6279" t="s">
        <v>8386</v>
      </c>
      <c r="D6279" t="s">
        <v>21677</v>
      </c>
      <c r="E6279"/>
      <c r="F6279"/>
      <c r="G6279"/>
      <c r="H6279"/>
    </row>
    <row r="6280" spans="1:8" x14ac:dyDescent="0.2">
      <c r="A6280" t="s">
        <v>8387</v>
      </c>
      <c r="B6280" t="s">
        <v>22877</v>
      </c>
      <c r="C6280" t="s">
        <v>8388</v>
      </c>
      <c r="D6280" t="s">
        <v>21677</v>
      </c>
      <c r="E6280"/>
      <c r="F6280"/>
      <c r="G6280"/>
      <c r="H6280"/>
    </row>
    <row r="6281" spans="1:8" x14ac:dyDescent="0.2">
      <c r="A6281" t="s">
        <v>8389</v>
      </c>
      <c r="B6281" t="s">
        <v>22877</v>
      </c>
      <c r="C6281" t="s">
        <v>8388</v>
      </c>
      <c r="D6281" t="s">
        <v>21677</v>
      </c>
      <c r="E6281"/>
      <c r="F6281"/>
      <c r="G6281"/>
      <c r="H6281"/>
    </row>
    <row r="6282" spans="1:8" x14ac:dyDescent="0.2">
      <c r="A6282" t="s">
        <v>8390</v>
      </c>
      <c r="B6282" t="s">
        <v>22877</v>
      </c>
      <c r="C6282" t="s">
        <v>8391</v>
      </c>
      <c r="D6282" t="s">
        <v>21677</v>
      </c>
      <c r="E6282"/>
      <c r="F6282"/>
      <c r="G6282"/>
      <c r="H6282"/>
    </row>
    <row r="6283" spans="1:8" x14ac:dyDescent="0.2">
      <c r="A6283" t="s">
        <v>8392</v>
      </c>
      <c r="B6283" t="s">
        <v>22877</v>
      </c>
      <c r="C6283" t="s">
        <v>11738</v>
      </c>
      <c r="D6283" t="s">
        <v>21677</v>
      </c>
      <c r="E6283"/>
      <c r="F6283"/>
      <c r="G6283"/>
      <c r="H6283"/>
    </row>
    <row r="6284" spans="1:8" x14ac:dyDescent="0.2">
      <c r="A6284" t="s">
        <v>8393</v>
      </c>
      <c r="B6284" t="s">
        <v>22877</v>
      </c>
      <c r="C6284" t="s">
        <v>11738</v>
      </c>
      <c r="D6284" t="s">
        <v>21677</v>
      </c>
      <c r="E6284"/>
      <c r="F6284"/>
      <c r="G6284"/>
      <c r="H6284"/>
    </row>
    <row r="6285" spans="1:8" x14ac:dyDescent="0.2">
      <c r="A6285" t="s">
        <v>8394</v>
      </c>
      <c r="B6285" t="s">
        <v>22877</v>
      </c>
      <c r="C6285" t="s">
        <v>5139</v>
      </c>
      <c r="D6285" t="s">
        <v>21677</v>
      </c>
      <c r="E6285"/>
      <c r="F6285"/>
      <c r="G6285"/>
      <c r="H6285"/>
    </row>
    <row r="6286" spans="1:8" x14ac:dyDescent="0.2">
      <c r="A6286" t="s">
        <v>5140</v>
      </c>
      <c r="B6286" t="s">
        <v>22877</v>
      </c>
      <c r="C6286" t="s">
        <v>8339</v>
      </c>
      <c r="D6286" t="s">
        <v>21677</v>
      </c>
      <c r="E6286"/>
      <c r="F6286"/>
      <c r="G6286"/>
      <c r="H6286"/>
    </row>
    <row r="6287" spans="1:8" x14ac:dyDescent="0.2">
      <c r="A6287" t="s">
        <v>5141</v>
      </c>
      <c r="B6287" t="s">
        <v>22877</v>
      </c>
      <c r="C6287" t="s">
        <v>5142</v>
      </c>
      <c r="D6287" t="s">
        <v>21677</v>
      </c>
      <c r="E6287"/>
      <c r="F6287"/>
      <c r="G6287"/>
      <c r="H6287"/>
    </row>
    <row r="6288" spans="1:8" x14ac:dyDescent="0.2">
      <c r="A6288" t="s">
        <v>5143</v>
      </c>
      <c r="B6288" t="s">
        <v>22877</v>
      </c>
      <c r="C6288" t="s">
        <v>5144</v>
      </c>
      <c r="D6288" t="s">
        <v>21677</v>
      </c>
      <c r="E6288"/>
      <c r="F6288"/>
      <c r="G6288"/>
      <c r="H6288"/>
    </row>
    <row r="6289" spans="1:8" x14ac:dyDescent="0.2">
      <c r="A6289" t="s">
        <v>5145</v>
      </c>
      <c r="B6289" t="s">
        <v>22877</v>
      </c>
      <c r="C6289" t="s">
        <v>5146</v>
      </c>
      <c r="D6289" t="s">
        <v>21677</v>
      </c>
      <c r="E6289"/>
      <c r="F6289"/>
      <c r="G6289"/>
      <c r="H6289"/>
    </row>
    <row r="6290" spans="1:8" x14ac:dyDescent="0.2">
      <c r="A6290" t="s">
        <v>5147</v>
      </c>
      <c r="B6290" t="s">
        <v>22877</v>
      </c>
      <c r="C6290" t="s">
        <v>5148</v>
      </c>
      <c r="D6290" t="s">
        <v>21677</v>
      </c>
      <c r="E6290"/>
      <c r="F6290"/>
      <c r="G6290"/>
      <c r="H6290"/>
    </row>
    <row r="6291" spans="1:8" x14ac:dyDescent="0.2">
      <c r="A6291" t="s">
        <v>5149</v>
      </c>
      <c r="B6291" t="s">
        <v>22877</v>
      </c>
      <c r="C6291" t="s">
        <v>5150</v>
      </c>
      <c r="D6291" t="s">
        <v>21677</v>
      </c>
      <c r="E6291"/>
      <c r="F6291"/>
      <c r="G6291"/>
      <c r="H6291"/>
    </row>
    <row r="6292" spans="1:8" x14ac:dyDescent="0.2">
      <c r="A6292" t="s">
        <v>5151</v>
      </c>
      <c r="B6292" t="s">
        <v>22877</v>
      </c>
      <c r="C6292" t="s">
        <v>5152</v>
      </c>
      <c r="D6292" t="s">
        <v>21677</v>
      </c>
      <c r="E6292"/>
      <c r="F6292"/>
      <c r="G6292"/>
      <c r="H6292"/>
    </row>
    <row r="6293" spans="1:8" x14ac:dyDescent="0.2">
      <c r="A6293" t="s">
        <v>5153</v>
      </c>
      <c r="B6293" t="s">
        <v>22877</v>
      </c>
      <c r="C6293" t="s">
        <v>8442</v>
      </c>
      <c r="D6293" t="s">
        <v>21677</v>
      </c>
      <c r="E6293"/>
      <c r="F6293"/>
      <c r="G6293"/>
      <c r="H6293"/>
    </row>
    <row r="6294" spans="1:8" x14ac:dyDescent="0.2">
      <c r="A6294" t="s">
        <v>8443</v>
      </c>
      <c r="B6294" t="s">
        <v>22877</v>
      </c>
      <c r="C6294" t="s">
        <v>8444</v>
      </c>
      <c r="D6294" t="s">
        <v>21677</v>
      </c>
      <c r="E6294"/>
      <c r="F6294"/>
      <c r="G6294"/>
      <c r="H6294"/>
    </row>
    <row r="6295" spans="1:8" x14ac:dyDescent="0.2">
      <c r="A6295" t="s">
        <v>8445</v>
      </c>
      <c r="B6295" t="s">
        <v>22877</v>
      </c>
      <c r="C6295" t="s">
        <v>8347</v>
      </c>
      <c r="D6295" t="s">
        <v>21677</v>
      </c>
      <c r="E6295"/>
      <c r="F6295"/>
      <c r="G6295"/>
      <c r="H6295"/>
    </row>
    <row r="6296" spans="1:8" x14ac:dyDescent="0.2">
      <c r="A6296" t="s">
        <v>8446</v>
      </c>
      <c r="B6296" t="s">
        <v>22877</v>
      </c>
      <c r="C6296" t="s">
        <v>8349</v>
      </c>
      <c r="D6296" t="s">
        <v>21677</v>
      </c>
      <c r="E6296"/>
      <c r="F6296"/>
      <c r="G6296"/>
      <c r="H6296"/>
    </row>
    <row r="6297" spans="1:8" x14ac:dyDescent="0.2">
      <c r="A6297" t="s">
        <v>8447</v>
      </c>
      <c r="B6297" t="s">
        <v>22877</v>
      </c>
      <c r="C6297" t="s">
        <v>8448</v>
      </c>
      <c r="D6297" t="s">
        <v>21677</v>
      </c>
      <c r="E6297"/>
      <c r="F6297"/>
      <c r="G6297"/>
      <c r="H6297"/>
    </row>
    <row r="6298" spans="1:8" x14ac:dyDescent="0.2">
      <c r="A6298" t="s">
        <v>8449</v>
      </c>
      <c r="B6298" t="s">
        <v>22877</v>
      </c>
      <c r="C6298" t="s">
        <v>8448</v>
      </c>
      <c r="D6298" t="s">
        <v>21677</v>
      </c>
      <c r="E6298"/>
      <c r="F6298"/>
      <c r="G6298"/>
      <c r="H6298"/>
    </row>
    <row r="6299" spans="1:8" x14ac:dyDescent="0.2">
      <c r="A6299" t="s">
        <v>8450</v>
      </c>
      <c r="B6299" t="s">
        <v>22877</v>
      </c>
      <c r="C6299" t="s">
        <v>8451</v>
      </c>
      <c r="D6299" t="s">
        <v>21677</v>
      </c>
      <c r="E6299"/>
      <c r="F6299"/>
      <c r="G6299"/>
      <c r="H6299"/>
    </row>
    <row r="6300" spans="1:8" x14ac:dyDescent="0.2">
      <c r="A6300" t="s">
        <v>8452</v>
      </c>
      <c r="B6300" t="s">
        <v>22877</v>
      </c>
      <c r="C6300" t="s">
        <v>8453</v>
      </c>
      <c r="D6300" t="s">
        <v>21677</v>
      </c>
      <c r="E6300"/>
      <c r="F6300"/>
      <c r="G6300"/>
      <c r="H6300"/>
    </row>
    <row r="6301" spans="1:8" x14ac:dyDescent="0.2">
      <c r="A6301" t="s">
        <v>8454</v>
      </c>
      <c r="B6301" t="s">
        <v>22877</v>
      </c>
      <c r="C6301" t="s">
        <v>8455</v>
      </c>
      <c r="D6301" t="s">
        <v>21677</v>
      </c>
      <c r="E6301"/>
      <c r="F6301"/>
      <c r="G6301"/>
      <c r="H6301"/>
    </row>
    <row r="6302" spans="1:8" x14ac:dyDescent="0.2">
      <c r="A6302" t="s">
        <v>8456</v>
      </c>
      <c r="B6302" t="s">
        <v>22877</v>
      </c>
      <c r="C6302" t="s">
        <v>8457</v>
      </c>
      <c r="D6302" t="s">
        <v>21677</v>
      </c>
      <c r="E6302"/>
      <c r="F6302"/>
      <c r="G6302"/>
      <c r="H6302"/>
    </row>
    <row r="6303" spans="1:8" x14ac:dyDescent="0.2">
      <c r="A6303" t="s">
        <v>8458</v>
      </c>
      <c r="B6303" t="s">
        <v>22877</v>
      </c>
      <c r="C6303" t="s">
        <v>8459</v>
      </c>
      <c r="D6303" t="s">
        <v>21677</v>
      </c>
      <c r="E6303"/>
      <c r="F6303"/>
      <c r="G6303"/>
      <c r="H6303"/>
    </row>
    <row r="6304" spans="1:8" x14ac:dyDescent="0.2">
      <c r="A6304" t="s">
        <v>8460</v>
      </c>
      <c r="B6304" t="s">
        <v>22877</v>
      </c>
      <c r="C6304" t="s">
        <v>8461</v>
      </c>
      <c r="D6304" t="s">
        <v>21677</v>
      </c>
      <c r="E6304"/>
      <c r="F6304"/>
      <c r="G6304"/>
      <c r="H6304"/>
    </row>
    <row r="6305" spans="1:8" x14ac:dyDescent="0.2">
      <c r="A6305" t="s">
        <v>8462</v>
      </c>
      <c r="B6305" t="s">
        <v>22877</v>
      </c>
      <c r="C6305" t="s">
        <v>8463</v>
      </c>
      <c r="D6305" t="s">
        <v>21677</v>
      </c>
      <c r="E6305"/>
      <c r="F6305"/>
      <c r="G6305"/>
      <c r="H6305"/>
    </row>
    <row r="6306" spans="1:8" x14ac:dyDescent="0.2">
      <c r="A6306" t="s">
        <v>8464</v>
      </c>
      <c r="B6306" t="s">
        <v>22877</v>
      </c>
      <c r="C6306" t="s">
        <v>8465</v>
      </c>
      <c r="D6306" t="s">
        <v>21677</v>
      </c>
      <c r="E6306"/>
      <c r="F6306"/>
      <c r="G6306"/>
      <c r="H6306"/>
    </row>
    <row r="6307" spans="1:8" x14ac:dyDescent="0.2">
      <c r="A6307" t="s">
        <v>8466</v>
      </c>
      <c r="B6307" t="s">
        <v>22877</v>
      </c>
      <c r="C6307" t="s">
        <v>8467</v>
      </c>
      <c r="D6307" t="s">
        <v>21677</v>
      </c>
      <c r="E6307"/>
      <c r="F6307"/>
      <c r="G6307"/>
      <c r="H6307"/>
    </row>
    <row r="6308" spans="1:8" x14ac:dyDescent="0.2">
      <c r="A6308" t="s">
        <v>8468</v>
      </c>
      <c r="B6308" t="s">
        <v>22877</v>
      </c>
      <c r="C6308" t="s">
        <v>8453</v>
      </c>
      <c r="D6308" t="s">
        <v>21677</v>
      </c>
      <c r="E6308"/>
      <c r="F6308"/>
      <c r="G6308"/>
      <c r="H6308"/>
    </row>
    <row r="6309" spans="1:8" x14ac:dyDescent="0.2">
      <c r="A6309" t="s">
        <v>8469</v>
      </c>
      <c r="B6309" t="s">
        <v>22877</v>
      </c>
      <c r="C6309" t="s">
        <v>8249</v>
      </c>
      <c r="D6309" t="s">
        <v>21677</v>
      </c>
      <c r="E6309"/>
      <c r="F6309"/>
      <c r="G6309"/>
      <c r="H6309"/>
    </row>
    <row r="6310" spans="1:8" x14ac:dyDescent="0.2">
      <c r="A6310" t="s">
        <v>8470</v>
      </c>
      <c r="B6310" t="s">
        <v>22877</v>
      </c>
      <c r="C6310" t="s">
        <v>11731</v>
      </c>
      <c r="D6310" t="s">
        <v>21677</v>
      </c>
      <c r="E6310"/>
      <c r="F6310"/>
      <c r="G6310"/>
      <c r="H6310"/>
    </row>
    <row r="6311" spans="1:8" x14ac:dyDescent="0.2">
      <c r="A6311" t="s">
        <v>8471</v>
      </c>
      <c r="B6311" t="s">
        <v>22877</v>
      </c>
      <c r="C6311" t="s">
        <v>8472</v>
      </c>
      <c r="D6311" t="s">
        <v>21677</v>
      </c>
      <c r="E6311"/>
      <c r="F6311"/>
      <c r="G6311"/>
      <c r="H6311"/>
    </row>
    <row r="6312" spans="1:8" x14ac:dyDescent="0.2">
      <c r="A6312" t="s">
        <v>8473</v>
      </c>
      <c r="B6312" t="s">
        <v>22877</v>
      </c>
      <c r="C6312" t="s">
        <v>8474</v>
      </c>
      <c r="D6312" t="s">
        <v>21677</v>
      </c>
      <c r="E6312"/>
      <c r="F6312"/>
      <c r="G6312"/>
      <c r="H6312"/>
    </row>
    <row r="6313" spans="1:8" x14ac:dyDescent="0.2">
      <c r="A6313" t="s">
        <v>8475</v>
      </c>
      <c r="B6313" t="s">
        <v>22877</v>
      </c>
      <c r="C6313" t="s">
        <v>8476</v>
      </c>
      <c r="D6313" t="s">
        <v>21677</v>
      </c>
      <c r="E6313"/>
      <c r="F6313"/>
      <c r="G6313"/>
      <c r="H6313"/>
    </row>
    <row r="6314" spans="1:8" x14ac:dyDescent="0.2">
      <c r="A6314" t="s">
        <v>8477</v>
      </c>
      <c r="B6314" t="s">
        <v>22877</v>
      </c>
      <c r="C6314" t="s">
        <v>8478</v>
      </c>
      <c r="D6314" t="s">
        <v>21677</v>
      </c>
      <c r="E6314"/>
      <c r="F6314"/>
      <c r="G6314"/>
      <c r="H6314"/>
    </row>
    <row r="6315" spans="1:8" x14ac:dyDescent="0.2">
      <c r="A6315" t="s">
        <v>8479</v>
      </c>
      <c r="B6315" t="s">
        <v>22877</v>
      </c>
      <c r="C6315" t="s">
        <v>8480</v>
      </c>
      <c r="D6315" t="s">
        <v>21677</v>
      </c>
      <c r="E6315"/>
      <c r="F6315"/>
      <c r="G6315"/>
      <c r="H6315"/>
    </row>
    <row r="6316" spans="1:8" x14ac:dyDescent="0.2">
      <c r="A6316" t="s">
        <v>8481</v>
      </c>
      <c r="B6316" t="s">
        <v>22877</v>
      </c>
      <c r="C6316" t="s">
        <v>8482</v>
      </c>
      <c r="D6316" t="s">
        <v>21677</v>
      </c>
      <c r="E6316"/>
      <c r="F6316"/>
      <c r="G6316"/>
      <c r="H6316"/>
    </row>
    <row r="6317" spans="1:8" x14ac:dyDescent="0.2">
      <c r="A6317" t="s">
        <v>8483</v>
      </c>
      <c r="B6317" t="s">
        <v>22877</v>
      </c>
      <c r="C6317" t="s">
        <v>8484</v>
      </c>
      <c r="D6317" t="s">
        <v>21677</v>
      </c>
      <c r="E6317"/>
      <c r="F6317"/>
      <c r="G6317"/>
      <c r="H6317"/>
    </row>
    <row r="6318" spans="1:8" x14ac:dyDescent="0.2">
      <c r="A6318" t="s">
        <v>8485</v>
      </c>
      <c r="B6318" t="s">
        <v>22877</v>
      </c>
      <c r="C6318" t="s">
        <v>8486</v>
      </c>
      <c r="D6318" t="s">
        <v>21677</v>
      </c>
      <c r="E6318"/>
      <c r="F6318"/>
      <c r="G6318"/>
      <c r="H6318"/>
    </row>
    <row r="6319" spans="1:8" x14ac:dyDescent="0.2">
      <c r="A6319" t="s">
        <v>8487</v>
      </c>
      <c r="B6319" t="s">
        <v>22877</v>
      </c>
      <c r="C6319" t="s">
        <v>8486</v>
      </c>
      <c r="D6319" t="s">
        <v>21677</v>
      </c>
      <c r="E6319"/>
      <c r="F6319"/>
      <c r="G6319"/>
      <c r="H6319"/>
    </row>
    <row r="6320" spans="1:8" x14ac:dyDescent="0.2">
      <c r="A6320" t="s">
        <v>8488</v>
      </c>
      <c r="B6320" t="s">
        <v>22877</v>
      </c>
      <c r="C6320" t="s">
        <v>8489</v>
      </c>
      <c r="D6320" t="s">
        <v>21677</v>
      </c>
      <c r="E6320"/>
      <c r="F6320"/>
      <c r="G6320"/>
      <c r="H6320"/>
    </row>
    <row r="6321" spans="1:8" x14ac:dyDescent="0.2">
      <c r="A6321" t="s">
        <v>8490</v>
      </c>
      <c r="B6321" t="s">
        <v>22877</v>
      </c>
      <c r="C6321" t="s">
        <v>8489</v>
      </c>
      <c r="D6321" t="s">
        <v>21677</v>
      </c>
      <c r="E6321"/>
      <c r="F6321"/>
      <c r="G6321"/>
      <c r="H6321"/>
    </row>
    <row r="6322" spans="1:8" x14ac:dyDescent="0.2">
      <c r="A6322" t="s">
        <v>8491</v>
      </c>
      <c r="B6322" t="s">
        <v>23666</v>
      </c>
      <c r="C6322" t="s">
        <v>8492</v>
      </c>
      <c r="D6322" t="s">
        <v>21648</v>
      </c>
      <c r="E6322">
        <v>0</v>
      </c>
      <c r="F6322">
        <v>99999</v>
      </c>
      <c r="G6322"/>
      <c r="H6322"/>
    </row>
    <row r="6323" spans="1:8" x14ac:dyDescent="0.2">
      <c r="A6323" t="s">
        <v>8493</v>
      </c>
      <c r="B6323" t="s">
        <v>23589</v>
      </c>
      <c r="C6323" t="s">
        <v>8494</v>
      </c>
      <c r="D6323" t="s">
        <v>21648</v>
      </c>
      <c r="E6323">
        <v>0</v>
      </c>
      <c r="F6323">
        <v>99999</v>
      </c>
      <c r="G6323"/>
      <c r="H6323"/>
    </row>
    <row r="6324" spans="1:8" x14ac:dyDescent="0.2">
      <c r="A6324" t="s">
        <v>11924</v>
      </c>
      <c r="B6324" t="s">
        <v>23589</v>
      </c>
      <c r="C6324" t="s">
        <v>11925</v>
      </c>
      <c r="D6324" t="s">
        <v>21648</v>
      </c>
      <c r="E6324">
        <v>0</v>
      </c>
      <c r="F6324">
        <v>99999</v>
      </c>
      <c r="G6324"/>
      <c r="H6324"/>
    </row>
    <row r="6325" spans="1:8" x14ac:dyDescent="0.2">
      <c r="A6325" t="s">
        <v>11926</v>
      </c>
      <c r="B6325" t="s">
        <v>23584</v>
      </c>
      <c r="C6325" t="s">
        <v>11927</v>
      </c>
      <c r="D6325" t="s">
        <v>21648</v>
      </c>
      <c r="E6325"/>
      <c r="F6325">
        <v>70901</v>
      </c>
      <c r="G6325"/>
      <c r="H6325"/>
    </row>
    <row r="6326" spans="1:8" x14ac:dyDescent="0.2">
      <c r="A6326" t="s">
        <v>11928</v>
      </c>
      <c r="B6326" t="s">
        <v>23584</v>
      </c>
      <c r="C6326" t="s">
        <v>11929</v>
      </c>
      <c r="D6326" t="s">
        <v>21648</v>
      </c>
      <c r="E6326"/>
      <c r="F6326">
        <v>70901</v>
      </c>
      <c r="G6326"/>
      <c r="H6326"/>
    </row>
    <row r="6327" spans="1:8" x14ac:dyDescent="0.2">
      <c r="A6327" t="s">
        <v>11930</v>
      </c>
      <c r="B6327" t="s">
        <v>23584</v>
      </c>
      <c r="C6327" t="s">
        <v>11931</v>
      </c>
      <c r="D6327" t="s">
        <v>21648</v>
      </c>
      <c r="E6327"/>
      <c r="F6327">
        <v>70901</v>
      </c>
      <c r="G6327"/>
      <c r="H6327"/>
    </row>
    <row r="6328" spans="1:8" x14ac:dyDescent="0.2">
      <c r="A6328" t="s">
        <v>11932</v>
      </c>
      <c r="B6328" t="s">
        <v>23584</v>
      </c>
      <c r="C6328" t="s">
        <v>11933</v>
      </c>
      <c r="D6328" t="s">
        <v>21648</v>
      </c>
      <c r="E6328"/>
      <c r="F6328">
        <v>71810</v>
      </c>
      <c r="G6328"/>
      <c r="H6328"/>
    </row>
    <row r="6329" spans="1:8" x14ac:dyDescent="0.2">
      <c r="A6329" t="s">
        <v>11934</v>
      </c>
      <c r="B6329" t="s">
        <v>23589</v>
      </c>
      <c r="C6329" t="s">
        <v>11935</v>
      </c>
      <c r="D6329" t="s">
        <v>21648</v>
      </c>
      <c r="E6329">
        <v>0</v>
      </c>
      <c r="F6329">
        <v>99999</v>
      </c>
      <c r="G6329"/>
      <c r="H6329"/>
    </row>
    <row r="6330" spans="1:8" x14ac:dyDescent="0.2">
      <c r="A6330" t="s">
        <v>11936</v>
      </c>
      <c r="B6330" t="s">
        <v>23667</v>
      </c>
      <c r="C6330" t="s">
        <v>11937</v>
      </c>
      <c r="D6330" t="s">
        <v>21648</v>
      </c>
      <c r="E6330">
        <v>0</v>
      </c>
      <c r="F6330">
        <v>99999</v>
      </c>
      <c r="G6330"/>
      <c r="H6330"/>
    </row>
    <row r="6331" spans="1:8" x14ac:dyDescent="0.2">
      <c r="A6331" t="s">
        <v>11938</v>
      </c>
      <c r="B6331" t="s">
        <v>23593</v>
      </c>
      <c r="C6331" t="s">
        <v>11939</v>
      </c>
      <c r="D6331" t="s">
        <v>21648</v>
      </c>
      <c r="E6331">
        <v>0</v>
      </c>
      <c r="F6331">
        <v>99999</v>
      </c>
      <c r="G6331"/>
      <c r="H6331"/>
    </row>
    <row r="6332" spans="1:8" x14ac:dyDescent="0.2">
      <c r="A6332" t="s">
        <v>11940</v>
      </c>
      <c r="B6332" t="s">
        <v>23668</v>
      </c>
      <c r="C6332" t="s">
        <v>3440</v>
      </c>
      <c r="D6332" t="s">
        <v>21677</v>
      </c>
      <c r="E6332"/>
      <c r="F6332"/>
      <c r="G6332"/>
      <c r="H6332"/>
    </row>
    <row r="6333" spans="1:8" x14ac:dyDescent="0.2">
      <c r="A6333" t="s">
        <v>11941</v>
      </c>
      <c r="B6333" t="s">
        <v>23669</v>
      </c>
      <c r="C6333" t="s">
        <v>11942</v>
      </c>
      <c r="D6333" t="s">
        <v>21648</v>
      </c>
      <c r="E6333">
        <v>0</v>
      </c>
      <c r="F6333">
        <v>99999</v>
      </c>
      <c r="G6333"/>
      <c r="H6333"/>
    </row>
    <row r="6334" spans="1:8" x14ac:dyDescent="0.2">
      <c r="A6334" t="s">
        <v>11943</v>
      </c>
      <c r="B6334" t="s">
        <v>23670</v>
      </c>
      <c r="C6334" t="s">
        <v>11944</v>
      </c>
      <c r="D6334" t="s">
        <v>21648</v>
      </c>
      <c r="E6334">
        <v>0</v>
      </c>
      <c r="F6334">
        <v>70606</v>
      </c>
      <c r="G6334"/>
      <c r="H6334"/>
    </row>
    <row r="6335" spans="1:8" x14ac:dyDescent="0.2">
      <c r="A6335" t="s">
        <v>11945</v>
      </c>
      <c r="B6335" t="s">
        <v>23670</v>
      </c>
      <c r="C6335" t="s">
        <v>11946</v>
      </c>
      <c r="D6335" t="s">
        <v>21648</v>
      </c>
      <c r="E6335">
        <v>0</v>
      </c>
      <c r="F6335">
        <v>70606</v>
      </c>
      <c r="G6335"/>
      <c r="H6335"/>
    </row>
    <row r="6336" spans="1:8" x14ac:dyDescent="0.2">
      <c r="A6336" t="s">
        <v>11947</v>
      </c>
      <c r="B6336" t="s">
        <v>21676</v>
      </c>
      <c r="C6336" t="s">
        <v>2104</v>
      </c>
      <c r="D6336" t="s">
        <v>21677</v>
      </c>
      <c r="E6336"/>
      <c r="F6336"/>
      <c r="G6336"/>
      <c r="H6336"/>
    </row>
    <row r="6337" spans="1:8" x14ac:dyDescent="0.2">
      <c r="A6337" t="s">
        <v>11948</v>
      </c>
      <c r="B6337" t="s">
        <v>21676</v>
      </c>
      <c r="C6337" t="s">
        <v>2104</v>
      </c>
      <c r="D6337" t="s">
        <v>21677</v>
      </c>
      <c r="E6337"/>
      <c r="F6337"/>
      <c r="G6337"/>
      <c r="H6337"/>
    </row>
    <row r="6338" spans="1:8" x14ac:dyDescent="0.2">
      <c r="A6338" t="s">
        <v>11949</v>
      </c>
      <c r="B6338" t="s">
        <v>22034</v>
      </c>
      <c r="C6338" t="s">
        <v>11950</v>
      </c>
      <c r="D6338" t="s">
        <v>21648</v>
      </c>
      <c r="E6338"/>
      <c r="F6338"/>
      <c r="G6338"/>
      <c r="H6338"/>
    </row>
    <row r="6339" spans="1:8" x14ac:dyDescent="0.2">
      <c r="A6339" t="s">
        <v>11951</v>
      </c>
      <c r="B6339" t="s">
        <v>21937</v>
      </c>
      <c r="C6339" t="s">
        <v>11952</v>
      </c>
      <c r="D6339" t="s">
        <v>21648</v>
      </c>
      <c r="E6339">
        <v>0</v>
      </c>
      <c r="F6339">
        <v>99999</v>
      </c>
      <c r="G6339"/>
      <c r="H6339"/>
    </row>
    <row r="6340" spans="1:8" x14ac:dyDescent="0.2">
      <c r="A6340" t="s">
        <v>11953</v>
      </c>
      <c r="B6340" t="s">
        <v>23589</v>
      </c>
      <c r="C6340" t="s">
        <v>11954</v>
      </c>
      <c r="D6340" t="s">
        <v>21648</v>
      </c>
      <c r="E6340">
        <v>0</v>
      </c>
      <c r="F6340">
        <v>99999</v>
      </c>
      <c r="G6340"/>
      <c r="H6340"/>
    </row>
    <row r="6341" spans="1:8" x14ac:dyDescent="0.2">
      <c r="A6341" t="s">
        <v>11955</v>
      </c>
      <c r="B6341" t="s">
        <v>23671</v>
      </c>
      <c r="C6341" t="s">
        <v>11956</v>
      </c>
      <c r="D6341" t="s">
        <v>21648</v>
      </c>
      <c r="E6341">
        <v>0</v>
      </c>
      <c r="F6341">
        <v>99999</v>
      </c>
      <c r="G6341"/>
      <c r="H6341"/>
    </row>
    <row r="6342" spans="1:8" x14ac:dyDescent="0.2">
      <c r="A6342" t="s">
        <v>11957</v>
      </c>
      <c r="B6342" t="s">
        <v>23671</v>
      </c>
      <c r="C6342" t="s">
        <v>11958</v>
      </c>
      <c r="D6342" t="s">
        <v>21648</v>
      </c>
      <c r="E6342">
        <v>0</v>
      </c>
      <c r="F6342">
        <v>99999</v>
      </c>
      <c r="G6342"/>
      <c r="H6342"/>
    </row>
    <row r="6343" spans="1:8" x14ac:dyDescent="0.2">
      <c r="A6343" t="s">
        <v>11959</v>
      </c>
      <c r="B6343" t="s">
        <v>23671</v>
      </c>
      <c r="C6343" t="s">
        <v>11960</v>
      </c>
      <c r="D6343" t="s">
        <v>21648</v>
      </c>
      <c r="E6343">
        <v>0</v>
      </c>
      <c r="F6343">
        <v>99999</v>
      </c>
      <c r="G6343"/>
      <c r="H6343"/>
    </row>
    <row r="6344" spans="1:8" x14ac:dyDescent="0.2">
      <c r="A6344" t="s">
        <v>11961</v>
      </c>
      <c r="B6344" t="s">
        <v>23671</v>
      </c>
      <c r="C6344" t="s">
        <v>11962</v>
      </c>
      <c r="D6344" t="s">
        <v>21648</v>
      </c>
      <c r="E6344">
        <v>0</v>
      </c>
      <c r="F6344">
        <v>99999</v>
      </c>
      <c r="G6344"/>
      <c r="H6344"/>
    </row>
    <row r="6345" spans="1:8" x14ac:dyDescent="0.2">
      <c r="A6345" t="s">
        <v>15289</v>
      </c>
      <c r="B6345" t="s">
        <v>23672</v>
      </c>
      <c r="C6345" t="s">
        <v>15290</v>
      </c>
      <c r="D6345" t="s">
        <v>21648</v>
      </c>
      <c r="E6345">
        <v>0</v>
      </c>
      <c r="F6345">
        <v>99999</v>
      </c>
      <c r="G6345"/>
      <c r="H6345"/>
    </row>
    <row r="6346" spans="1:8" x14ac:dyDescent="0.2">
      <c r="A6346" t="s">
        <v>15291</v>
      </c>
      <c r="B6346" t="s">
        <v>23672</v>
      </c>
      <c r="C6346" t="s">
        <v>15292</v>
      </c>
      <c r="D6346" t="s">
        <v>21648</v>
      </c>
      <c r="E6346">
        <v>0</v>
      </c>
      <c r="F6346">
        <v>99999</v>
      </c>
      <c r="G6346"/>
      <c r="H6346"/>
    </row>
    <row r="6347" spans="1:8" x14ac:dyDescent="0.2">
      <c r="A6347" t="s">
        <v>15293</v>
      </c>
      <c r="B6347" t="s">
        <v>23643</v>
      </c>
      <c r="C6347" t="s">
        <v>15294</v>
      </c>
      <c r="D6347" t="s">
        <v>21648</v>
      </c>
      <c r="E6347">
        <v>0</v>
      </c>
      <c r="F6347">
        <v>99999</v>
      </c>
      <c r="G6347"/>
      <c r="H6347"/>
    </row>
    <row r="6348" spans="1:8" x14ac:dyDescent="0.2">
      <c r="A6348" t="s">
        <v>17929</v>
      </c>
      <c r="B6348" t="s">
        <v>23593</v>
      </c>
      <c r="C6348" t="s">
        <v>17930</v>
      </c>
      <c r="D6348" t="s">
        <v>21648</v>
      </c>
      <c r="E6348">
        <v>0</v>
      </c>
      <c r="F6348">
        <v>99999</v>
      </c>
      <c r="G6348"/>
      <c r="H6348"/>
    </row>
    <row r="6349" spans="1:8" x14ac:dyDescent="0.2">
      <c r="A6349" t="s">
        <v>15295</v>
      </c>
      <c r="B6349" t="s">
        <v>21938</v>
      </c>
      <c r="C6349" t="s">
        <v>15296</v>
      </c>
      <c r="D6349" t="s">
        <v>21648</v>
      </c>
      <c r="E6349">
        <v>0</v>
      </c>
      <c r="F6349">
        <v>70901</v>
      </c>
      <c r="G6349"/>
      <c r="H6349"/>
    </row>
    <row r="6350" spans="1:8" x14ac:dyDescent="0.2">
      <c r="A6350" t="s">
        <v>15297</v>
      </c>
      <c r="B6350" t="s">
        <v>23671</v>
      </c>
      <c r="C6350" t="s">
        <v>15298</v>
      </c>
      <c r="D6350" t="s">
        <v>21648</v>
      </c>
      <c r="E6350">
        <v>0</v>
      </c>
      <c r="F6350">
        <v>99999</v>
      </c>
      <c r="G6350"/>
      <c r="H6350"/>
    </row>
    <row r="6351" spans="1:8" x14ac:dyDescent="0.2">
      <c r="A6351" t="s">
        <v>15299</v>
      </c>
      <c r="B6351" t="s">
        <v>23671</v>
      </c>
      <c r="C6351" t="s">
        <v>15300</v>
      </c>
      <c r="D6351" t="s">
        <v>21648</v>
      </c>
      <c r="E6351">
        <v>0</v>
      </c>
      <c r="F6351">
        <v>99999</v>
      </c>
      <c r="G6351"/>
      <c r="H6351"/>
    </row>
    <row r="6352" spans="1:8" x14ac:dyDescent="0.2">
      <c r="A6352" t="s">
        <v>15301</v>
      </c>
      <c r="B6352" t="s">
        <v>23593</v>
      </c>
      <c r="C6352" t="s">
        <v>15302</v>
      </c>
      <c r="D6352" t="s">
        <v>21648</v>
      </c>
      <c r="E6352">
        <v>0</v>
      </c>
      <c r="F6352">
        <v>99999</v>
      </c>
      <c r="G6352"/>
      <c r="H6352"/>
    </row>
    <row r="6353" spans="1:8" x14ac:dyDescent="0.2">
      <c r="A6353" t="s">
        <v>15303</v>
      </c>
      <c r="B6353" t="s">
        <v>23673</v>
      </c>
      <c r="C6353" t="s">
        <v>15304</v>
      </c>
      <c r="D6353" t="s">
        <v>21648</v>
      </c>
      <c r="E6353">
        <v>0</v>
      </c>
      <c r="F6353">
        <v>99999</v>
      </c>
      <c r="G6353"/>
      <c r="H6353"/>
    </row>
    <row r="6354" spans="1:8" x14ac:dyDescent="0.2">
      <c r="A6354" t="s">
        <v>15305</v>
      </c>
      <c r="B6354" t="s">
        <v>23673</v>
      </c>
      <c r="C6354" t="s">
        <v>15306</v>
      </c>
      <c r="D6354" t="s">
        <v>21648</v>
      </c>
      <c r="E6354">
        <v>0</v>
      </c>
      <c r="F6354">
        <v>99999</v>
      </c>
      <c r="G6354"/>
      <c r="H6354"/>
    </row>
    <row r="6355" spans="1:8" x14ac:dyDescent="0.2">
      <c r="A6355" t="s">
        <v>15307</v>
      </c>
      <c r="B6355" t="s">
        <v>23667</v>
      </c>
      <c r="C6355" t="s">
        <v>15308</v>
      </c>
      <c r="D6355" t="s">
        <v>21648</v>
      </c>
      <c r="E6355">
        <v>0</v>
      </c>
      <c r="F6355">
        <v>99999</v>
      </c>
      <c r="G6355"/>
      <c r="H6355"/>
    </row>
    <row r="6356" spans="1:8" x14ac:dyDescent="0.2">
      <c r="A6356" t="s">
        <v>15309</v>
      </c>
      <c r="B6356" t="s">
        <v>23666</v>
      </c>
      <c r="C6356" t="s">
        <v>15310</v>
      </c>
      <c r="D6356" t="s">
        <v>21648</v>
      </c>
      <c r="E6356">
        <v>0</v>
      </c>
      <c r="F6356">
        <v>99999</v>
      </c>
      <c r="G6356"/>
      <c r="H6356"/>
    </row>
    <row r="6357" spans="1:8" x14ac:dyDescent="0.2">
      <c r="A6357" t="s">
        <v>15311</v>
      </c>
      <c r="B6357" t="s">
        <v>23667</v>
      </c>
      <c r="C6357" t="s">
        <v>15308</v>
      </c>
      <c r="D6357" t="s">
        <v>21648</v>
      </c>
      <c r="E6357">
        <v>0</v>
      </c>
      <c r="F6357">
        <v>99999</v>
      </c>
      <c r="G6357"/>
      <c r="H6357"/>
    </row>
    <row r="6358" spans="1:8" x14ac:dyDescent="0.2">
      <c r="A6358" t="s">
        <v>15312</v>
      </c>
      <c r="B6358" t="s">
        <v>23673</v>
      </c>
      <c r="C6358" t="s">
        <v>15313</v>
      </c>
      <c r="D6358" t="s">
        <v>21648</v>
      </c>
      <c r="E6358">
        <v>0</v>
      </c>
      <c r="F6358">
        <v>99999</v>
      </c>
      <c r="G6358"/>
      <c r="H6358"/>
    </row>
    <row r="6359" spans="1:8" x14ac:dyDescent="0.2">
      <c r="A6359" t="s">
        <v>15314</v>
      </c>
      <c r="B6359" t="s">
        <v>23673</v>
      </c>
      <c r="C6359" t="s">
        <v>15315</v>
      </c>
      <c r="D6359" t="s">
        <v>21648</v>
      </c>
      <c r="E6359">
        <v>0</v>
      </c>
      <c r="F6359">
        <v>99999</v>
      </c>
      <c r="G6359"/>
      <c r="H6359"/>
    </row>
    <row r="6360" spans="1:8" x14ac:dyDescent="0.2">
      <c r="A6360" t="s">
        <v>15316</v>
      </c>
      <c r="B6360" t="s">
        <v>23673</v>
      </c>
      <c r="C6360" t="s">
        <v>15317</v>
      </c>
      <c r="D6360" t="s">
        <v>21648</v>
      </c>
      <c r="E6360">
        <v>0</v>
      </c>
      <c r="F6360">
        <v>99999</v>
      </c>
      <c r="G6360"/>
      <c r="H6360"/>
    </row>
    <row r="6361" spans="1:8" x14ac:dyDescent="0.2">
      <c r="A6361" t="s">
        <v>15318</v>
      </c>
      <c r="B6361" t="s">
        <v>23673</v>
      </c>
      <c r="C6361" t="s">
        <v>15319</v>
      </c>
      <c r="D6361" t="s">
        <v>21648</v>
      </c>
      <c r="E6361">
        <v>0</v>
      </c>
      <c r="F6361">
        <v>99999</v>
      </c>
      <c r="G6361"/>
      <c r="H6361"/>
    </row>
    <row r="6362" spans="1:8" x14ac:dyDescent="0.2">
      <c r="A6362" t="s">
        <v>15320</v>
      </c>
      <c r="B6362" t="s">
        <v>23674</v>
      </c>
      <c r="C6362" t="s">
        <v>15321</v>
      </c>
      <c r="D6362" t="s">
        <v>21648</v>
      </c>
      <c r="E6362">
        <v>0</v>
      </c>
      <c r="F6362">
        <v>99999</v>
      </c>
      <c r="G6362"/>
      <c r="H6362"/>
    </row>
    <row r="6363" spans="1:8" x14ac:dyDescent="0.2">
      <c r="A6363" t="s">
        <v>15322</v>
      </c>
      <c r="B6363" t="s">
        <v>23589</v>
      </c>
      <c r="C6363" t="s">
        <v>15323</v>
      </c>
      <c r="D6363" t="s">
        <v>21648</v>
      </c>
      <c r="E6363">
        <v>0</v>
      </c>
      <c r="F6363">
        <v>99999</v>
      </c>
      <c r="G6363"/>
      <c r="H6363"/>
    </row>
    <row r="6364" spans="1:8" x14ac:dyDescent="0.2">
      <c r="A6364" t="s">
        <v>15324</v>
      </c>
      <c r="B6364" t="s">
        <v>23667</v>
      </c>
      <c r="C6364" t="s">
        <v>12010</v>
      </c>
      <c r="D6364" t="s">
        <v>21648</v>
      </c>
      <c r="E6364">
        <v>0</v>
      </c>
      <c r="F6364"/>
      <c r="G6364"/>
      <c r="H6364"/>
    </row>
    <row r="6365" spans="1:8" x14ac:dyDescent="0.2">
      <c r="A6365" t="s">
        <v>12011</v>
      </c>
      <c r="B6365" t="s">
        <v>23600</v>
      </c>
      <c r="C6365" t="s">
        <v>12012</v>
      </c>
      <c r="D6365" t="s">
        <v>21648</v>
      </c>
      <c r="E6365">
        <v>0</v>
      </c>
      <c r="F6365">
        <v>99999</v>
      </c>
      <c r="G6365"/>
      <c r="H6365"/>
    </row>
    <row r="6366" spans="1:8" x14ac:dyDescent="0.2">
      <c r="A6366" t="s">
        <v>12013</v>
      </c>
      <c r="B6366" t="s">
        <v>23675</v>
      </c>
      <c r="C6366" t="s">
        <v>12014</v>
      </c>
      <c r="D6366" t="s">
        <v>21648</v>
      </c>
      <c r="E6366"/>
      <c r="F6366"/>
      <c r="G6366"/>
      <c r="H6366"/>
    </row>
    <row r="6367" spans="1:8" x14ac:dyDescent="0.2">
      <c r="A6367" t="s">
        <v>12015</v>
      </c>
      <c r="B6367" t="s">
        <v>22877</v>
      </c>
      <c r="C6367" t="s">
        <v>12016</v>
      </c>
      <c r="D6367" t="s">
        <v>21677</v>
      </c>
      <c r="E6367"/>
      <c r="F6367"/>
      <c r="G6367"/>
      <c r="H6367"/>
    </row>
    <row r="6368" spans="1:8" x14ac:dyDescent="0.2">
      <c r="A6368" t="s">
        <v>12017</v>
      </c>
      <c r="B6368" t="s">
        <v>22877</v>
      </c>
      <c r="C6368" t="s">
        <v>12018</v>
      </c>
      <c r="D6368" t="s">
        <v>21677</v>
      </c>
      <c r="E6368"/>
      <c r="F6368"/>
      <c r="G6368"/>
      <c r="H6368"/>
    </row>
    <row r="6369" spans="1:8" x14ac:dyDescent="0.2">
      <c r="A6369" t="s">
        <v>12019</v>
      </c>
      <c r="B6369" t="s">
        <v>22877</v>
      </c>
      <c r="C6369" t="s">
        <v>12020</v>
      </c>
      <c r="D6369" t="s">
        <v>21677</v>
      </c>
      <c r="E6369"/>
      <c r="F6369"/>
      <c r="G6369"/>
      <c r="H6369"/>
    </row>
    <row r="6370" spans="1:8" x14ac:dyDescent="0.2">
      <c r="A6370" t="s">
        <v>12021</v>
      </c>
      <c r="B6370" t="s">
        <v>22877</v>
      </c>
      <c r="C6370" t="s">
        <v>12022</v>
      </c>
      <c r="D6370" t="s">
        <v>21677</v>
      </c>
      <c r="E6370"/>
      <c r="F6370"/>
      <c r="G6370"/>
      <c r="H6370"/>
    </row>
    <row r="6371" spans="1:8" x14ac:dyDescent="0.2">
      <c r="A6371" t="s">
        <v>12023</v>
      </c>
      <c r="B6371" t="s">
        <v>22877</v>
      </c>
      <c r="C6371" t="s">
        <v>12024</v>
      </c>
      <c r="D6371" t="s">
        <v>21677</v>
      </c>
      <c r="E6371"/>
      <c r="F6371"/>
      <c r="G6371"/>
      <c r="H6371"/>
    </row>
    <row r="6372" spans="1:8" x14ac:dyDescent="0.2">
      <c r="A6372" t="s">
        <v>12025</v>
      </c>
      <c r="B6372" t="s">
        <v>22877</v>
      </c>
      <c r="C6372" t="s">
        <v>12026</v>
      </c>
      <c r="D6372" t="s">
        <v>21677</v>
      </c>
      <c r="E6372"/>
      <c r="F6372"/>
      <c r="G6372"/>
      <c r="H6372"/>
    </row>
    <row r="6373" spans="1:8" x14ac:dyDescent="0.2">
      <c r="A6373" t="s">
        <v>12027</v>
      </c>
      <c r="B6373" t="s">
        <v>22877</v>
      </c>
      <c r="C6373" t="s">
        <v>12028</v>
      </c>
      <c r="D6373" t="s">
        <v>21677</v>
      </c>
      <c r="E6373"/>
      <c r="F6373"/>
      <c r="G6373"/>
      <c r="H6373"/>
    </row>
    <row r="6374" spans="1:8" x14ac:dyDescent="0.2">
      <c r="A6374" t="s">
        <v>12029</v>
      </c>
      <c r="B6374" t="s">
        <v>22877</v>
      </c>
      <c r="C6374" t="s">
        <v>12030</v>
      </c>
      <c r="D6374" t="s">
        <v>21677</v>
      </c>
      <c r="E6374"/>
      <c r="F6374"/>
      <c r="G6374"/>
      <c r="H6374"/>
    </row>
    <row r="6375" spans="1:8" x14ac:dyDescent="0.2">
      <c r="A6375" t="s">
        <v>12031</v>
      </c>
      <c r="B6375" t="s">
        <v>22877</v>
      </c>
      <c r="C6375" t="s">
        <v>12032</v>
      </c>
      <c r="D6375" t="s">
        <v>21677</v>
      </c>
      <c r="E6375"/>
      <c r="F6375"/>
      <c r="G6375"/>
      <c r="H6375"/>
    </row>
    <row r="6376" spans="1:8" x14ac:dyDescent="0.2">
      <c r="A6376" t="s">
        <v>12033</v>
      </c>
      <c r="B6376" t="s">
        <v>22877</v>
      </c>
      <c r="C6376" t="s">
        <v>12034</v>
      </c>
      <c r="D6376" t="s">
        <v>21677</v>
      </c>
      <c r="E6376"/>
      <c r="F6376"/>
      <c r="G6376"/>
      <c r="H6376"/>
    </row>
    <row r="6377" spans="1:8" x14ac:dyDescent="0.2">
      <c r="A6377" t="s">
        <v>15346</v>
      </c>
      <c r="B6377" t="s">
        <v>22877</v>
      </c>
      <c r="C6377" t="s">
        <v>15347</v>
      </c>
      <c r="D6377" t="s">
        <v>21677</v>
      </c>
      <c r="E6377"/>
      <c r="F6377"/>
      <c r="G6377"/>
      <c r="H6377"/>
    </row>
    <row r="6378" spans="1:8" x14ac:dyDescent="0.2">
      <c r="A6378" t="s">
        <v>15348</v>
      </c>
      <c r="B6378" t="s">
        <v>22877</v>
      </c>
      <c r="C6378" t="s">
        <v>15349</v>
      </c>
      <c r="D6378" t="s">
        <v>21677</v>
      </c>
      <c r="E6378"/>
      <c r="F6378"/>
      <c r="G6378"/>
      <c r="H6378"/>
    </row>
    <row r="6379" spans="1:8" x14ac:dyDescent="0.2">
      <c r="A6379" t="s">
        <v>15350</v>
      </c>
      <c r="B6379" t="s">
        <v>21676</v>
      </c>
      <c r="C6379" t="s">
        <v>15351</v>
      </c>
      <c r="D6379" t="s">
        <v>21677</v>
      </c>
      <c r="E6379"/>
      <c r="F6379"/>
      <c r="G6379"/>
      <c r="H6379"/>
    </row>
    <row r="6380" spans="1:8" x14ac:dyDescent="0.2">
      <c r="A6380" t="s">
        <v>15352</v>
      </c>
      <c r="B6380" t="s">
        <v>22877</v>
      </c>
      <c r="C6380" t="s">
        <v>15353</v>
      </c>
      <c r="D6380" t="s">
        <v>21677</v>
      </c>
      <c r="E6380"/>
      <c r="F6380"/>
      <c r="G6380"/>
      <c r="H6380"/>
    </row>
    <row r="6381" spans="1:8" x14ac:dyDescent="0.2">
      <c r="A6381" t="s">
        <v>15354</v>
      </c>
      <c r="B6381" t="s">
        <v>22877</v>
      </c>
      <c r="C6381" t="s">
        <v>15355</v>
      </c>
      <c r="D6381" t="s">
        <v>21677</v>
      </c>
      <c r="E6381"/>
      <c r="F6381"/>
      <c r="G6381"/>
      <c r="H6381"/>
    </row>
    <row r="6382" spans="1:8" x14ac:dyDescent="0.2">
      <c r="A6382" t="s">
        <v>15356</v>
      </c>
      <c r="B6382" t="s">
        <v>22877</v>
      </c>
      <c r="C6382" t="s">
        <v>15357</v>
      </c>
      <c r="D6382" t="s">
        <v>21677</v>
      </c>
      <c r="E6382"/>
      <c r="F6382"/>
      <c r="G6382"/>
      <c r="H6382"/>
    </row>
    <row r="6383" spans="1:8" x14ac:dyDescent="0.2">
      <c r="A6383" t="s">
        <v>15358</v>
      </c>
      <c r="B6383" t="s">
        <v>22877</v>
      </c>
      <c r="C6383" t="s">
        <v>15359</v>
      </c>
      <c r="D6383" t="s">
        <v>21677</v>
      </c>
      <c r="E6383"/>
      <c r="F6383"/>
      <c r="G6383"/>
      <c r="H6383"/>
    </row>
    <row r="6384" spans="1:8" x14ac:dyDescent="0.2">
      <c r="A6384" t="s">
        <v>15360</v>
      </c>
      <c r="B6384" t="s">
        <v>22877</v>
      </c>
      <c r="C6384" t="s">
        <v>15361</v>
      </c>
      <c r="D6384" t="s">
        <v>21677</v>
      </c>
      <c r="E6384"/>
      <c r="F6384"/>
      <c r="G6384"/>
      <c r="H6384"/>
    </row>
    <row r="6385" spans="1:8" x14ac:dyDescent="0.2">
      <c r="A6385" t="s">
        <v>15362</v>
      </c>
      <c r="B6385" t="s">
        <v>22877</v>
      </c>
      <c r="C6385" t="s">
        <v>15363</v>
      </c>
      <c r="D6385" t="s">
        <v>21677</v>
      </c>
      <c r="E6385"/>
      <c r="F6385"/>
      <c r="G6385"/>
      <c r="H6385"/>
    </row>
    <row r="6386" spans="1:8" x14ac:dyDescent="0.2">
      <c r="A6386" t="s">
        <v>15364</v>
      </c>
      <c r="B6386" t="s">
        <v>22877</v>
      </c>
      <c r="C6386" t="s">
        <v>15365</v>
      </c>
      <c r="D6386" t="s">
        <v>21677</v>
      </c>
      <c r="E6386"/>
      <c r="F6386"/>
      <c r="G6386"/>
      <c r="H6386"/>
    </row>
    <row r="6387" spans="1:8" x14ac:dyDescent="0.2">
      <c r="A6387" t="s">
        <v>15366</v>
      </c>
      <c r="B6387" t="s">
        <v>22877</v>
      </c>
      <c r="C6387" t="s">
        <v>15367</v>
      </c>
      <c r="D6387" t="s">
        <v>21677</v>
      </c>
      <c r="E6387"/>
      <c r="F6387"/>
      <c r="G6387"/>
      <c r="H6387"/>
    </row>
    <row r="6388" spans="1:8" x14ac:dyDescent="0.2">
      <c r="A6388" t="s">
        <v>15368</v>
      </c>
      <c r="B6388" t="s">
        <v>22877</v>
      </c>
      <c r="C6388" t="s">
        <v>15369</v>
      </c>
      <c r="D6388" t="s">
        <v>21677</v>
      </c>
      <c r="E6388"/>
      <c r="F6388"/>
      <c r="G6388"/>
      <c r="H6388"/>
    </row>
    <row r="6389" spans="1:8" x14ac:dyDescent="0.2">
      <c r="A6389" t="s">
        <v>15370</v>
      </c>
      <c r="B6389" t="s">
        <v>22877</v>
      </c>
      <c r="C6389" t="s">
        <v>15371</v>
      </c>
      <c r="D6389" t="s">
        <v>21677</v>
      </c>
      <c r="E6389"/>
      <c r="F6389"/>
      <c r="G6389"/>
      <c r="H6389"/>
    </row>
    <row r="6390" spans="1:8" x14ac:dyDescent="0.2">
      <c r="A6390" t="s">
        <v>15372</v>
      </c>
      <c r="B6390" t="s">
        <v>22877</v>
      </c>
      <c r="C6390" t="s">
        <v>15373</v>
      </c>
      <c r="D6390" t="s">
        <v>21677</v>
      </c>
      <c r="E6390"/>
      <c r="F6390"/>
      <c r="G6390"/>
      <c r="H6390"/>
    </row>
    <row r="6391" spans="1:8" x14ac:dyDescent="0.2">
      <c r="A6391" t="s">
        <v>15374</v>
      </c>
      <c r="B6391" t="s">
        <v>22877</v>
      </c>
      <c r="C6391" t="s">
        <v>15375</v>
      </c>
      <c r="D6391" t="s">
        <v>21677</v>
      </c>
      <c r="E6391"/>
      <c r="F6391"/>
      <c r="G6391"/>
      <c r="H6391"/>
    </row>
    <row r="6392" spans="1:8" x14ac:dyDescent="0.2">
      <c r="A6392" t="s">
        <v>15376</v>
      </c>
      <c r="B6392" t="s">
        <v>22877</v>
      </c>
      <c r="C6392" t="s">
        <v>15377</v>
      </c>
      <c r="D6392" t="s">
        <v>21677</v>
      </c>
      <c r="E6392"/>
      <c r="F6392"/>
      <c r="G6392"/>
      <c r="H6392"/>
    </row>
    <row r="6393" spans="1:8" x14ac:dyDescent="0.2">
      <c r="A6393" t="s">
        <v>15378</v>
      </c>
      <c r="B6393" t="s">
        <v>22877</v>
      </c>
      <c r="C6393" t="s">
        <v>15379</v>
      </c>
      <c r="D6393" t="s">
        <v>21677</v>
      </c>
      <c r="E6393"/>
      <c r="F6393"/>
      <c r="G6393"/>
      <c r="H6393"/>
    </row>
    <row r="6394" spans="1:8" x14ac:dyDescent="0.2">
      <c r="A6394" t="s">
        <v>15380</v>
      </c>
      <c r="B6394" t="s">
        <v>22877</v>
      </c>
      <c r="C6394" t="s">
        <v>15381</v>
      </c>
      <c r="D6394" t="s">
        <v>21677</v>
      </c>
      <c r="E6394"/>
      <c r="F6394"/>
      <c r="G6394"/>
      <c r="H6394"/>
    </row>
    <row r="6395" spans="1:8" x14ac:dyDescent="0.2">
      <c r="A6395" t="s">
        <v>15382</v>
      </c>
      <c r="B6395" t="s">
        <v>22877</v>
      </c>
      <c r="C6395" t="s">
        <v>15383</v>
      </c>
      <c r="D6395" t="s">
        <v>21677</v>
      </c>
      <c r="E6395"/>
      <c r="F6395"/>
      <c r="G6395"/>
      <c r="H6395"/>
    </row>
    <row r="6396" spans="1:8" x14ac:dyDescent="0.2">
      <c r="A6396" t="s">
        <v>15384</v>
      </c>
      <c r="B6396" t="s">
        <v>22877</v>
      </c>
      <c r="C6396" t="s">
        <v>15385</v>
      </c>
      <c r="D6396" t="s">
        <v>21677</v>
      </c>
      <c r="E6396"/>
      <c r="F6396"/>
      <c r="G6396"/>
      <c r="H6396"/>
    </row>
    <row r="6397" spans="1:8" x14ac:dyDescent="0.2">
      <c r="A6397" t="s">
        <v>15386</v>
      </c>
      <c r="B6397" t="s">
        <v>22877</v>
      </c>
      <c r="C6397" t="s">
        <v>15387</v>
      </c>
      <c r="D6397" t="s">
        <v>21677</v>
      </c>
      <c r="E6397"/>
      <c r="F6397"/>
      <c r="G6397"/>
      <c r="H6397"/>
    </row>
    <row r="6398" spans="1:8" x14ac:dyDescent="0.2">
      <c r="A6398" t="s">
        <v>15388</v>
      </c>
      <c r="B6398" t="s">
        <v>22877</v>
      </c>
      <c r="C6398" t="s">
        <v>15389</v>
      </c>
      <c r="D6398" t="s">
        <v>21677</v>
      </c>
      <c r="E6398"/>
      <c r="F6398"/>
      <c r="G6398"/>
      <c r="H6398"/>
    </row>
    <row r="6399" spans="1:8" x14ac:dyDescent="0.2">
      <c r="A6399" t="s">
        <v>15390</v>
      </c>
      <c r="B6399" t="s">
        <v>22877</v>
      </c>
      <c r="C6399" t="s">
        <v>15391</v>
      </c>
      <c r="D6399" t="s">
        <v>21677</v>
      </c>
      <c r="E6399"/>
      <c r="F6399"/>
      <c r="G6399"/>
      <c r="H6399"/>
    </row>
    <row r="6400" spans="1:8" x14ac:dyDescent="0.2">
      <c r="A6400" t="s">
        <v>15392</v>
      </c>
      <c r="B6400" t="s">
        <v>22877</v>
      </c>
      <c r="C6400" t="s">
        <v>15393</v>
      </c>
      <c r="D6400" t="s">
        <v>21677</v>
      </c>
      <c r="E6400"/>
      <c r="F6400"/>
      <c r="G6400"/>
      <c r="H6400"/>
    </row>
    <row r="6401" spans="1:8" x14ac:dyDescent="0.2">
      <c r="A6401" t="s">
        <v>15394</v>
      </c>
      <c r="B6401" t="s">
        <v>22877</v>
      </c>
      <c r="C6401" t="s">
        <v>15395</v>
      </c>
      <c r="D6401" t="s">
        <v>21677</v>
      </c>
      <c r="E6401"/>
      <c r="F6401"/>
      <c r="G6401"/>
      <c r="H6401"/>
    </row>
    <row r="6402" spans="1:8" x14ac:dyDescent="0.2">
      <c r="A6402" t="s">
        <v>15396</v>
      </c>
      <c r="B6402" t="s">
        <v>22877</v>
      </c>
      <c r="C6402" t="s">
        <v>15373</v>
      </c>
      <c r="D6402" t="s">
        <v>21677</v>
      </c>
      <c r="E6402"/>
      <c r="F6402"/>
      <c r="G6402"/>
      <c r="H6402"/>
    </row>
    <row r="6403" spans="1:8" x14ac:dyDescent="0.2">
      <c r="A6403" t="s">
        <v>15397</v>
      </c>
      <c r="B6403" t="s">
        <v>22877</v>
      </c>
      <c r="C6403" t="s">
        <v>15398</v>
      </c>
      <c r="D6403" t="s">
        <v>21677</v>
      </c>
      <c r="E6403"/>
      <c r="F6403"/>
      <c r="G6403"/>
      <c r="H6403"/>
    </row>
    <row r="6404" spans="1:8" x14ac:dyDescent="0.2">
      <c r="A6404" t="s">
        <v>15399</v>
      </c>
      <c r="B6404" t="s">
        <v>22877</v>
      </c>
      <c r="C6404" t="s">
        <v>15400</v>
      </c>
      <c r="D6404" t="s">
        <v>21677</v>
      </c>
      <c r="E6404"/>
      <c r="F6404"/>
      <c r="G6404"/>
      <c r="H6404"/>
    </row>
    <row r="6405" spans="1:8" x14ac:dyDescent="0.2">
      <c r="A6405" t="s">
        <v>15401</v>
      </c>
      <c r="B6405" t="s">
        <v>22877</v>
      </c>
      <c r="C6405" t="s">
        <v>15402</v>
      </c>
      <c r="D6405" t="s">
        <v>21677</v>
      </c>
      <c r="E6405"/>
      <c r="F6405"/>
      <c r="G6405"/>
      <c r="H6405"/>
    </row>
    <row r="6406" spans="1:8" x14ac:dyDescent="0.2">
      <c r="A6406" t="s">
        <v>15403</v>
      </c>
      <c r="B6406" t="s">
        <v>22877</v>
      </c>
      <c r="C6406" t="s">
        <v>15404</v>
      </c>
      <c r="D6406" t="s">
        <v>21677</v>
      </c>
      <c r="E6406"/>
      <c r="F6406"/>
      <c r="G6406"/>
      <c r="H6406"/>
    </row>
    <row r="6407" spans="1:8" x14ac:dyDescent="0.2">
      <c r="A6407" t="s">
        <v>15405</v>
      </c>
      <c r="B6407" t="s">
        <v>22877</v>
      </c>
      <c r="C6407" t="s">
        <v>12026</v>
      </c>
      <c r="D6407" t="s">
        <v>21677</v>
      </c>
      <c r="E6407"/>
      <c r="F6407"/>
      <c r="G6407"/>
      <c r="H6407"/>
    </row>
    <row r="6408" spans="1:8" x14ac:dyDescent="0.2">
      <c r="A6408" t="s">
        <v>15406</v>
      </c>
      <c r="B6408" t="s">
        <v>22877</v>
      </c>
      <c r="C6408" t="s">
        <v>12026</v>
      </c>
      <c r="D6408" t="s">
        <v>21677</v>
      </c>
      <c r="E6408"/>
      <c r="F6408"/>
      <c r="G6408"/>
      <c r="H6408"/>
    </row>
    <row r="6409" spans="1:8" x14ac:dyDescent="0.2">
      <c r="A6409" t="s">
        <v>15407</v>
      </c>
      <c r="B6409" t="s">
        <v>22877</v>
      </c>
      <c r="C6409" t="s">
        <v>15408</v>
      </c>
      <c r="D6409" t="s">
        <v>21677</v>
      </c>
      <c r="E6409"/>
      <c r="F6409"/>
      <c r="G6409"/>
      <c r="H6409"/>
    </row>
    <row r="6410" spans="1:8" x14ac:dyDescent="0.2">
      <c r="A6410" t="s">
        <v>15409</v>
      </c>
      <c r="B6410" t="s">
        <v>22877</v>
      </c>
      <c r="C6410" t="s">
        <v>15410</v>
      </c>
      <c r="D6410" t="s">
        <v>21677</v>
      </c>
      <c r="E6410"/>
      <c r="F6410"/>
      <c r="G6410"/>
      <c r="H6410"/>
    </row>
    <row r="6411" spans="1:8" x14ac:dyDescent="0.2">
      <c r="A6411" t="s">
        <v>15411</v>
      </c>
      <c r="B6411" t="s">
        <v>22877</v>
      </c>
      <c r="C6411" t="s">
        <v>12024</v>
      </c>
      <c r="D6411" t="s">
        <v>21677</v>
      </c>
      <c r="E6411"/>
      <c r="F6411"/>
      <c r="G6411"/>
      <c r="H6411"/>
    </row>
    <row r="6412" spans="1:8" x14ac:dyDescent="0.2">
      <c r="A6412" t="s">
        <v>15412</v>
      </c>
      <c r="B6412" t="s">
        <v>22877</v>
      </c>
      <c r="C6412" t="s">
        <v>15413</v>
      </c>
      <c r="D6412" t="s">
        <v>21677</v>
      </c>
      <c r="E6412"/>
      <c r="F6412"/>
      <c r="G6412"/>
      <c r="H6412"/>
    </row>
    <row r="6413" spans="1:8" x14ac:dyDescent="0.2">
      <c r="A6413" t="s">
        <v>15414</v>
      </c>
      <c r="B6413" t="s">
        <v>22877</v>
      </c>
      <c r="C6413" t="s">
        <v>15410</v>
      </c>
      <c r="D6413" t="s">
        <v>21677</v>
      </c>
      <c r="E6413"/>
      <c r="F6413"/>
      <c r="G6413"/>
      <c r="H6413"/>
    </row>
    <row r="6414" spans="1:8" x14ac:dyDescent="0.2">
      <c r="A6414" t="s">
        <v>15415</v>
      </c>
      <c r="B6414" t="s">
        <v>22877</v>
      </c>
      <c r="C6414" t="s">
        <v>15416</v>
      </c>
      <c r="D6414" t="s">
        <v>21677</v>
      </c>
      <c r="E6414"/>
      <c r="F6414"/>
      <c r="G6414"/>
      <c r="H6414"/>
    </row>
    <row r="6415" spans="1:8" x14ac:dyDescent="0.2">
      <c r="A6415" t="s">
        <v>15417</v>
      </c>
      <c r="B6415" t="s">
        <v>22877</v>
      </c>
      <c r="C6415" t="s">
        <v>15418</v>
      </c>
      <c r="D6415" t="s">
        <v>21677</v>
      </c>
      <c r="E6415"/>
      <c r="F6415"/>
      <c r="G6415"/>
      <c r="H6415"/>
    </row>
    <row r="6416" spans="1:8" x14ac:dyDescent="0.2">
      <c r="A6416" t="s">
        <v>12097</v>
      </c>
      <c r="B6416" t="s">
        <v>22877</v>
      </c>
      <c r="C6416" t="s">
        <v>12098</v>
      </c>
      <c r="D6416" t="s">
        <v>21677</v>
      </c>
      <c r="E6416"/>
      <c r="F6416"/>
      <c r="G6416"/>
      <c r="H6416"/>
    </row>
    <row r="6417" spans="1:8" x14ac:dyDescent="0.2">
      <c r="A6417" t="s">
        <v>12099</v>
      </c>
      <c r="B6417" t="s">
        <v>22877</v>
      </c>
      <c r="C6417" t="s">
        <v>12100</v>
      </c>
      <c r="D6417" t="s">
        <v>21677</v>
      </c>
      <c r="E6417"/>
      <c r="F6417"/>
      <c r="G6417"/>
      <c r="H6417"/>
    </row>
    <row r="6418" spans="1:8" x14ac:dyDescent="0.2">
      <c r="A6418" t="s">
        <v>12101</v>
      </c>
      <c r="B6418" t="s">
        <v>22877</v>
      </c>
      <c r="C6418" t="s">
        <v>12098</v>
      </c>
      <c r="D6418" t="s">
        <v>21677</v>
      </c>
      <c r="E6418"/>
      <c r="F6418"/>
      <c r="G6418"/>
      <c r="H6418"/>
    </row>
    <row r="6419" spans="1:8" x14ac:dyDescent="0.2">
      <c r="A6419" t="s">
        <v>12102</v>
      </c>
      <c r="B6419" t="s">
        <v>22877</v>
      </c>
      <c r="C6419" t="s">
        <v>12103</v>
      </c>
      <c r="D6419" t="s">
        <v>21677</v>
      </c>
      <c r="E6419"/>
      <c r="F6419"/>
      <c r="G6419"/>
      <c r="H6419"/>
    </row>
    <row r="6420" spans="1:8" x14ac:dyDescent="0.2">
      <c r="A6420" t="s">
        <v>12104</v>
      </c>
      <c r="B6420" t="s">
        <v>22877</v>
      </c>
      <c r="C6420" t="s">
        <v>12105</v>
      </c>
      <c r="D6420" t="s">
        <v>21677</v>
      </c>
      <c r="E6420"/>
      <c r="F6420"/>
      <c r="G6420"/>
      <c r="H6420"/>
    </row>
    <row r="6421" spans="1:8" x14ac:dyDescent="0.2">
      <c r="A6421" t="s">
        <v>12106</v>
      </c>
      <c r="B6421" t="s">
        <v>22877</v>
      </c>
      <c r="C6421" t="s">
        <v>12105</v>
      </c>
      <c r="D6421" t="s">
        <v>21677</v>
      </c>
      <c r="E6421"/>
      <c r="F6421"/>
      <c r="G6421"/>
      <c r="H6421"/>
    </row>
    <row r="6422" spans="1:8" x14ac:dyDescent="0.2">
      <c r="A6422" t="s">
        <v>12107</v>
      </c>
      <c r="B6422" t="s">
        <v>22877</v>
      </c>
      <c r="C6422" t="s">
        <v>12105</v>
      </c>
      <c r="D6422" t="s">
        <v>21677</v>
      </c>
      <c r="E6422"/>
      <c r="F6422"/>
      <c r="G6422"/>
      <c r="H6422"/>
    </row>
    <row r="6423" spans="1:8" x14ac:dyDescent="0.2">
      <c r="A6423" t="s">
        <v>12108</v>
      </c>
      <c r="B6423" t="s">
        <v>22877</v>
      </c>
      <c r="C6423" t="s">
        <v>12105</v>
      </c>
      <c r="D6423" t="s">
        <v>21677</v>
      </c>
      <c r="E6423"/>
      <c r="F6423"/>
      <c r="G6423"/>
      <c r="H6423"/>
    </row>
    <row r="6424" spans="1:8" x14ac:dyDescent="0.2">
      <c r="A6424" t="s">
        <v>12109</v>
      </c>
      <c r="B6424" t="s">
        <v>22877</v>
      </c>
      <c r="C6424" t="s">
        <v>12105</v>
      </c>
      <c r="D6424" t="s">
        <v>21677</v>
      </c>
      <c r="E6424"/>
      <c r="F6424"/>
      <c r="G6424"/>
      <c r="H6424"/>
    </row>
    <row r="6425" spans="1:8" x14ac:dyDescent="0.2">
      <c r="A6425" t="s">
        <v>12110</v>
      </c>
      <c r="B6425" t="s">
        <v>22877</v>
      </c>
      <c r="C6425" t="s">
        <v>12105</v>
      </c>
      <c r="D6425" t="s">
        <v>21677</v>
      </c>
      <c r="E6425"/>
      <c r="F6425"/>
      <c r="G6425"/>
      <c r="H6425"/>
    </row>
    <row r="6426" spans="1:8" x14ac:dyDescent="0.2">
      <c r="A6426" t="s">
        <v>12111</v>
      </c>
      <c r="B6426" t="s">
        <v>22877</v>
      </c>
      <c r="C6426" t="s">
        <v>15410</v>
      </c>
      <c r="D6426" t="s">
        <v>21677</v>
      </c>
      <c r="E6426"/>
      <c r="F6426"/>
      <c r="G6426"/>
      <c r="H6426"/>
    </row>
    <row r="6427" spans="1:8" x14ac:dyDescent="0.2">
      <c r="A6427" t="s">
        <v>12112</v>
      </c>
      <c r="B6427" t="s">
        <v>22877</v>
      </c>
      <c r="C6427" t="s">
        <v>8660</v>
      </c>
      <c r="D6427" t="s">
        <v>21677</v>
      </c>
      <c r="E6427"/>
      <c r="F6427"/>
      <c r="G6427"/>
      <c r="H6427"/>
    </row>
    <row r="6428" spans="1:8" x14ac:dyDescent="0.2">
      <c r="A6428" t="s">
        <v>8661</v>
      </c>
      <c r="B6428" t="s">
        <v>22877</v>
      </c>
      <c r="C6428" t="s">
        <v>8662</v>
      </c>
      <c r="D6428" t="s">
        <v>21677</v>
      </c>
      <c r="E6428"/>
      <c r="F6428"/>
      <c r="G6428"/>
      <c r="H6428"/>
    </row>
    <row r="6429" spans="1:8" x14ac:dyDescent="0.2">
      <c r="A6429" t="s">
        <v>8663</v>
      </c>
      <c r="B6429" t="s">
        <v>22877</v>
      </c>
      <c r="C6429" t="s">
        <v>8662</v>
      </c>
      <c r="D6429" t="s">
        <v>21677</v>
      </c>
      <c r="E6429"/>
      <c r="F6429"/>
      <c r="G6429"/>
      <c r="H6429"/>
    </row>
    <row r="6430" spans="1:8" x14ac:dyDescent="0.2">
      <c r="A6430" t="s">
        <v>8664</v>
      </c>
      <c r="B6430" t="s">
        <v>22877</v>
      </c>
      <c r="C6430" t="s">
        <v>8665</v>
      </c>
      <c r="D6430" t="s">
        <v>21677</v>
      </c>
      <c r="E6430"/>
      <c r="F6430"/>
      <c r="G6430"/>
      <c r="H6430"/>
    </row>
    <row r="6431" spans="1:8" x14ac:dyDescent="0.2">
      <c r="A6431" t="s">
        <v>8666</v>
      </c>
      <c r="B6431" t="s">
        <v>22877</v>
      </c>
      <c r="C6431" t="s">
        <v>15379</v>
      </c>
      <c r="D6431" t="s">
        <v>21677</v>
      </c>
      <c r="E6431"/>
      <c r="F6431"/>
      <c r="G6431"/>
      <c r="H6431"/>
    </row>
    <row r="6432" spans="1:8" x14ac:dyDescent="0.2">
      <c r="A6432" t="s">
        <v>8667</v>
      </c>
      <c r="B6432" t="s">
        <v>22877</v>
      </c>
      <c r="C6432" t="s">
        <v>8668</v>
      </c>
      <c r="D6432" t="s">
        <v>21677</v>
      </c>
      <c r="E6432"/>
      <c r="F6432"/>
      <c r="G6432"/>
      <c r="H6432"/>
    </row>
    <row r="6433" spans="1:8" x14ac:dyDescent="0.2">
      <c r="A6433" t="s">
        <v>8669</v>
      </c>
      <c r="B6433" t="s">
        <v>22877</v>
      </c>
      <c r="C6433" t="s">
        <v>8670</v>
      </c>
      <c r="D6433" t="s">
        <v>21677</v>
      </c>
      <c r="E6433"/>
      <c r="F6433"/>
      <c r="G6433"/>
      <c r="H6433"/>
    </row>
    <row r="6434" spans="1:8" x14ac:dyDescent="0.2">
      <c r="A6434" t="s">
        <v>8671</v>
      </c>
      <c r="B6434" t="s">
        <v>22877</v>
      </c>
      <c r="C6434" t="s">
        <v>8672</v>
      </c>
      <c r="D6434" t="s">
        <v>21677</v>
      </c>
      <c r="E6434"/>
      <c r="F6434"/>
      <c r="G6434"/>
      <c r="H6434"/>
    </row>
    <row r="6435" spans="1:8" x14ac:dyDescent="0.2">
      <c r="A6435" t="s">
        <v>8673</v>
      </c>
      <c r="B6435" t="s">
        <v>22877</v>
      </c>
      <c r="C6435" t="s">
        <v>8674</v>
      </c>
      <c r="D6435" t="s">
        <v>21677</v>
      </c>
      <c r="E6435"/>
      <c r="F6435"/>
      <c r="G6435"/>
      <c r="H6435"/>
    </row>
    <row r="6436" spans="1:8" x14ac:dyDescent="0.2">
      <c r="A6436" t="s">
        <v>8675</v>
      </c>
      <c r="B6436" t="s">
        <v>22877</v>
      </c>
      <c r="C6436" t="s">
        <v>8676</v>
      </c>
      <c r="D6436" t="s">
        <v>21677</v>
      </c>
      <c r="E6436"/>
      <c r="F6436"/>
      <c r="G6436"/>
      <c r="H6436"/>
    </row>
    <row r="6437" spans="1:8" x14ac:dyDescent="0.2">
      <c r="A6437" t="s">
        <v>8677</v>
      </c>
      <c r="B6437" t="s">
        <v>22877</v>
      </c>
      <c r="C6437" t="s">
        <v>12034</v>
      </c>
      <c r="D6437" t="s">
        <v>21677</v>
      </c>
      <c r="E6437"/>
      <c r="F6437"/>
      <c r="G6437"/>
      <c r="H6437"/>
    </row>
    <row r="6438" spans="1:8" x14ac:dyDescent="0.2">
      <c r="A6438" t="s">
        <v>8678</v>
      </c>
      <c r="B6438" t="s">
        <v>22877</v>
      </c>
      <c r="C6438" t="s">
        <v>12105</v>
      </c>
      <c r="D6438" t="s">
        <v>21677</v>
      </c>
      <c r="E6438"/>
      <c r="F6438"/>
      <c r="G6438"/>
      <c r="H6438"/>
    </row>
    <row r="6439" spans="1:8" x14ac:dyDescent="0.2">
      <c r="A6439" t="s">
        <v>8679</v>
      </c>
      <c r="B6439" t="s">
        <v>22877</v>
      </c>
      <c r="C6439" t="s">
        <v>8680</v>
      </c>
      <c r="D6439" t="s">
        <v>21677</v>
      </c>
      <c r="E6439"/>
      <c r="F6439"/>
      <c r="G6439"/>
      <c r="H6439"/>
    </row>
    <row r="6440" spans="1:8" x14ac:dyDescent="0.2">
      <c r="A6440" t="s">
        <v>8681</v>
      </c>
      <c r="B6440" t="s">
        <v>22877</v>
      </c>
      <c r="C6440" t="s">
        <v>8682</v>
      </c>
      <c r="D6440" t="s">
        <v>21677</v>
      </c>
      <c r="E6440"/>
      <c r="F6440"/>
      <c r="G6440"/>
      <c r="H6440"/>
    </row>
    <row r="6441" spans="1:8" x14ac:dyDescent="0.2">
      <c r="A6441" t="s">
        <v>8683</v>
      </c>
      <c r="B6441" t="s">
        <v>22877</v>
      </c>
      <c r="C6441" t="s">
        <v>8684</v>
      </c>
      <c r="D6441" t="s">
        <v>21677</v>
      </c>
      <c r="E6441"/>
      <c r="F6441"/>
      <c r="G6441"/>
      <c r="H6441"/>
    </row>
    <row r="6442" spans="1:8" x14ac:dyDescent="0.2">
      <c r="A6442" t="s">
        <v>8685</v>
      </c>
      <c r="B6442" t="s">
        <v>22877</v>
      </c>
      <c r="C6442" t="s">
        <v>8686</v>
      </c>
      <c r="D6442" t="s">
        <v>21677</v>
      </c>
      <c r="E6442"/>
      <c r="F6442"/>
      <c r="G6442"/>
      <c r="H6442"/>
    </row>
    <row r="6443" spans="1:8" x14ac:dyDescent="0.2">
      <c r="A6443" t="s">
        <v>8687</v>
      </c>
      <c r="B6443" t="s">
        <v>22877</v>
      </c>
      <c r="C6443" t="s">
        <v>8688</v>
      </c>
      <c r="D6443" t="s">
        <v>21677</v>
      </c>
      <c r="E6443"/>
      <c r="F6443"/>
      <c r="G6443"/>
      <c r="H6443"/>
    </row>
    <row r="6444" spans="1:8" x14ac:dyDescent="0.2">
      <c r="A6444" t="s">
        <v>8689</v>
      </c>
      <c r="B6444" t="s">
        <v>22877</v>
      </c>
      <c r="C6444" t="s">
        <v>8690</v>
      </c>
      <c r="D6444" t="s">
        <v>21677</v>
      </c>
      <c r="E6444"/>
      <c r="F6444"/>
      <c r="G6444"/>
      <c r="H6444"/>
    </row>
    <row r="6445" spans="1:8" x14ac:dyDescent="0.2">
      <c r="A6445" t="s">
        <v>8691</v>
      </c>
      <c r="B6445" t="s">
        <v>22877</v>
      </c>
      <c r="C6445" t="s">
        <v>8692</v>
      </c>
      <c r="D6445" t="s">
        <v>21677</v>
      </c>
      <c r="E6445"/>
      <c r="F6445"/>
      <c r="G6445"/>
      <c r="H6445"/>
    </row>
    <row r="6446" spans="1:8" x14ac:dyDescent="0.2">
      <c r="A6446" t="s">
        <v>8693</v>
      </c>
      <c r="B6446" t="s">
        <v>22877</v>
      </c>
      <c r="C6446" t="s">
        <v>8694</v>
      </c>
      <c r="D6446" t="s">
        <v>21677</v>
      </c>
      <c r="E6446"/>
      <c r="F6446"/>
      <c r="G6446"/>
      <c r="H6446"/>
    </row>
    <row r="6447" spans="1:8" x14ac:dyDescent="0.2">
      <c r="A6447" t="s">
        <v>8695</v>
      </c>
      <c r="B6447" t="s">
        <v>22877</v>
      </c>
      <c r="C6447" t="s">
        <v>12024</v>
      </c>
      <c r="D6447" t="s">
        <v>21677</v>
      </c>
      <c r="E6447"/>
      <c r="F6447"/>
      <c r="G6447"/>
      <c r="H6447"/>
    </row>
    <row r="6448" spans="1:8" x14ac:dyDescent="0.2">
      <c r="A6448" t="s">
        <v>8696</v>
      </c>
      <c r="B6448" t="s">
        <v>22877</v>
      </c>
      <c r="C6448" t="s">
        <v>15408</v>
      </c>
      <c r="D6448" t="s">
        <v>21677</v>
      </c>
      <c r="E6448"/>
      <c r="F6448"/>
      <c r="G6448"/>
      <c r="H6448"/>
    </row>
    <row r="6449" spans="1:8" x14ac:dyDescent="0.2">
      <c r="A6449" t="s">
        <v>8697</v>
      </c>
      <c r="B6449" t="s">
        <v>22877</v>
      </c>
      <c r="C6449" t="s">
        <v>8698</v>
      </c>
      <c r="D6449" t="s">
        <v>21677</v>
      </c>
      <c r="E6449"/>
      <c r="F6449"/>
      <c r="G6449"/>
      <c r="H6449"/>
    </row>
    <row r="6450" spans="1:8" x14ac:dyDescent="0.2">
      <c r="A6450" t="s">
        <v>8699</v>
      </c>
      <c r="B6450" t="s">
        <v>22877</v>
      </c>
      <c r="C6450" t="s">
        <v>8700</v>
      </c>
      <c r="D6450" t="s">
        <v>21677</v>
      </c>
      <c r="E6450"/>
      <c r="F6450"/>
      <c r="G6450"/>
      <c r="H6450"/>
    </row>
    <row r="6451" spans="1:8" x14ac:dyDescent="0.2">
      <c r="A6451" t="s">
        <v>8701</v>
      </c>
      <c r="B6451" t="s">
        <v>22877</v>
      </c>
      <c r="C6451" t="s">
        <v>8702</v>
      </c>
      <c r="D6451" t="s">
        <v>21677</v>
      </c>
      <c r="E6451"/>
      <c r="F6451"/>
      <c r="G6451"/>
      <c r="H6451"/>
    </row>
    <row r="6452" spans="1:8" x14ac:dyDescent="0.2">
      <c r="A6452" t="s">
        <v>8703</v>
      </c>
      <c r="B6452" t="s">
        <v>22877</v>
      </c>
      <c r="C6452" t="s">
        <v>8704</v>
      </c>
      <c r="D6452" t="s">
        <v>21677</v>
      </c>
      <c r="E6452"/>
      <c r="F6452"/>
      <c r="G6452"/>
      <c r="H6452"/>
    </row>
    <row r="6453" spans="1:8" x14ac:dyDescent="0.2">
      <c r="A6453" t="s">
        <v>8705</v>
      </c>
      <c r="B6453" t="s">
        <v>22877</v>
      </c>
      <c r="C6453" t="s">
        <v>8706</v>
      </c>
      <c r="D6453" t="s">
        <v>21677</v>
      </c>
      <c r="E6453"/>
      <c r="F6453"/>
      <c r="G6453"/>
      <c r="H6453"/>
    </row>
    <row r="6454" spans="1:8" x14ac:dyDescent="0.2">
      <c r="A6454" t="s">
        <v>8707</v>
      </c>
      <c r="B6454" t="s">
        <v>22877</v>
      </c>
      <c r="C6454" t="s">
        <v>8708</v>
      </c>
      <c r="D6454" t="s">
        <v>21677</v>
      </c>
      <c r="E6454"/>
      <c r="F6454"/>
      <c r="G6454"/>
      <c r="H6454"/>
    </row>
    <row r="6455" spans="1:8" x14ac:dyDescent="0.2">
      <c r="A6455" t="s">
        <v>8709</v>
      </c>
      <c r="B6455" t="s">
        <v>22877</v>
      </c>
      <c r="C6455" t="s">
        <v>8710</v>
      </c>
      <c r="D6455" t="s">
        <v>21677</v>
      </c>
      <c r="E6455"/>
      <c r="F6455"/>
      <c r="G6455"/>
      <c r="H6455"/>
    </row>
    <row r="6456" spans="1:8" x14ac:dyDescent="0.2">
      <c r="A6456" t="s">
        <v>8711</v>
      </c>
      <c r="B6456" t="s">
        <v>22877</v>
      </c>
      <c r="C6456" t="s">
        <v>8712</v>
      </c>
      <c r="D6456" t="s">
        <v>21677</v>
      </c>
      <c r="E6456"/>
      <c r="F6456"/>
      <c r="G6456"/>
      <c r="H6456"/>
    </row>
    <row r="6457" spans="1:8" x14ac:dyDescent="0.2">
      <c r="A6457" t="s">
        <v>8713</v>
      </c>
      <c r="B6457" t="s">
        <v>22877</v>
      </c>
      <c r="C6457" t="s">
        <v>8714</v>
      </c>
      <c r="D6457" t="s">
        <v>21677</v>
      </c>
      <c r="E6457"/>
      <c r="F6457"/>
      <c r="G6457"/>
      <c r="H6457"/>
    </row>
    <row r="6458" spans="1:8" x14ac:dyDescent="0.2">
      <c r="A6458" t="s">
        <v>8715</v>
      </c>
      <c r="B6458" t="s">
        <v>22877</v>
      </c>
      <c r="C6458" t="s">
        <v>8716</v>
      </c>
      <c r="D6458" t="s">
        <v>21677</v>
      </c>
      <c r="E6458"/>
      <c r="F6458"/>
      <c r="G6458"/>
      <c r="H6458"/>
    </row>
    <row r="6459" spans="1:8" x14ac:dyDescent="0.2">
      <c r="A6459" t="s">
        <v>8717</v>
      </c>
      <c r="B6459" t="s">
        <v>22877</v>
      </c>
      <c r="C6459" t="s">
        <v>8718</v>
      </c>
      <c r="D6459" t="s">
        <v>21677</v>
      </c>
      <c r="E6459"/>
      <c r="F6459"/>
      <c r="G6459"/>
      <c r="H6459"/>
    </row>
    <row r="6460" spans="1:8" x14ac:dyDescent="0.2">
      <c r="A6460" t="s">
        <v>8719</v>
      </c>
      <c r="B6460" t="s">
        <v>22877</v>
      </c>
      <c r="C6460" t="s">
        <v>8720</v>
      </c>
      <c r="D6460" t="s">
        <v>21677</v>
      </c>
      <c r="E6460"/>
      <c r="F6460"/>
      <c r="G6460"/>
      <c r="H6460"/>
    </row>
    <row r="6461" spans="1:8" x14ac:dyDescent="0.2">
      <c r="A6461" t="s">
        <v>8721</v>
      </c>
      <c r="B6461" t="s">
        <v>22877</v>
      </c>
      <c r="C6461" t="s">
        <v>8722</v>
      </c>
      <c r="D6461" t="s">
        <v>21677</v>
      </c>
      <c r="E6461"/>
      <c r="F6461"/>
      <c r="G6461"/>
      <c r="H6461"/>
    </row>
    <row r="6462" spans="1:8" x14ac:dyDescent="0.2">
      <c r="A6462" t="s">
        <v>8723</v>
      </c>
      <c r="B6462" t="s">
        <v>22877</v>
      </c>
      <c r="C6462" t="s">
        <v>8712</v>
      </c>
      <c r="D6462" t="s">
        <v>21677</v>
      </c>
      <c r="E6462"/>
      <c r="F6462"/>
      <c r="G6462"/>
      <c r="H6462"/>
    </row>
    <row r="6463" spans="1:8" x14ac:dyDescent="0.2">
      <c r="A6463" t="s">
        <v>8724</v>
      </c>
      <c r="B6463" t="s">
        <v>22877</v>
      </c>
      <c r="C6463" t="s">
        <v>8716</v>
      </c>
      <c r="D6463" t="s">
        <v>21677</v>
      </c>
      <c r="E6463"/>
      <c r="F6463"/>
      <c r="G6463"/>
      <c r="H6463"/>
    </row>
    <row r="6464" spans="1:8" x14ac:dyDescent="0.2">
      <c r="A6464" t="s">
        <v>8725</v>
      </c>
      <c r="B6464" t="s">
        <v>22877</v>
      </c>
      <c r="C6464" t="s">
        <v>15379</v>
      </c>
      <c r="D6464" t="s">
        <v>21677</v>
      </c>
      <c r="E6464"/>
      <c r="F6464"/>
      <c r="G6464"/>
      <c r="H6464"/>
    </row>
    <row r="6465" spans="1:8" x14ac:dyDescent="0.2">
      <c r="A6465" t="s">
        <v>8726</v>
      </c>
      <c r="B6465" t="s">
        <v>22877</v>
      </c>
      <c r="C6465" t="s">
        <v>15408</v>
      </c>
      <c r="D6465" t="s">
        <v>21677</v>
      </c>
      <c r="E6465"/>
      <c r="F6465"/>
      <c r="G6465"/>
      <c r="H6465"/>
    </row>
    <row r="6466" spans="1:8" x14ac:dyDescent="0.2">
      <c r="A6466" t="s">
        <v>8727</v>
      </c>
      <c r="B6466" t="s">
        <v>22877</v>
      </c>
      <c r="C6466" t="s">
        <v>8728</v>
      </c>
      <c r="D6466" t="s">
        <v>21677</v>
      </c>
      <c r="E6466"/>
      <c r="F6466"/>
      <c r="G6466"/>
      <c r="H6466"/>
    </row>
    <row r="6467" spans="1:8" x14ac:dyDescent="0.2">
      <c r="A6467" t="s">
        <v>8729</v>
      </c>
      <c r="B6467" t="s">
        <v>22877</v>
      </c>
      <c r="C6467" t="s">
        <v>8730</v>
      </c>
      <c r="D6467" t="s">
        <v>21677</v>
      </c>
      <c r="E6467"/>
      <c r="F6467"/>
      <c r="G6467"/>
      <c r="H6467"/>
    </row>
    <row r="6468" spans="1:8" x14ac:dyDescent="0.2">
      <c r="A6468" t="s">
        <v>8731</v>
      </c>
      <c r="B6468" t="s">
        <v>22877</v>
      </c>
      <c r="C6468" t="s">
        <v>8732</v>
      </c>
      <c r="D6468" t="s">
        <v>21677</v>
      </c>
      <c r="E6468"/>
      <c r="F6468"/>
      <c r="G6468"/>
      <c r="H6468"/>
    </row>
    <row r="6469" spans="1:8" x14ac:dyDescent="0.2">
      <c r="A6469" t="s">
        <v>8733</v>
      </c>
      <c r="B6469" t="s">
        <v>22877</v>
      </c>
      <c r="C6469" t="s">
        <v>8712</v>
      </c>
      <c r="D6469" t="s">
        <v>21677</v>
      </c>
      <c r="E6469"/>
      <c r="F6469"/>
      <c r="G6469"/>
      <c r="H6469"/>
    </row>
    <row r="6470" spans="1:8" x14ac:dyDescent="0.2">
      <c r="A6470" t="s">
        <v>8734</v>
      </c>
      <c r="B6470" t="s">
        <v>22877</v>
      </c>
      <c r="C6470" t="s">
        <v>8714</v>
      </c>
      <c r="D6470" t="s">
        <v>21677</v>
      </c>
      <c r="E6470"/>
      <c r="F6470"/>
      <c r="G6470"/>
      <c r="H6470"/>
    </row>
    <row r="6471" spans="1:8" x14ac:dyDescent="0.2">
      <c r="A6471" t="s">
        <v>8735</v>
      </c>
      <c r="B6471" t="s">
        <v>22877</v>
      </c>
      <c r="C6471" t="s">
        <v>15361</v>
      </c>
      <c r="D6471" t="s">
        <v>21677</v>
      </c>
      <c r="E6471"/>
      <c r="F6471"/>
      <c r="G6471"/>
      <c r="H6471"/>
    </row>
    <row r="6472" spans="1:8" x14ac:dyDescent="0.2">
      <c r="A6472" t="s">
        <v>8736</v>
      </c>
      <c r="B6472" t="s">
        <v>22877</v>
      </c>
      <c r="C6472" t="s">
        <v>8737</v>
      </c>
      <c r="D6472" t="s">
        <v>21677</v>
      </c>
      <c r="E6472"/>
      <c r="F6472"/>
      <c r="G6472"/>
      <c r="H6472"/>
    </row>
    <row r="6473" spans="1:8" x14ac:dyDescent="0.2">
      <c r="A6473" t="s">
        <v>8738</v>
      </c>
      <c r="B6473" t="s">
        <v>22877</v>
      </c>
      <c r="C6473" t="s">
        <v>12103</v>
      </c>
      <c r="D6473" t="s">
        <v>21677</v>
      </c>
      <c r="E6473"/>
      <c r="F6473"/>
      <c r="G6473"/>
      <c r="H6473"/>
    </row>
    <row r="6474" spans="1:8" x14ac:dyDescent="0.2">
      <c r="A6474" t="s">
        <v>8739</v>
      </c>
      <c r="B6474" t="s">
        <v>22877</v>
      </c>
      <c r="C6474" t="s">
        <v>15413</v>
      </c>
      <c r="D6474" t="s">
        <v>21677</v>
      </c>
      <c r="E6474"/>
      <c r="F6474"/>
      <c r="G6474"/>
      <c r="H6474"/>
    </row>
    <row r="6475" spans="1:8" x14ac:dyDescent="0.2">
      <c r="A6475" t="s">
        <v>8740</v>
      </c>
      <c r="B6475" t="s">
        <v>22877</v>
      </c>
      <c r="C6475" t="s">
        <v>15381</v>
      </c>
      <c r="D6475" t="s">
        <v>21677</v>
      </c>
      <c r="E6475"/>
      <c r="F6475"/>
      <c r="G6475"/>
      <c r="H6475"/>
    </row>
    <row r="6476" spans="1:8" x14ac:dyDescent="0.2">
      <c r="A6476" t="s">
        <v>8741</v>
      </c>
      <c r="B6476" t="s">
        <v>22877</v>
      </c>
      <c r="C6476" t="s">
        <v>15361</v>
      </c>
      <c r="D6476" t="s">
        <v>21677</v>
      </c>
      <c r="E6476"/>
      <c r="F6476"/>
      <c r="G6476"/>
      <c r="H6476"/>
    </row>
    <row r="6477" spans="1:8" x14ac:dyDescent="0.2">
      <c r="A6477" t="s">
        <v>8742</v>
      </c>
      <c r="B6477" t="s">
        <v>22877</v>
      </c>
      <c r="C6477" t="s">
        <v>12098</v>
      </c>
      <c r="D6477" t="s">
        <v>21677</v>
      </c>
      <c r="E6477"/>
      <c r="F6477"/>
      <c r="G6477"/>
      <c r="H6477"/>
    </row>
    <row r="6478" spans="1:8" x14ac:dyDescent="0.2">
      <c r="A6478" t="s">
        <v>5433</v>
      </c>
      <c r="B6478" t="s">
        <v>22877</v>
      </c>
      <c r="C6478" t="s">
        <v>5434</v>
      </c>
      <c r="D6478" t="s">
        <v>21677</v>
      </c>
      <c r="E6478"/>
      <c r="F6478"/>
      <c r="G6478"/>
      <c r="H6478"/>
    </row>
    <row r="6479" spans="1:8" x14ac:dyDescent="0.2">
      <c r="A6479" t="s">
        <v>5435</v>
      </c>
      <c r="B6479" t="s">
        <v>22877</v>
      </c>
      <c r="C6479" t="s">
        <v>2283</v>
      </c>
      <c r="D6479" t="s">
        <v>21677</v>
      </c>
      <c r="E6479"/>
      <c r="F6479"/>
      <c r="G6479"/>
      <c r="H6479"/>
    </row>
    <row r="6480" spans="1:8" x14ac:dyDescent="0.2">
      <c r="A6480" t="s">
        <v>2284</v>
      </c>
      <c r="B6480" t="s">
        <v>22877</v>
      </c>
      <c r="C6480" t="s">
        <v>2285</v>
      </c>
      <c r="D6480" t="s">
        <v>21677</v>
      </c>
      <c r="E6480"/>
      <c r="F6480"/>
      <c r="G6480"/>
      <c r="H6480"/>
    </row>
    <row r="6481" spans="1:8" x14ac:dyDescent="0.2">
      <c r="A6481" t="s">
        <v>2286</v>
      </c>
      <c r="B6481" t="s">
        <v>22877</v>
      </c>
      <c r="C6481" t="s">
        <v>2287</v>
      </c>
      <c r="D6481" t="s">
        <v>21677</v>
      </c>
      <c r="E6481"/>
      <c r="F6481"/>
      <c r="G6481"/>
      <c r="H6481"/>
    </row>
    <row r="6482" spans="1:8" x14ac:dyDescent="0.2">
      <c r="A6482" t="s">
        <v>2288</v>
      </c>
      <c r="B6482" t="s">
        <v>22877</v>
      </c>
      <c r="C6482" t="s">
        <v>2289</v>
      </c>
      <c r="D6482" t="s">
        <v>21677</v>
      </c>
      <c r="E6482"/>
      <c r="F6482"/>
      <c r="G6482"/>
      <c r="H6482"/>
    </row>
    <row r="6483" spans="1:8" x14ac:dyDescent="0.2">
      <c r="A6483" t="s">
        <v>2290</v>
      </c>
      <c r="B6483" t="s">
        <v>22877</v>
      </c>
      <c r="C6483" t="s">
        <v>2291</v>
      </c>
      <c r="D6483" t="s">
        <v>21677</v>
      </c>
      <c r="E6483"/>
      <c r="F6483"/>
      <c r="G6483"/>
      <c r="H6483"/>
    </row>
    <row r="6484" spans="1:8" x14ac:dyDescent="0.2">
      <c r="A6484" t="s">
        <v>2292</v>
      </c>
      <c r="B6484" t="s">
        <v>22877</v>
      </c>
      <c r="C6484" t="s">
        <v>2293</v>
      </c>
      <c r="D6484" t="s">
        <v>21677</v>
      </c>
      <c r="E6484"/>
      <c r="F6484"/>
      <c r="G6484"/>
      <c r="H6484"/>
    </row>
    <row r="6485" spans="1:8" x14ac:dyDescent="0.2">
      <c r="A6485" t="s">
        <v>2294</v>
      </c>
      <c r="B6485" t="s">
        <v>22877</v>
      </c>
      <c r="C6485" t="s">
        <v>2295</v>
      </c>
      <c r="D6485" t="s">
        <v>21677</v>
      </c>
      <c r="E6485"/>
      <c r="F6485"/>
      <c r="G6485"/>
      <c r="H6485"/>
    </row>
    <row r="6486" spans="1:8" x14ac:dyDescent="0.2">
      <c r="A6486" t="s">
        <v>2296</v>
      </c>
      <c r="B6486" t="s">
        <v>22877</v>
      </c>
      <c r="C6486" t="s">
        <v>2297</v>
      </c>
      <c r="D6486" t="s">
        <v>21677</v>
      </c>
      <c r="E6486"/>
      <c r="F6486"/>
      <c r="G6486"/>
      <c r="H6486"/>
    </row>
    <row r="6487" spans="1:8" x14ac:dyDescent="0.2">
      <c r="A6487" t="s">
        <v>2298</v>
      </c>
      <c r="B6487" t="s">
        <v>22877</v>
      </c>
      <c r="C6487" t="s">
        <v>2299</v>
      </c>
      <c r="D6487" t="s">
        <v>21677</v>
      </c>
      <c r="E6487"/>
      <c r="F6487"/>
      <c r="G6487"/>
      <c r="H6487"/>
    </row>
    <row r="6488" spans="1:8" x14ac:dyDescent="0.2">
      <c r="A6488" t="s">
        <v>2300</v>
      </c>
      <c r="B6488" t="s">
        <v>22877</v>
      </c>
      <c r="C6488" t="s">
        <v>2301</v>
      </c>
      <c r="D6488" t="s">
        <v>21677</v>
      </c>
      <c r="E6488"/>
      <c r="F6488"/>
      <c r="G6488"/>
      <c r="H6488"/>
    </row>
    <row r="6489" spans="1:8" x14ac:dyDescent="0.2">
      <c r="A6489" t="s">
        <v>2302</v>
      </c>
      <c r="B6489" t="s">
        <v>22877</v>
      </c>
      <c r="C6489" t="s">
        <v>2287</v>
      </c>
      <c r="D6489" t="s">
        <v>21677</v>
      </c>
      <c r="E6489"/>
      <c r="F6489"/>
      <c r="G6489"/>
      <c r="H6489"/>
    </row>
    <row r="6490" spans="1:8" x14ac:dyDescent="0.2">
      <c r="A6490" t="s">
        <v>2303</v>
      </c>
      <c r="B6490" t="s">
        <v>22877</v>
      </c>
      <c r="C6490" t="s">
        <v>2304</v>
      </c>
      <c r="D6490" t="s">
        <v>21677</v>
      </c>
      <c r="E6490"/>
      <c r="F6490"/>
      <c r="G6490"/>
      <c r="H6490"/>
    </row>
    <row r="6491" spans="1:8" x14ac:dyDescent="0.2">
      <c r="A6491" t="s">
        <v>2305</v>
      </c>
      <c r="B6491" t="s">
        <v>22877</v>
      </c>
      <c r="C6491" t="s">
        <v>2306</v>
      </c>
      <c r="D6491" t="s">
        <v>21677</v>
      </c>
      <c r="E6491"/>
      <c r="F6491"/>
      <c r="G6491"/>
      <c r="H6491"/>
    </row>
    <row r="6492" spans="1:8" x14ac:dyDescent="0.2">
      <c r="A6492" t="s">
        <v>5481</v>
      </c>
      <c r="B6492" t="s">
        <v>22877</v>
      </c>
      <c r="C6492" t="s">
        <v>5482</v>
      </c>
      <c r="D6492" t="s">
        <v>21677</v>
      </c>
      <c r="E6492"/>
      <c r="F6492"/>
      <c r="G6492"/>
      <c r="H6492"/>
    </row>
    <row r="6493" spans="1:8" x14ac:dyDescent="0.2">
      <c r="A6493" t="s">
        <v>5483</v>
      </c>
      <c r="B6493" t="s">
        <v>22877</v>
      </c>
      <c r="C6493" t="s">
        <v>5484</v>
      </c>
      <c r="D6493" t="s">
        <v>21677</v>
      </c>
      <c r="E6493"/>
      <c r="F6493"/>
      <c r="G6493"/>
      <c r="H6493"/>
    </row>
    <row r="6494" spans="1:8" x14ac:dyDescent="0.2">
      <c r="A6494" t="s">
        <v>5485</v>
      </c>
      <c r="B6494" t="s">
        <v>22877</v>
      </c>
      <c r="C6494" t="s">
        <v>5486</v>
      </c>
      <c r="D6494" t="s">
        <v>21677</v>
      </c>
      <c r="E6494"/>
      <c r="F6494"/>
      <c r="G6494"/>
      <c r="H6494"/>
    </row>
    <row r="6495" spans="1:8" x14ac:dyDescent="0.2">
      <c r="A6495" t="s">
        <v>5487</v>
      </c>
      <c r="B6495" t="s">
        <v>22877</v>
      </c>
      <c r="C6495" t="s">
        <v>5488</v>
      </c>
      <c r="D6495" t="s">
        <v>21677</v>
      </c>
      <c r="E6495"/>
      <c r="F6495"/>
      <c r="G6495"/>
      <c r="H6495"/>
    </row>
    <row r="6496" spans="1:8" x14ac:dyDescent="0.2">
      <c r="A6496" t="s">
        <v>5489</v>
      </c>
      <c r="B6496" t="s">
        <v>22877</v>
      </c>
      <c r="C6496" t="s">
        <v>5490</v>
      </c>
      <c r="D6496" t="s">
        <v>21677</v>
      </c>
      <c r="E6496"/>
      <c r="F6496"/>
      <c r="G6496"/>
      <c r="H6496"/>
    </row>
    <row r="6497" spans="1:8" x14ac:dyDescent="0.2">
      <c r="A6497" t="s">
        <v>5491</v>
      </c>
      <c r="B6497" t="s">
        <v>22877</v>
      </c>
      <c r="C6497" t="s">
        <v>5492</v>
      </c>
      <c r="D6497" t="s">
        <v>21677</v>
      </c>
      <c r="E6497"/>
      <c r="F6497"/>
      <c r="G6497"/>
      <c r="H6497"/>
    </row>
    <row r="6498" spans="1:8" x14ac:dyDescent="0.2">
      <c r="A6498" t="s">
        <v>5493</v>
      </c>
      <c r="B6498" t="s">
        <v>22877</v>
      </c>
      <c r="C6498" t="s">
        <v>5494</v>
      </c>
      <c r="D6498" t="s">
        <v>21677</v>
      </c>
      <c r="E6498"/>
      <c r="F6498"/>
      <c r="G6498"/>
      <c r="H6498"/>
    </row>
    <row r="6499" spans="1:8" x14ac:dyDescent="0.2">
      <c r="A6499" t="s">
        <v>5495</v>
      </c>
      <c r="B6499" t="s">
        <v>22877</v>
      </c>
      <c r="C6499" t="s">
        <v>5494</v>
      </c>
      <c r="D6499" t="s">
        <v>21677</v>
      </c>
      <c r="E6499"/>
      <c r="F6499"/>
      <c r="G6499"/>
      <c r="H6499"/>
    </row>
    <row r="6500" spans="1:8" x14ac:dyDescent="0.2">
      <c r="A6500" t="s">
        <v>5496</v>
      </c>
      <c r="B6500" t="s">
        <v>22877</v>
      </c>
      <c r="C6500" t="s">
        <v>5497</v>
      </c>
      <c r="D6500" t="s">
        <v>21677</v>
      </c>
      <c r="E6500"/>
      <c r="F6500"/>
      <c r="G6500"/>
      <c r="H6500"/>
    </row>
    <row r="6501" spans="1:8" x14ac:dyDescent="0.2">
      <c r="A6501" t="s">
        <v>5498</v>
      </c>
      <c r="B6501" t="s">
        <v>22877</v>
      </c>
      <c r="C6501" t="s">
        <v>5499</v>
      </c>
      <c r="D6501" t="s">
        <v>21677</v>
      </c>
      <c r="E6501"/>
      <c r="F6501"/>
      <c r="G6501"/>
      <c r="H6501"/>
    </row>
    <row r="6502" spans="1:8" x14ac:dyDescent="0.2">
      <c r="A6502" t="s">
        <v>5500</v>
      </c>
      <c r="B6502" t="s">
        <v>22877</v>
      </c>
      <c r="C6502" t="s">
        <v>5501</v>
      </c>
      <c r="D6502" t="s">
        <v>21677</v>
      </c>
      <c r="E6502"/>
      <c r="F6502"/>
      <c r="G6502"/>
      <c r="H6502"/>
    </row>
    <row r="6503" spans="1:8" x14ac:dyDescent="0.2">
      <c r="A6503" t="s">
        <v>5502</v>
      </c>
      <c r="B6503" t="s">
        <v>22877</v>
      </c>
      <c r="C6503" t="s">
        <v>8794</v>
      </c>
      <c r="D6503" t="s">
        <v>21677</v>
      </c>
      <c r="E6503"/>
      <c r="F6503"/>
      <c r="G6503"/>
      <c r="H6503"/>
    </row>
    <row r="6504" spans="1:8" x14ac:dyDescent="0.2">
      <c r="A6504" t="s">
        <v>8795</v>
      </c>
      <c r="B6504" t="s">
        <v>22877</v>
      </c>
      <c r="C6504" t="s">
        <v>8796</v>
      </c>
      <c r="D6504" t="s">
        <v>21677</v>
      </c>
      <c r="E6504"/>
      <c r="F6504"/>
      <c r="G6504"/>
      <c r="H6504"/>
    </row>
    <row r="6505" spans="1:8" x14ac:dyDescent="0.2">
      <c r="A6505" t="s">
        <v>8797</v>
      </c>
      <c r="B6505" t="s">
        <v>22877</v>
      </c>
      <c r="C6505" t="s">
        <v>8798</v>
      </c>
      <c r="D6505" t="s">
        <v>21677</v>
      </c>
      <c r="E6505"/>
      <c r="F6505"/>
      <c r="G6505"/>
      <c r="H6505"/>
    </row>
    <row r="6506" spans="1:8" x14ac:dyDescent="0.2">
      <c r="A6506" t="s">
        <v>8799</v>
      </c>
      <c r="B6506" t="s">
        <v>22877</v>
      </c>
      <c r="C6506" t="s">
        <v>8796</v>
      </c>
      <c r="D6506" t="s">
        <v>21677</v>
      </c>
      <c r="E6506"/>
      <c r="F6506"/>
      <c r="G6506"/>
      <c r="H6506"/>
    </row>
    <row r="6507" spans="1:8" x14ac:dyDescent="0.2">
      <c r="A6507" t="s">
        <v>8800</v>
      </c>
      <c r="B6507" t="s">
        <v>22877</v>
      </c>
      <c r="C6507" t="s">
        <v>8801</v>
      </c>
      <c r="D6507" t="s">
        <v>21677</v>
      </c>
      <c r="E6507"/>
      <c r="F6507"/>
      <c r="G6507"/>
      <c r="H6507"/>
    </row>
    <row r="6508" spans="1:8" x14ac:dyDescent="0.2">
      <c r="A6508" t="s">
        <v>8802</v>
      </c>
      <c r="B6508" t="s">
        <v>22877</v>
      </c>
      <c r="C6508" t="s">
        <v>8803</v>
      </c>
      <c r="D6508" t="s">
        <v>21677</v>
      </c>
      <c r="E6508"/>
      <c r="F6508"/>
      <c r="G6508"/>
      <c r="H6508"/>
    </row>
    <row r="6509" spans="1:8" x14ac:dyDescent="0.2">
      <c r="A6509" t="s">
        <v>8804</v>
      </c>
      <c r="B6509" t="s">
        <v>22877</v>
      </c>
      <c r="C6509" t="s">
        <v>8803</v>
      </c>
      <c r="D6509" t="s">
        <v>21677</v>
      </c>
      <c r="E6509"/>
      <c r="F6509"/>
      <c r="G6509"/>
      <c r="H6509"/>
    </row>
    <row r="6510" spans="1:8" x14ac:dyDescent="0.2">
      <c r="A6510" t="s">
        <v>8805</v>
      </c>
      <c r="B6510" t="s">
        <v>22877</v>
      </c>
      <c r="C6510" t="s">
        <v>8803</v>
      </c>
      <c r="D6510" t="s">
        <v>21677</v>
      </c>
      <c r="E6510"/>
      <c r="F6510"/>
      <c r="G6510"/>
      <c r="H6510"/>
    </row>
    <row r="6511" spans="1:8" x14ac:dyDescent="0.2">
      <c r="A6511" t="s">
        <v>8806</v>
      </c>
      <c r="B6511" t="s">
        <v>22877</v>
      </c>
      <c r="C6511" t="s">
        <v>8807</v>
      </c>
      <c r="D6511" t="s">
        <v>21677</v>
      </c>
      <c r="E6511"/>
      <c r="F6511"/>
      <c r="G6511"/>
      <c r="H6511"/>
    </row>
    <row r="6512" spans="1:8" x14ac:dyDescent="0.2">
      <c r="A6512" t="s">
        <v>8808</v>
      </c>
      <c r="B6512" t="s">
        <v>22877</v>
      </c>
      <c r="C6512" t="s">
        <v>8809</v>
      </c>
      <c r="D6512" t="s">
        <v>21677</v>
      </c>
      <c r="E6512"/>
      <c r="F6512"/>
      <c r="G6512"/>
      <c r="H6512"/>
    </row>
    <row r="6513" spans="1:8" x14ac:dyDescent="0.2">
      <c r="A6513" t="s">
        <v>8810</v>
      </c>
      <c r="B6513" t="s">
        <v>22877</v>
      </c>
      <c r="C6513" t="s">
        <v>8811</v>
      </c>
      <c r="D6513" t="s">
        <v>21677</v>
      </c>
      <c r="E6513"/>
      <c r="F6513"/>
      <c r="G6513"/>
      <c r="H6513"/>
    </row>
    <row r="6514" spans="1:8" x14ac:dyDescent="0.2">
      <c r="A6514" t="s">
        <v>8812</v>
      </c>
      <c r="B6514" t="s">
        <v>22877</v>
      </c>
      <c r="C6514" t="s">
        <v>8813</v>
      </c>
      <c r="D6514" t="s">
        <v>21677</v>
      </c>
      <c r="E6514"/>
      <c r="F6514"/>
      <c r="G6514"/>
      <c r="H6514"/>
    </row>
    <row r="6515" spans="1:8" x14ac:dyDescent="0.2">
      <c r="A6515" t="s">
        <v>8814</v>
      </c>
      <c r="B6515" t="s">
        <v>22877</v>
      </c>
      <c r="C6515" t="s">
        <v>8815</v>
      </c>
      <c r="D6515" t="s">
        <v>21677</v>
      </c>
      <c r="E6515"/>
      <c r="F6515"/>
      <c r="G6515"/>
      <c r="H6515"/>
    </row>
    <row r="6516" spans="1:8" x14ac:dyDescent="0.2">
      <c r="A6516" t="s">
        <v>8816</v>
      </c>
      <c r="B6516" t="s">
        <v>22877</v>
      </c>
      <c r="C6516" t="s">
        <v>8815</v>
      </c>
      <c r="D6516" t="s">
        <v>21677</v>
      </c>
      <c r="E6516"/>
      <c r="F6516"/>
      <c r="G6516"/>
      <c r="H6516"/>
    </row>
    <row r="6517" spans="1:8" x14ac:dyDescent="0.2">
      <c r="A6517" t="s">
        <v>8817</v>
      </c>
      <c r="B6517" t="s">
        <v>22877</v>
      </c>
      <c r="C6517" t="s">
        <v>8818</v>
      </c>
      <c r="D6517" t="s">
        <v>21677</v>
      </c>
      <c r="E6517"/>
      <c r="F6517"/>
      <c r="G6517"/>
      <c r="H6517"/>
    </row>
    <row r="6518" spans="1:8" x14ac:dyDescent="0.2">
      <c r="A6518" t="s">
        <v>8819</v>
      </c>
      <c r="B6518" t="s">
        <v>22877</v>
      </c>
      <c r="C6518" t="s">
        <v>8820</v>
      </c>
      <c r="D6518" t="s">
        <v>21677</v>
      </c>
      <c r="E6518"/>
      <c r="F6518"/>
      <c r="G6518"/>
      <c r="H6518"/>
    </row>
    <row r="6519" spans="1:8" x14ac:dyDescent="0.2">
      <c r="A6519" t="s">
        <v>8821</v>
      </c>
      <c r="B6519" t="s">
        <v>22877</v>
      </c>
      <c r="C6519" t="s">
        <v>8822</v>
      </c>
      <c r="D6519" t="s">
        <v>21677</v>
      </c>
      <c r="E6519"/>
      <c r="F6519"/>
      <c r="G6519"/>
      <c r="H6519"/>
    </row>
    <row r="6520" spans="1:8" x14ac:dyDescent="0.2">
      <c r="A6520" t="s">
        <v>8823</v>
      </c>
      <c r="B6520" t="s">
        <v>22877</v>
      </c>
      <c r="C6520" t="s">
        <v>8824</v>
      </c>
      <c r="D6520" t="s">
        <v>21677</v>
      </c>
      <c r="E6520"/>
      <c r="F6520"/>
      <c r="G6520"/>
      <c r="H6520"/>
    </row>
    <row r="6521" spans="1:8" x14ac:dyDescent="0.2">
      <c r="A6521" t="s">
        <v>8825</v>
      </c>
      <c r="B6521" t="s">
        <v>22877</v>
      </c>
      <c r="C6521" t="s">
        <v>8826</v>
      </c>
      <c r="D6521" t="s">
        <v>21677</v>
      </c>
      <c r="E6521"/>
      <c r="F6521"/>
      <c r="G6521"/>
      <c r="H6521"/>
    </row>
    <row r="6522" spans="1:8" x14ac:dyDescent="0.2">
      <c r="A6522" t="s">
        <v>8827</v>
      </c>
      <c r="B6522" t="s">
        <v>22877</v>
      </c>
      <c r="C6522" t="s">
        <v>8828</v>
      </c>
      <c r="D6522" t="s">
        <v>21677</v>
      </c>
      <c r="E6522"/>
      <c r="F6522"/>
      <c r="G6522"/>
      <c r="H6522"/>
    </row>
    <row r="6523" spans="1:8" x14ac:dyDescent="0.2">
      <c r="A6523" t="s">
        <v>8829</v>
      </c>
      <c r="B6523" t="s">
        <v>22877</v>
      </c>
      <c r="C6523" t="s">
        <v>8830</v>
      </c>
      <c r="D6523" t="s">
        <v>21677</v>
      </c>
      <c r="E6523"/>
      <c r="F6523"/>
      <c r="G6523"/>
      <c r="H6523"/>
    </row>
    <row r="6524" spans="1:8" x14ac:dyDescent="0.2">
      <c r="A6524" t="s">
        <v>8831</v>
      </c>
      <c r="B6524" t="s">
        <v>22877</v>
      </c>
      <c r="C6524" t="s">
        <v>8832</v>
      </c>
      <c r="D6524" t="s">
        <v>21677</v>
      </c>
      <c r="E6524"/>
      <c r="F6524"/>
      <c r="G6524"/>
      <c r="H6524"/>
    </row>
    <row r="6525" spans="1:8" x14ac:dyDescent="0.2">
      <c r="A6525" t="s">
        <v>8833</v>
      </c>
      <c r="B6525" t="s">
        <v>22877</v>
      </c>
      <c r="C6525" t="s">
        <v>8834</v>
      </c>
      <c r="D6525" t="s">
        <v>21677</v>
      </c>
      <c r="E6525"/>
      <c r="F6525"/>
      <c r="G6525"/>
      <c r="H6525"/>
    </row>
    <row r="6526" spans="1:8" x14ac:dyDescent="0.2">
      <c r="A6526" t="s">
        <v>8835</v>
      </c>
      <c r="B6526" t="s">
        <v>22877</v>
      </c>
      <c r="C6526" t="s">
        <v>8836</v>
      </c>
      <c r="D6526" t="s">
        <v>21677</v>
      </c>
      <c r="E6526"/>
      <c r="F6526"/>
      <c r="G6526"/>
      <c r="H6526"/>
    </row>
    <row r="6527" spans="1:8" x14ac:dyDescent="0.2">
      <c r="A6527" t="s">
        <v>8837</v>
      </c>
      <c r="B6527" t="s">
        <v>22877</v>
      </c>
      <c r="C6527" t="s">
        <v>8809</v>
      </c>
      <c r="D6527" t="s">
        <v>21677</v>
      </c>
      <c r="E6527"/>
      <c r="F6527"/>
      <c r="G6527"/>
      <c r="H6527"/>
    </row>
    <row r="6528" spans="1:8" x14ac:dyDescent="0.2">
      <c r="A6528" t="s">
        <v>8838</v>
      </c>
      <c r="B6528" t="s">
        <v>22877</v>
      </c>
      <c r="C6528" t="s">
        <v>8834</v>
      </c>
      <c r="D6528" t="s">
        <v>21677</v>
      </c>
      <c r="E6528"/>
      <c r="F6528"/>
      <c r="G6528"/>
      <c r="H6528"/>
    </row>
    <row r="6529" spans="1:8" x14ac:dyDescent="0.2">
      <c r="A6529" t="s">
        <v>8839</v>
      </c>
      <c r="B6529" t="s">
        <v>22877</v>
      </c>
      <c r="C6529" t="s">
        <v>8840</v>
      </c>
      <c r="D6529" t="s">
        <v>21677</v>
      </c>
      <c r="E6529"/>
      <c r="F6529"/>
      <c r="G6529"/>
      <c r="H6529"/>
    </row>
    <row r="6530" spans="1:8" x14ac:dyDescent="0.2">
      <c r="A6530" t="s">
        <v>8841</v>
      </c>
      <c r="B6530" t="s">
        <v>22877</v>
      </c>
      <c r="C6530" t="s">
        <v>8842</v>
      </c>
      <c r="D6530" t="s">
        <v>21677</v>
      </c>
      <c r="E6530"/>
      <c r="F6530"/>
      <c r="G6530"/>
      <c r="H6530"/>
    </row>
    <row r="6531" spans="1:8" x14ac:dyDescent="0.2">
      <c r="A6531" t="s">
        <v>8843</v>
      </c>
      <c r="B6531" t="s">
        <v>22877</v>
      </c>
      <c r="C6531" t="s">
        <v>8844</v>
      </c>
      <c r="D6531" t="s">
        <v>21677</v>
      </c>
      <c r="E6531"/>
      <c r="F6531"/>
      <c r="G6531"/>
      <c r="H6531"/>
    </row>
    <row r="6532" spans="1:8" x14ac:dyDescent="0.2">
      <c r="A6532" t="s">
        <v>8845</v>
      </c>
      <c r="B6532" t="s">
        <v>22877</v>
      </c>
      <c r="C6532" t="s">
        <v>8846</v>
      </c>
      <c r="D6532" t="s">
        <v>21677</v>
      </c>
      <c r="E6532"/>
      <c r="F6532"/>
      <c r="G6532"/>
      <c r="H6532"/>
    </row>
    <row r="6533" spans="1:8" x14ac:dyDescent="0.2">
      <c r="A6533" t="s">
        <v>8847</v>
      </c>
      <c r="B6533" t="s">
        <v>22877</v>
      </c>
      <c r="C6533" t="s">
        <v>8848</v>
      </c>
      <c r="D6533" t="s">
        <v>21677</v>
      </c>
      <c r="E6533"/>
      <c r="F6533"/>
      <c r="G6533"/>
      <c r="H6533"/>
    </row>
    <row r="6534" spans="1:8" x14ac:dyDescent="0.2">
      <c r="A6534" t="s">
        <v>8849</v>
      </c>
      <c r="B6534" t="s">
        <v>22877</v>
      </c>
      <c r="C6534" t="s">
        <v>8850</v>
      </c>
      <c r="D6534" t="s">
        <v>21677</v>
      </c>
      <c r="E6534"/>
      <c r="F6534"/>
      <c r="G6534"/>
      <c r="H6534"/>
    </row>
    <row r="6535" spans="1:8" x14ac:dyDescent="0.2">
      <c r="A6535" t="s">
        <v>8851</v>
      </c>
      <c r="B6535" t="s">
        <v>22877</v>
      </c>
      <c r="C6535" t="s">
        <v>2287</v>
      </c>
      <c r="D6535" t="s">
        <v>21677</v>
      </c>
      <c r="E6535"/>
      <c r="F6535"/>
      <c r="G6535"/>
      <c r="H6535"/>
    </row>
    <row r="6536" spans="1:8" x14ac:dyDescent="0.2">
      <c r="A6536" t="s">
        <v>8852</v>
      </c>
      <c r="B6536" t="s">
        <v>22877</v>
      </c>
      <c r="C6536" t="s">
        <v>8853</v>
      </c>
      <c r="D6536" t="s">
        <v>21677</v>
      </c>
      <c r="E6536"/>
      <c r="F6536"/>
      <c r="G6536"/>
      <c r="H6536"/>
    </row>
    <row r="6537" spans="1:8" x14ac:dyDescent="0.2">
      <c r="A6537" t="s">
        <v>8854</v>
      </c>
      <c r="B6537" t="s">
        <v>22877</v>
      </c>
      <c r="C6537" t="s">
        <v>8803</v>
      </c>
      <c r="D6537" t="s">
        <v>21677</v>
      </c>
      <c r="E6537"/>
      <c r="F6537"/>
      <c r="G6537"/>
      <c r="H6537"/>
    </row>
    <row r="6538" spans="1:8" x14ac:dyDescent="0.2">
      <c r="A6538" t="s">
        <v>8855</v>
      </c>
      <c r="B6538" t="s">
        <v>22877</v>
      </c>
      <c r="C6538" t="s">
        <v>8856</v>
      </c>
      <c r="D6538" t="s">
        <v>21677</v>
      </c>
      <c r="E6538"/>
      <c r="F6538"/>
      <c r="G6538"/>
      <c r="H6538"/>
    </row>
    <row r="6539" spans="1:8" x14ac:dyDescent="0.2">
      <c r="A6539" t="s">
        <v>8857</v>
      </c>
      <c r="B6539" t="s">
        <v>22877</v>
      </c>
      <c r="C6539" t="s">
        <v>8858</v>
      </c>
      <c r="D6539" t="s">
        <v>21677</v>
      </c>
      <c r="E6539"/>
      <c r="F6539"/>
      <c r="G6539"/>
      <c r="H6539"/>
    </row>
    <row r="6540" spans="1:8" x14ac:dyDescent="0.2">
      <c r="A6540" t="s">
        <v>8859</v>
      </c>
      <c r="B6540" t="s">
        <v>22877</v>
      </c>
      <c r="C6540" t="s">
        <v>8860</v>
      </c>
      <c r="D6540" t="s">
        <v>21677</v>
      </c>
      <c r="E6540"/>
      <c r="F6540"/>
      <c r="G6540"/>
      <c r="H6540"/>
    </row>
    <row r="6541" spans="1:8" x14ac:dyDescent="0.2">
      <c r="A6541" t="s">
        <v>8861</v>
      </c>
      <c r="B6541" t="s">
        <v>22877</v>
      </c>
      <c r="C6541" t="s">
        <v>8862</v>
      </c>
      <c r="D6541" t="s">
        <v>21677</v>
      </c>
      <c r="E6541"/>
      <c r="F6541"/>
      <c r="G6541"/>
      <c r="H6541"/>
    </row>
    <row r="6542" spans="1:8" x14ac:dyDescent="0.2">
      <c r="A6542" t="s">
        <v>8863</v>
      </c>
      <c r="B6542" t="s">
        <v>22877</v>
      </c>
      <c r="C6542" t="s">
        <v>8864</v>
      </c>
      <c r="D6542" t="s">
        <v>21677</v>
      </c>
      <c r="E6542"/>
      <c r="F6542"/>
      <c r="G6542"/>
      <c r="H6542"/>
    </row>
    <row r="6543" spans="1:8" x14ac:dyDescent="0.2">
      <c r="A6543" t="s">
        <v>8865</v>
      </c>
      <c r="B6543" t="s">
        <v>22877</v>
      </c>
      <c r="C6543" t="s">
        <v>8866</v>
      </c>
      <c r="D6543" t="s">
        <v>21677</v>
      </c>
      <c r="E6543"/>
      <c r="F6543"/>
      <c r="G6543"/>
      <c r="H6543"/>
    </row>
    <row r="6544" spans="1:8" x14ac:dyDescent="0.2">
      <c r="A6544" t="s">
        <v>8867</v>
      </c>
      <c r="B6544" t="s">
        <v>22877</v>
      </c>
      <c r="C6544" t="s">
        <v>8868</v>
      </c>
      <c r="D6544" t="s">
        <v>21677</v>
      </c>
      <c r="E6544"/>
      <c r="F6544"/>
      <c r="G6544"/>
      <c r="H6544"/>
    </row>
    <row r="6545" spans="1:8" x14ac:dyDescent="0.2">
      <c r="A6545" t="s">
        <v>8869</v>
      </c>
      <c r="B6545" t="s">
        <v>22877</v>
      </c>
      <c r="C6545" t="s">
        <v>8870</v>
      </c>
      <c r="D6545" t="s">
        <v>21677</v>
      </c>
      <c r="E6545"/>
      <c r="F6545"/>
      <c r="G6545"/>
      <c r="H6545"/>
    </row>
    <row r="6546" spans="1:8" x14ac:dyDescent="0.2">
      <c r="A6546" t="s">
        <v>8871</v>
      </c>
      <c r="B6546" t="s">
        <v>22877</v>
      </c>
      <c r="C6546" t="s">
        <v>8872</v>
      </c>
      <c r="D6546" t="s">
        <v>21677</v>
      </c>
      <c r="E6546"/>
      <c r="F6546"/>
      <c r="G6546"/>
      <c r="H6546"/>
    </row>
    <row r="6547" spans="1:8" x14ac:dyDescent="0.2">
      <c r="A6547" t="s">
        <v>8873</v>
      </c>
      <c r="B6547" t="s">
        <v>22877</v>
      </c>
      <c r="C6547" t="s">
        <v>8874</v>
      </c>
      <c r="D6547" t="s">
        <v>21677</v>
      </c>
      <c r="E6547"/>
      <c r="F6547"/>
      <c r="G6547"/>
      <c r="H6547"/>
    </row>
    <row r="6548" spans="1:8" x14ac:dyDescent="0.2">
      <c r="A6548" t="s">
        <v>8875</v>
      </c>
      <c r="B6548" t="s">
        <v>22877</v>
      </c>
      <c r="C6548" t="s">
        <v>8794</v>
      </c>
      <c r="D6548" t="s">
        <v>21677</v>
      </c>
      <c r="E6548"/>
      <c r="F6548"/>
      <c r="G6548"/>
      <c r="H6548"/>
    </row>
    <row r="6549" spans="1:8" x14ac:dyDescent="0.2">
      <c r="A6549" t="s">
        <v>8876</v>
      </c>
      <c r="B6549" t="s">
        <v>22877</v>
      </c>
      <c r="C6549" t="s">
        <v>5497</v>
      </c>
      <c r="D6549" t="s">
        <v>21677</v>
      </c>
      <c r="E6549"/>
      <c r="F6549"/>
      <c r="G6549"/>
      <c r="H6549"/>
    </row>
    <row r="6550" spans="1:8" x14ac:dyDescent="0.2">
      <c r="A6550" t="s">
        <v>8877</v>
      </c>
      <c r="B6550" t="s">
        <v>22877</v>
      </c>
      <c r="C6550" t="s">
        <v>8878</v>
      </c>
      <c r="D6550" t="s">
        <v>21677</v>
      </c>
      <c r="E6550"/>
      <c r="F6550"/>
      <c r="G6550"/>
      <c r="H6550"/>
    </row>
    <row r="6551" spans="1:8" x14ac:dyDescent="0.2">
      <c r="A6551" t="s">
        <v>8879</v>
      </c>
      <c r="B6551" t="s">
        <v>22877</v>
      </c>
      <c r="C6551" t="s">
        <v>8880</v>
      </c>
      <c r="D6551" t="s">
        <v>21677</v>
      </c>
      <c r="E6551"/>
      <c r="F6551"/>
      <c r="G6551"/>
      <c r="H6551"/>
    </row>
    <row r="6552" spans="1:8" x14ac:dyDescent="0.2">
      <c r="A6552" t="s">
        <v>8881</v>
      </c>
      <c r="B6552" t="s">
        <v>22877</v>
      </c>
      <c r="C6552" t="s">
        <v>8848</v>
      </c>
      <c r="D6552" t="s">
        <v>21677</v>
      </c>
      <c r="E6552"/>
      <c r="F6552"/>
      <c r="G6552"/>
      <c r="H6552"/>
    </row>
    <row r="6553" spans="1:8" x14ac:dyDescent="0.2">
      <c r="A6553" t="s">
        <v>8882</v>
      </c>
      <c r="B6553" t="s">
        <v>22877</v>
      </c>
      <c r="C6553" t="s">
        <v>8883</v>
      </c>
      <c r="D6553" t="s">
        <v>21677</v>
      </c>
      <c r="E6553"/>
      <c r="F6553"/>
      <c r="G6553"/>
      <c r="H6553"/>
    </row>
    <row r="6554" spans="1:8" x14ac:dyDescent="0.2">
      <c r="A6554" t="s">
        <v>8884</v>
      </c>
      <c r="B6554" t="s">
        <v>22877</v>
      </c>
      <c r="C6554" t="s">
        <v>8885</v>
      </c>
      <c r="D6554" t="s">
        <v>21677</v>
      </c>
      <c r="E6554"/>
      <c r="F6554"/>
      <c r="G6554"/>
      <c r="H6554"/>
    </row>
    <row r="6555" spans="1:8" x14ac:dyDescent="0.2">
      <c r="A6555" t="s">
        <v>8886</v>
      </c>
      <c r="B6555" t="s">
        <v>22877</v>
      </c>
      <c r="C6555" t="s">
        <v>8887</v>
      </c>
      <c r="D6555" t="s">
        <v>21677</v>
      </c>
      <c r="E6555"/>
      <c r="F6555"/>
      <c r="G6555"/>
      <c r="H6555"/>
    </row>
    <row r="6556" spans="1:8" x14ac:dyDescent="0.2">
      <c r="A6556" t="s">
        <v>8888</v>
      </c>
      <c r="B6556" t="s">
        <v>22877</v>
      </c>
      <c r="C6556" t="s">
        <v>8889</v>
      </c>
      <c r="D6556" t="s">
        <v>21677</v>
      </c>
      <c r="E6556"/>
      <c r="F6556"/>
      <c r="G6556"/>
      <c r="H6556"/>
    </row>
    <row r="6557" spans="1:8" x14ac:dyDescent="0.2">
      <c r="A6557" t="s">
        <v>8890</v>
      </c>
      <c r="B6557" t="s">
        <v>22877</v>
      </c>
      <c r="C6557" t="s">
        <v>8891</v>
      </c>
      <c r="D6557" t="s">
        <v>21677</v>
      </c>
      <c r="E6557"/>
      <c r="F6557"/>
      <c r="G6557"/>
      <c r="H6557"/>
    </row>
    <row r="6558" spans="1:8" x14ac:dyDescent="0.2">
      <c r="A6558" t="s">
        <v>8892</v>
      </c>
      <c r="B6558" t="s">
        <v>22877</v>
      </c>
      <c r="C6558" t="s">
        <v>8893</v>
      </c>
      <c r="D6558" t="s">
        <v>21677</v>
      </c>
      <c r="E6558"/>
      <c r="F6558"/>
      <c r="G6558"/>
      <c r="H6558"/>
    </row>
    <row r="6559" spans="1:8" x14ac:dyDescent="0.2">
      <c r="A6559" t="s">
        <v>8894</v>
      </c>
      <c r="B6559" t="s">
        <v>22877</v>
      </c>
      <c r="C6559" t="s">
        <v>8895</v>
      </c>
      <c r="D6559" t="s">
        <v>21677</v>
      </c>
      <c r="E6559"/>
      <c r="F6559"/>
      <c r="G6559"/>
      <c r="H6559"/>
    </row>
    <row r="6560" spans="1:8" x14ac:dyDescent="0.2">
      <c r="A6560" t="s">
        <v>8896</v>
      </c>
      <c r="B6560" t="s">
        <v>22877</v>
      </c>
      <c r="C6560" t="s">
        <v>8897</v>
      </c>
      <c r="D6560" t="s">
        <v>21677</v>
      </c>
      <c r="E6560"/>
      <c r="F6560"/>
      <c r="G6560"/>
      <c r="H6560"/>
    </row>
    <row r="6561" spans="1:8" x14ac:dyDescent="0.2">
      <c r="A6561" t="s">
        <v>8898</v>
      </c>
      <c r="B6561" t="s">
        <v>22877</v>
      </c>
      <c r="C6561" t="s">
        <v>8899</v>
      </c>
      <c r="D6561" t="s">
        <v>21677</v>
      </c>
      <c r="E6561"/>
      <c r="F6561"/>
      <c r="G6561"/>
      <c r="H6561"/>
    </row>
    <row r="6562" spans="1:8" x14ac:dyDescent="0.2">
      <c r="A6562" t="s">
        <v>8900</v>
      </c>
      <c r="B6562" t="s">
        <v>22877</v>
      </c>
      <c r="C6562" t="s">
        <v>8901</v>
      </c>
      <c r="D6562" t="s">
        <v>21677</v>
      </c>
      <c r="E6562"/>
      <c r="F6562"/>
      <c r="G6562"/>
      <c r="H6562"/>
    </row>
    <row r="6563" spans="1:8" x14ac:dyDescent="0.2">
      <c r="A6563" t="s">
        <v>8902</v>
      </c>
      <c r="B6563" t="s">
        <v>22877</v>
      </c>
      <c r="C6563" t="s">
        <v>8891</v>
      </c>
      <c r="D6563" t="s">
        <v>21677</v>
      </c>
      <c r="E6563"/>
      <c r="F6563"/>
      <c r="G6563"/>
      <c r="H6563"/>
    </row>
    <row r="6564" spans="1:8" x14ac:dyDescent="0.2">
      <c r="A6564" t="s">
        <v>8903</v>
      </c>
      <c r="B6564" t="s">
        <v>22877</v>
      </c>
      <c r="C6564" t="s">
        <v>8895</v>
      </c>
      <c r="D6564" t="s">
        <v>21677</v>
      </c>
      <c r="E6564"/>
      <c r="F6564"/>
      <c r="G6564"/>
      <c r="H6564"/>
    </row>
    <row r="6565" spans="1:8" x14ac:dyDescent="0.2">
      <c r="A6565" t="s">
        <v>8904</v>
      </c>
      <c r="B6565" t="s">
        <v>22877</v>
      </c>
      <c r="C6565" t="s">
        <v>8905</v>
      </c>
      <c r="D6565" t="s">
        <v>21677</v>
      </c>
      <c r="E6565"/>
      <c r="F6565"/>
      <c r="G6565"/>
      <c r="H6565"/>
    </row>
    <row r="6566" spans="1:8" x14ac:dyDescent="0.2">
      <c r="A6566" t="s">
        <v>8906</v>
      </c>
      <c r="B6566" t="s">
        <v>22877</v>
      </c>
      <c r="C6566" t="s">
        <v>8834</v>
      </c>
      <c r="D6566" t="s">
        <v>21677</v>
      </c>
      <c r="E6566"/>
      <c r="F6566"/>
      <c r="G6566"/>
      <c r="H6566"/>
    </row>
    <row r="6567" spans="1:8" x14ac:dyDescent="0.2">
      <c r="A6567" t="s">
        <v>8907</v>
      </c>
      <c r="B6567" t="s">
        <v>22877</v>
      </c>
      <c r="C6567" t="s">
        <v>8908</v>
      </c>
      <c r="D6567" t="s">
        <v>21677</v>
      </c>
      <c r="E6567"/>
      <c r="F6567"/>
      <c r="G6567"/>
      <c r="H6567"/>
    </row>
    <row r="6568" spans="1:8" x14ac:dyDescent="0.2">
      <c r="A6568" t="s">
        <v>8909</v>
      </c>
      <c r="B6568" t="s">
        <v>22877</v>
      </c>
      <c r="C6568" t="s">
        <v>12327</v>
      </c>
      <c r="D6568" t="s">
        <v>21677</v>
      </c>
      <c r="E6568"/>
      <c r="F6568"/>
      <c r="G6568"/>
      <c r="H6568"/>
    </row>
    <row r="6569" spans="1:8" x14ac:dyDescent="0.2">
      <c r="A6569" t="s">
        <v>12328</v>
      </c>
      <c r="B6569" t="s">
        <v>22877</v>
      </c>
      <c r="C6569" t="s">
        <v>12329</v>
      </c>
      <c r="D6569" t="s">
        <v>21677</v>
      </c>
      <c r="E6569"/>
      <c r="F6569"/>
      <c r="G6569"/>
      <c r="H6569"/>
    </row>
    <row r="6570" spans="1:8" x14ac:dyDescent="0.2">
      <c r="A6570" t="s">
        <v>12330</v>
      </c>
      <c r="B6570" t="s">
        <v>22877</v>
      </c>
      <c r="C6570" t="s">
        <v>8891</v>
      </c>
      <c r="D6570" t="s">
        <v>21677</v>
      </c>
      <c r="E6570"/>
      <c r="F6570"/>
      <c r="G6570"/>
      <c r="H6570"/>
    </row>
    <row r="6571" spans="1:8" x14ac:dyDescent="0.2">
      <c r="A6571" t="s">
        <v>12331</v>
      </c>
      <c r="B6571" t="s">
        <v>22877</v>
      </c>
      <c r="C6571" t="s">
        <v>8893</v>
      </c>
      <c r="D6571" t="s">
        <v>21677</v>
      </c>
      <c r="E6571"/>
      <c r="F6571"/>
      <c r="G6571"/>
      <c r="H6571"/>
    </row>
    <row r="6572" spans="1:8" x14ac:dyDescent="0.2">
      <c r="A6572" t="s">
        <v>12332</v>
      </c>
      <c r="B6572" t="s">
        <v>22877</v>
      </c>
      <c r="C6572" t="s">
        <v>8846</v>
      </c>
      <c r="D6572" t="s">
        <v>21677</v>
      </c>
      <c r="E6572"/>
      <c r="F6572"/>
      <c r="G6572"/>
      <c r="H6572"/>
    </row>
    <row r="6573" spans="1:8" x14ac:dyDescent="0.2">
      <c r="A6573" t="s">
        <v>12333</v>
      </c>
      <c r="B6573" t="s">
        <v>22877</v>
      </c>
      <c r="C6573" t="s">
        <v>12334</v>
      </c>
      <c r="D6573" t="s">
        <v>21677</v>
      </c>
      <c r="E6573"/>
      <c r="F6573"/>
      <c r="G6573"/>
      <c r="H6573"/>
    </row>
    <row r="6574" spans="1:8" x14ac:dyDescent="0.2">
      <c r="A6574" t="s">
        <v>12335</v>
      </c>
      <c r="B6574" t="s">
        <v>22877</v>
      </c>
      <c r="C6574" t="s">
        <v>8801</v>
      </c>
      <c r="D6574" t="s">
        <v>21677</v>
      </c>
      <c r="E6574"/>
      <c r="F6574"/>
      <c r="G6574"/>
      <c r="H6574"/>
    </row>
    <row r="6575" spans="1:8" x14ac:dyDescent="0.2">
      <c r="A6575" t="s">
        <v>12336</v>
      </c>
      <c r="B6575" t="s">
        <v>22877</v>
      </c>
      <c r="C6575" t="s">
        <v>5499</v>
      </c>
      <c r="D6575" t="s">
        <v>21677</v>
      </c>
      <c r="E6575"/>
      <c r="F6575"/>
      <c r="G6575"/>
      <c r="H6575"/>
    </row>
    <row r="6576" spans="1:8" x14ac:dyDescent="0.2">
      <c r="A6576" t="s">
        <v>12337</v>
      </c>
      <c r="B6576" t="s">
        <v>22877</v>
      </c>
      <c r="C6576" t="s">
        <v>2306</v>
      </c>
      <c r="D6576" t="s">
        <v>21677</v>
      </c>
      <c r="E6576"/>
      <c r="F6576"/>
      <c r="G6576"/>
      <c r="H6576"/>
    </row>
    <row r="6577" spans="1:8" x14ac:dyDescent="0.2">
      <c r="A6577" t="s">
        <v>12338</v>
      </c>
      <c r="B6577" t="s">
        <v>22877</v>
      </c>
      <c r="C6577" t="s">
        <v>8846</v>
      </c>
      <c r="D6577" t="s">
        <v>21677</v>
      </c>
      <c r="E6577"/>
      <c r="F6577"/>
      <c r="G6577"/>
      <c r="H6577"/>
    </row>
    <row r="6578" spans="1:8" x14ac:dyDescent="0.2">
      <c r="A6578" t="s">
        <v>12339</v>
      </c>
      <c r="B6578" t="s">
        <v>22877</v>
      </c>
      <c r="C6578" t="s">
        <v>8796</v>
      </c>
      <c r="D6578" t="s">
        <v>21677</v>
      </c>
      <c r="E6578"/>
      <c r="F6578"/>
      <c r="G6578"/>
      <c r="H6578"/>
    </row>
    <row r="6579" spans="1:8" x14ac:dyDescent="0.2">
      <c r="A6579" t="s">
        <v>12340</v>
      </c>
      <c r="B6579" t="s">
        <v>22877</v>
      </c>
      <c r="C6579" t="s">
        <v>12341</v>
      </c>
      <c r="D6579" t="s">
        <v>21677</v>
      </c>
      <c r="E6579"/>
      <c r="F6579"/>
      <c r="G6579"/>
      <c r="H6579"/>
    </row>
    <row r="6580" spans="1:8" x14ac:dyDescent="0.2">
      <c r="A6580" t="s">
        <v>12342</v>
      </c>
      <c r="B6580" t="s">
        <v>21676</v>
      </c>
      <c r="C6580" t="s">
        <v>12343</v>
      </c>
      <c r="D6580" t="s">
        <v>21677</v>
      </c>
      <c r="E6580"/>
      <c r="F6580"/>
      <c r="G6580"/>
      <c r="H6580"/>
    </row>
    <row r="6581" spans="1:8" x14ac:dyDescent="0.2">
      <c r="A6581" t="s">
        <v>12344</v>
      </c>
      <c r="B6581" t="s">
        <v>21676</v>
      </c>
      <c r="C6581" t="s">
        <v>2104</v>
      </c>
      <c r="D6581" t="s">
        <v>21677</v>
      </c>
      <c r="E6581"/>
      <c r="F6581"/>
      <c r="G6581"/>
      <c r="H6581"/>
    </row>
    <row r="6582" spans="1:8" x14ac:dyDescent="0.2">
      <c r="A6582" t="s">
        <v>12345</v>
      </c>
      <c r="B6582" t="s">
        <v>21676</v>
      </c>
      <c r="C6582" t="s">
        <v>12346</v>
      </c>
      <c r="D6582" t="s">
        <v>21677</v>
      </c>
      <c r="E6582"/>
      <c r="F6582"/>
      <c r="G6582"/>
      <c r="H6582"/>
    </row>
    <row r="6583" spans="1:8" x14ac:dyDescent="0.2">
      <c r="A6583" t="s">
        <v>12347</v>
      </c>
      <c r="B6583" t="s">
        <v>21676</v>
      </c>
      <c r="C6583" t="s">
        <v>12348</v>
      </c>
      <c r="D6583" t="s">
        <v>21677</v>
      </c>
      <c r="E6583"/>
      <c r="F6583"/>
      <c r="G6583"/>
      <c r="H6583"/>
    </row>
    <row r="6584" spans="1:8" x14ac:dyDescent="0.2">
      <c r="A6584" t="s">
        <v>12349</v>
      </c>
      <c r="B6584" t="s">
        <v>21676</v>
      </c>
      <c r="C6584" t="s">
        <v>12350</v>
      </c>
      <c r="D6584" t="s">
        <v>21677</v>
      </c>
      <c r="E6584"/>
      <c r="F6584"/>
      <c r="G6584"/>
      <c r="H6584"/>
    </row>
    <row r="6585" spans="1:8" x14ac:dyDescent="0.2">
      <c r="A6585" t="s">
        <v>12351</v>
      </c>
      <c r="B6585" t="s">
        <v>21676</v>
      </c>
      <c r="C6585" t="s">
        <v>12352</v>
      </c>
      <c r="D6585" t="s">
        <v>21677</v>
      </c>
      <c r="E6585"/>
      <c r="F6585"/>
      <c r="G6585"/>
      <c r="H6585"/>
    </row>
    <row r="6586" spans="1:8" x14ac:dyDescent="0.2">
      <c r="A6586" t="s">
        <v>12353</v>
      </c>
      <c r="B6586" t="s">
        <v>23571</v>
      </c>
      <c r="C6586" t="s">
        <v>12354</v>
      </c>
      <c r="D6586" t="s">
        <v>21648</v>
      </c>
      <c r="E6586"/>
      <c r="F6586">
        <v>70813</v>
      </c>
      <c r="G6586"/>
      <c r="H6586"/>
    </row>
    <row r="6587" spans="1:8" x14ac:dyDescent="0.2">
      <c r="A6587" t="s">
        <v>12355</v>
      </c>
      <c r="B6587" t="s">
        <v>23571</v>
      </c>
      <c r="C6587" t="s">
        <v>12356</v>
      </c>
      <c r="D6587" t="s">
        <v>21648</v>
      </c>
      <c r="E6587"/>
      <c r="F6587">
        <v>70813</v>
      </c>
      <c r="G6587"/>
      <c r="H6587"/>
    </row>
    <row r="6588" spans="1:8" x14ac:dyDescent="0.2">
      <c r="A6588" t="s">
        <v>12357</v>
      </c>
      <c r="B6588" t="s">
        <v>23571</v>
      </c>
      <c r="C6588" t="s">
        <v>12358</v>
      </c>
      <c r="D6588" t="s">
        <v>21648</v>
      </c>
      <c r="E6588"/>
      <c r="F6588">
        <v>70813</v>
      </c>
      <c r="G6588"/>
      <c r="H6588"/>
    </row>
    <row r="6589" spans="1:8" x14ac:dyDescent="0.2">
      <c r="A6589" t="s">
        <v>12359</v>
      </c>
      <c r="B6589" t="s">
        <v>23676</v>
      </c>
      <c r="C6589" t="s">
        <v>12360</v>
      </c>
      <c r="D6589" t="s">
        <v>21648</v>
      </c>
      <c r="E6589"/>
      <c r="F6589">
        <v>99999</v>
      </c>
      <c r="G6589"/>
      <c r="H6589"/>
    </row>
    <row r="6590" spans="1:8" x14ac:dyDescent="0.2">
      <c r="A6590" t="s">
        <v>12361</v>
      </c>
      <c r="B6590" t="s">
        <v>23677</v>
      </c>
      <c r="C6590" t="s">
        <v>12362</v>
      </c>
      <c r="D6590" t="s">
        <v>21648</v>
      </c>
      <c r="E6590"/>
      <c r="F6590">
        <v>99999</v>
      </c>
      <c r="G6590"/>
      <c r="H6590"/>
    </row>
    <row r="6591" spans="1:8" x14ac:dyDescent="0.2">
      <c r="A6591" t="s">
        <v>12363</v>
      </c>
      <c r="B6591" t="s">
        <v>23678</v>
      </c>
      <c r="C6591" t="s">
        <v>12364</v>
      </c>
      <c r="D6591" t="s">
        <v>21648</v>
      </c>
      <c r="E6591"/>
      <c r="F6591">
        <v>99999</v>
      </c>
      <c r="G6591"/>
      <c r="H6591"/>
    </row>
    <row r="6592" spans="1:8" x14ac:dyDescent="0.2">
      <c r="A6592" t="s">
        <v>12365</v>
      </c>
      <c r="B6592" t="s">
        <v>23678</v>
      </c>
      <c r="C6592" t="s">
        <v>12364</v>
      </c>
      <c r="D6592" t="s">
        <v>21648</v>
      </c>
      <c r="E6592"/>
      <c r="F6592">
        <v>99999</v>
      </c>
      <c r="G6592"/>
      <c r="H6592"/>
    </row>
    <row r="6593" spans="1:8" x14ac:dyDescent="0.2">
      <c r="A6593" t="s">
        <v>12366</v>
      </c>
      <c r="B6593" t="s">
        <v>23571</v>
      </c>
      <c r="C6593" t="s">
        <v>12367</v>
      </c>
      <c r="D6593" t="s">
        <v>21648</v>
      </c>
      <c r="E6593"/>
      <c r="F6593">
        <v>70813</v>
      </c>
      <c r="G6593"/>
      <c r="H6593"/>
    </row>
    <row r="6594" spans="1:8" x14ac:dyDescent="0.2">
      <c r="A6594" t="s">
        <v>12368</v>
      </c>
      <c r="B6594" t="s">
        <v>23571</v>
      </c>
      <c r="C6594" t="s">
        <v>12369</v>
      </c>
      <c r="D6594" t="s">
        <v>21648</v>
      </c>
      <c r="E6594"/>
      <c r="F6594">
        <v>70813</v>
      </c>
      <c r="G6594"/>
      <c r="H6594"/>
    </row>
    <row r="6595" spans="1:8" x14ac:dyDescent="0.2">
      <c r="A6595" t="s">
        <v>12370</v>
      </c>
      <c r="B6595" t="s">
        <v>23571</v>
      </c>
      <c r="C6595" t="s">
        <v>12371</v>
      </c>
      <c r="D6595" t="s">
        <v>21648</v>
      </c>
      <c r="E6595"/>
      <c r="F6595">
        <v>70813</v>
      </c>
      <c r="G6595"/>
      <c r="H6595"/>
    </row>
    <row r="6596" spans="1:8" x14ac:dyDescent="0.2">
      <c r="A6596" t="s">
        <v>12372</v>
      </c>
      <c r="B6596" t="s">
        <v>23571</v>
      </c>
      <c r="C6596" t="s">
        <v>12373</v>
      </c>
      <c r="D6596" t="s">
        <v>21648</v>
      </c>
      <c r="E6596"/>
      <c r="F6596">
        <v>70813</v>
      </c>
      <c r="G6596"/>
      <c r="H6596"/>
    </row>
    <row r="6597" spans="1:8" x14ac:dyDescent="0.2">
      <c r="A6597" t="s">
        <v>12374</v>
      </c>
      <c r="B6597" t="s">
        <v>23571</v>
      </c>
      <c r="C6597" t="s">
        <v>12375</v>
      </c>
      <c r="D6597" t="s">
        <v>21648</v>
      </c>
      <c r="E6597"/>
      <c r="F6597">
        <v>70813</v>
      </c>
      <c r="G6597"/>
      <c r="H6597"/>
    </row>
    <row r="6598" spans="1:8" x14ac:dyDescent="0.2">
      <c r="A6598" t="s">
        <v>12376</v>
      </c>
      <c r="B6598" t="s">
        <v>23571</v>
      </c>
      <c r="C6598" t="s">
        <v>8953</v>
      </c>
      <c r="D6598" t="s">
        <v>21648</v>
      </c>
      <c r="E6598"/>
      <c r="F6598">
        <v>70813</v>
      </c>
      <c r="G6598"/>
      <c r="H6598"/>
    </row>
    <row r="6599" spans="1:8" x14ac:dyDescent="0.2">
      <c r="A6599" t="s">
        <v>8954</v>
      </c>
      <c r="B6599" t="s">
        <v>21995</v>
      </c>
      <c r="C6599" t="s">
        <v>90</v>
      </c>
      <c r="D6599" t="s">
        <v>21648</v>
      </c>
      <c r="E6599">
        <v>0</v>
      </c>
      <c r="F6599">
        <v>99999</v>
      </c>
      <c r="G6599"/>
      <c r="H6599"/>
    </row>
    <row r="6600" spans="1:8" x14ac:dyDescent="0.2">
      <c r="A6600" t="s">
        <v>8955</v>
      </c>
      <c r="B6600" t="s">
        <v>21995</v>
      </c>
      <c r="C6600" t="s">
        <v>92</v>
      </c>
      <c r="D6600" t="s">
        <v>21648</v>
      </c>
      <c r="E6600">
        <v>0</v>
      </c>
      <c r="F6600">
        <v>99999</v>
      </c>
      <c r="G6600"/>
      <c r="H6600"/>
    </row>
    <row r="6601" spans="1:8" x14ac:dyDescent="0.2">
      <c r="A6601" t="s">
        <v>8956</v>
      </c>
      <c r="B6601" t="s">
        <v>21995</v>
      </c>
      <c r="C6601" t="s">
        <v>12402</v>
      </c>
      <c r="D6601" t="s">
        <v>21648</v>
      </c>
      <c r="E6601">
        <v>0</v>
      </c>
      <c r="F6601">
        <v>99999</v>
      </c>
      <c r="G6601"/>
      <c r="H6601"/>
    </row>
    <row r="6602" spans="1:8" x14ac:dyDescent="0.2">
      <c r="A6602" t="s">
        <v>12403</v>
      </c>
      <c r="B6602" t="s">
        <v>21995</v>
      </c>
      <c r="C6602" t="s">
        <v>3564</v>
      </c>
      <c r="D6602" t="s">
        <v>21648</v>
      </c>
      <c r="E6602"/>
      <c r="F6602">
        <v>99999</v>
      </c>
      <c r="G6602"/>
      <c r="H6602"/>
    </row>
    <row r="6603" spans="1:8" x14ac:dyDescent="0.2">
      <c r="A6603" t="s">
        <v>12404</v>
      </c>
      <c r="B6603" t="s">
        <v>21995</v>
      </c>
      <c r="C6603" t="s">
        <v>3547</v>
      </c>
      <c r="D6603" t="s">
        <v>21648</v>
      </c>
      <c r="E6603"/>
      <c r="F6603">
        <v>99999</v>
      </c>
      <c r="G6603"/>
      <c r="H6603"/>
    </row>
    <row r="6604" spans="1:8" x14ac:dyDescent="0.2">
      <c r="A6604" t="s">
        <v>12405</v>
      </c>
      <c r="B6604" t="s">
        <v>21995</v>
      </c>
      <c r="C6604" t="s">
        <v>12406</v>
      </c>
      <c r="D6604" t="s">
        <v>21648</v>
      </c>
      <c r="E6604"/>
      <c r="F6604">
        <v>99999</v>
      </c>
      <c r="G6604"/>
      <c r="H6604"/>
    </row>
    <row r="6605" spans="1:8" x14ac:dyDescent="0.2">
      <c r="A6605" t="s">
        <v>12407</v>
      </c>
      <c r="B6605" t="s">
        <v>21995</v>
      </c>
      <c r="C6605" t="s">
        <v>12408</v>
      </c>
      <c r="D6605" t="s">
        <v>21648</v>
      </c>
      <c r="E6605"/>
      <c r="F6605">
        <v>99999</v>
      </c>
      <c r="G6605"/>
      <c r="H6605"/>
    </row>
    <row r="6606" spans="1:8" x14ac:dyDescent="0.2">
      <c r="A6606" t="s">
        <v>12409</v>
      </c>
      <c r="B6606" t="s">
        <v>21995</v>
      </c>
      <c r="C6606" t="s">
        <v>3545</v>
      </c>
      <c r="D6606" t="s">
        <v>21648</v>
      </c>
      <c r="E6606">
        <v>0</v>
      </c>
      <c r="F6606">
        <v>99999</v>
      </c>
      <c r="G6606"/>
      <c r="H6606"/>
    </row>
    <row r="6607" spans="1:8" x14ac:dyDescent="0.2">
      <c r="A6607" t="s">
        <v>12410</v>
      </c>
      <c r="B6607" t="s">
        <v>21995</v>
      </c>
      <c r="C6607" t="s">
        <v>94</v>
      </c>
      <c r="D6607" t="s">
        <v>21648</v>
      </c>
      <c r="E6607">
        <v>0</v>
      </c>
      <c r="F6607">
        <v>99999</v>
      </c>
      <c r="G6607"/>
      <c r="H6607"/>
    </row>
    <row r="6608" spans="1:8" x14ac:dyDescent="0.2">
      <c r="A6608" t="s">
        <v>12411</v>
      </c>
      <c r="B6608" t="s">
        <v>21995</v>
      </c>
      <c r="C6608" t="s">
        <v>85</v>
      </c>
      <c r="D6608" t="s">
        <v>21648</v>
      </c>
      <c r="E6608">
        <v>0</v>
      </c>
      <c r="F6608">
        <v>99999</v>
      </c>
      <c r="G6608"/>
      <c r="H6608"/>
    </row>
    <row r="6609" spans="1:8" x14ac:dyDescent="0.2">
      <c r="A6609" t="s">
        <v>12412</v>
      </c>
      <c r="B6609" t="s">
        <v>21995</v>
      </c>
      <c r="C6609" t="s">
        <v>3568</v>
      </c>
      <c r="D6609" t="s">
        <v>21648</v>
      </c>
      <c r="E6609">
        <v>0</v>
      </c>
      <c r="F6609">
        <v>99999</v>
      </c>
      <c r="G6609"/>
      <c r="H6609"/>
    </row>
    <row r="6610" spans="1:8" x14ac:dyDescent="0.2">
      <c r="A6610" t="s">
        <v>12413</v>
      </c>
      <c r="B6610" t="s">
        <v>21995</v>
      </c>
      <c r="C6610" t="s">
        <v>3549</v>
      </c>
      <c r="D6610" t="s">
        <v>21648</v>
      </c>
      <c r="E6610">
        <v>0</v>
      </c>
      <c r="F6610">
        <v>99999</v>
      </c>
      <c r="G6610"/>
      <c r="H6610"/>
    </row>
    <row r="6611" spans="1:8" x14ac:dyDescent="0.2">
      <c r="A6611" t="s">
        <v>12414</v>
      </c>
      <c r="B6611" t="s">
        <v>21995</v>
      </c>
      <c r="C6611" t="s">
        <v>96</v>
      </c>
      <c r="D6611" t="s">
        <v>21648</v>
      </c>
      <c r="E6611">
        <v>0</v>
      </c>
      <c r="F6611">
        <v>99999</v>
      </c>
      <c r="G6611"/>
      <c r="H6611"/>
    </row>
    <row r="6612" spans="1:8" x14ac:dyDescent="0.2">
      <c r="A6612" t="s">
        <v>12415</v>
      </c>
      <c r="B6612" t="s">
        <v>21995</v>
      </c>
      <c r="C6612" t="s">
        <v>3553</v>
      </c>
      <c r="D6612" t="s">
        <v>21648</v>
      </c>
      <c r="E6612">
        <v>0</v>
      </c>
      <c r="F6612">
        <v>99999</v>
      </c>
      <c r="G6612"/>
      <c r="H6612"/>
    </row>
    <row r="6613" spans="1:8" x14ac:dyDescent="0.2">
      <c r="A6613" t="s">
        <v>12416</v>
      </c>
      <c r="B6613" t="s">
        <v>21995</v>
      </c>
      <c r="C6613" t="s">
        <v>83</v>
      </c>
      <c r="D6613" t="s">
        <v>21648</v>
      </c>
      <c r="E6613">
        <v>0</v>
      </c>
      <c r="F6613">
        <v>99999</v>
      </c>
      <c r="G6613"/>
      <c r="H6613"/>
    </row>
    <row r="6614" spans="1:8" x14ac:dyDescent="0.2">
      <c r="A6614" t="s">
        <v>12417</v>
      </c>
      <c r="B6614" t="s">
        <v>21995</v>
      </c>
      <c r="C6614" t="s">
        <v>79</v>
      </c>
      <c r="D6614" t="s">
        <v>21648</v>
      </c>
      <c r="E6614">
        <v>0</v>
      </c>
      <c r="F6614">
        <v>99999</v>
      </c>
      <c r="G6614"/>
      <c r="H6614"/>
    </row>
    <row r="6615" spans="1:8" x14ac:dyDescent="0.2">
      <c r="A6615" t="s">
        <v>12418</v>
      </c>
      <c r="B6615" t="s">
        <v>23571</v>
      </c>
      <c r="C6615" t="s">
        <v>12419</v>
      </c>
      <c r="D6615" t="s">
        <v>21648</v>
      </c>
      <c r="E6615"/>
      <c r="F6615">
        <v>70813</v>
      </c>
      <c r="G6615"/>
      <c r="H6615"/>
    </row>
    <row r="6616" spans="1:8" x14ac:dyDescent="0.2">
      <c r="A6616" t="s">
        <v>12420</v>
      </c>
      <c r="B6616" t="s">
        <v>23571</v>
      </c>
      <c r="C6616" t="s">
        <v>12421</v>
      </c>
      <c r="D6616" t="s">
        <v>21648</v>
      </c>
      <c r="E6616"/>
      <c r="F6616">
        <v>70813</v>
      </c>
      <c r="G6616"/>
      <c r="H6616"/>
    </row>
    <row r="6617" spans="1:8" x14ac:dyDescent="0.2">
      <c r="A6617" t="s">
        <v>12422</v>
      </c>
      <c r="B6617" t="s">
        <v>21995</v>
      </c>
      <c r="C6617" t="s">
        <v>12423</v>
      </c>
      <c r="D6617" t="s">
        <v>21648</v>
      </c>
      <c r="E6617"/>
      <c r="F6617">
        <v>99999</v>
      </c>
      <c r="G6617"/>
      <c r="H6617"/>
    </row>
    <row r="6618" spans="1:8" x14ac:dyDescent="0.2">
      <c r="A6618" t="s">
        <v>12424</v>
      </c>
      <c r="B6618" t="s">
        <v>21995</v>
      </c>
      <c r="C6618" t="s">
        <v>12425</v>
      </c>
      <c r="D6618" t="s">
        <v>21648</v>
      </c>
      <c r="E6618"/>
      <c r="F6618">
        <v>99999</v>
      </c>
      <c r="G6618"/>
      <c r="H6618"/>
    </row>
    <row r="6619" spans="1:8" x14ac:dyDescent="0.2">
      <c r="A6619" t="s">
        <v>12426</v>
      </c>
      <c r="B6619" t="s">
        <v>21995</v>
      </c>
      <c r="C6619" t="s">
        <v>12427</v>
      </c>
      <c r="D6619" t="s">
        <v>21648</v>
      </c>
      <c r="E6619"/>
      <c r="F6619">
        <v>99999</v>
      </c>
      <c r="G6619"/>
      <c r="H6619"/>
    </row>
    <row r="6620" spans="1:8" x14ac:dyDescent="0.2">
      <c r="A6620" t="s">
        <v>12428</v>
      </c>
      <c r="B6620" t="s">
        <v>21995</v>
      </c>
      <c r="C6620" t="s">
        <v>12429</v>
      </c>
      <c r="D6620" t="s">
        <v>21648</v>
      </c>
      <c r="E6620"/>
      <c r="F6620">
        <v>99999</v>
      </c>
      <c r="G6620"/>
      <c r="H6620"/>
    </row>
    <row r="6621" spans="1:8" x14ac:dyDescent="0.2">
      <c r="A6621" t="s">
        <v>12430</v>
      </c>
      <c r="B6621" t="s">
        <v>21995</v>
      </c>
      <c r="C6621" t="s">
        <v>12431</v>
      </c>
      <c r="D6621" t="s">
        <v>21648</v>
      </c>
      <c r="E6621"/>
      <c r="F6621">
        <v>99999</v>
      </c>
      <c r="G6621"/>
      <c r="H6621"/>
    </row>
    <row r="6622" spans="1:8" x14ac:dyDescent="0.2">
      <c r="A6622" t="s">
        <v>12432</v>
      </c>
      <c r="B6622" t="s">
        <v>21995</v>
      </c>
      <c r="C6622" t="s">
        <v>12433</v>
      </c>
      <c r="D6622" t="s">
        <v>21648</v>
      </c>
      <c r="E6622"/>
      <c r="F6622">
        <v>99999</v>
      </c>
      <c r="G6622"/>
      <c r="H6622"/>
    </row>
    <row r="6623" spans="1:8" x14ac:dyDescent="0.2">
      <c r="A6623" t="s">
        <v>12434</v>
      </c>
      <c r="B6623" t="s">
        <v>21995</v>
      </c>
      <c r="C6623" t="s">
        <v>12435</v>
      </c>
      <c r="D6623" t="s">
        <v>21648</v>
      </c>
      <c r="E6623"/>
      <c r="F6623">
        <v>99999</v>
      </c>
      <c r="G6623"/>
      <c r="H6623"/>
    </row>
    <row r="6624" spans="1:8" x14ac:dyDescent="0.2">
      <c r="A6624" t="s">
        <v>12436</v>
      </c>
      <c r="B6624" t="s">
        <v>23571</v>
      </c>
      <c r="C6624" t="s">
        <v>12437</v>
      </c>
      <c r="D6624" t="s">
        <v>21648</v>
      </c>
      <c r="E6624"/>
      <c r="F6624">
        <v>70813</v>
      </c>
      <c r="G6624"/>
      <c r="H6624"/>
    </row>
    <row r="6625" spans="1:8" x14ac:dyDescent="0.2">
      <c r="A6625" t="s">
        <v>12438</v>
      </c>
      <c r="B6625" t="s">
        <v>21995</v>
      </c>
      <c r="C6625" t="s">
        <v>12439</v>
      </c>
      <c r="D6625" t="s">
        <v>21648</v>
      </c>
      <c r="E6625"/>
      <c r="F6625">
        <v>99999</v>
      </c>
      <c r="G6625"/>
      <c r="H6625"/>
    </row>
    <row r="6626" spans="1:8" x14ac:dyDescent="0.2">
      <c r="A6626" t="s">
        <v>12440</v>
      </c>
      <c r="B6626" t="s">
        <v>23571</v>
      </c>
      <c r="C6626" t="s">
        <v>12441</v>
      </c>
      <c r="D6626" t="s">
        <v>21648</v>
      </c>
      <c r="E6626"/>
      <c r="F6626">
        <v>70813</v>
      </c>
      <c r="G6626"/>
      <c r="H6626"/>
    </row>
    <row r="6627" spans="1:8" x14ac:dyDescent="0.2">
      <c r="A6627" t="s">
        <v>12442</v>
      </c>
      <c r="B6627" t="s">
        <v>21995</v>
      </c>
      <c r="C6627" t="s">
        <v>12429</v>
      </c>
      <c r="D6627" t="s">
        <v>21648</v>
      </c>
      <c r="E6627"/>
      <c r="F6627">
        <v>99999</v>
      </c>
      <c r="G6627"/>
      <c r="H6627"/>
    </row>
    <row r="6628" spans="1:8" x14ac:dyDescent="0.2">
      <c r="A6628" t="s">
        <v>12443</v>
      </c>
      <c r="B6628" t="s">
        <v>21995</v>
      </c>
      <c r="C6628" t="s">
        <v>12429</v>
      </c>
      <c r="D6628" t="s">
        <v>21648</v>
      </c>
      <c r="E6628"/>
      <c r="F6628">
        <v>99999</v>
      </c>
      <c r="G6628"/>
      <c r="H6628"/>
    </row>
    <row r="6629" spans="1:8" x14ac:dyDescent="0.2">
      <c r="A6629" t="s">
        <v>12444</v>
      </c>
      <c r="B6629" t="s">
        <v>21995</v>
      </c>
      <c r="C6629" t="s">
        <v>12445</v>
      </c>
      <c r="D6629" t="s">
        <v>21648</v>
      </c>
      <c r="E6629"/>
      <c r="F6629">
        <v>99999</v>
      </c>
      <c r="G6629"/>
      <c r="H6629"/>
    </row>
    <row r="6630" spans="1:8" x14ac:dyDescent="0.2">
      <c r="A6630" t="s">
        <v>12446</v>
      </c>
      <c r="B6630" t="s">
        <v>21995</v>
      </c>
      <c r="C6630" t="s">
        <v>12447</v>
      </c>
      <c r="D6630" t="s">
        <v>21648</v>
      </c>
      <c r="E6630"/>
      <c r="F6630">
        <v>99999</v>
      </c>
      <c r="G6630"/>
      <c r="H6630"/>
    </row>
    <row r="6631" spans="1:8" x14ac:dyDescent="0.2">
      <c r="A6631" t="s">
        <v>12448</v>
      </c>
      <c r="B6631" t="s">
        <v>23571</v>
      </c>
      <c r="C6631" t="s">
        <v>12449</v>
      </c>
      <c r="D6631" t="s">
        <v>21648</v>
      </c>
      <c r="E6631">
        <v>0</v>
      </c>
      <c r="F6631">
        <v>99999</v>
      </c>
      <c r="G6631"/>
      <c r="H6631"/>
    </row>
    <row r="6632" spans="1:8" x14ac:dyDescent="0.2">
      <c r="A6632" t="s">
        <v>9007</v>
      </c>
      <c r="B6632" t="s">
        <v>23571</v>
      </c>
      <c r="C6632" t="s">
        <v>12449</v>
      </c>
      <c r="D6632" t="s">
        <v>21648</v>
      </c>
      <c r="E6632">
        <v>0</v>
      </c>
      <c r="F6632">
        <v>99999</v>
      </c>
      <c r="G6632"/>
      <c r="H6632"/>
    </row>
    <row r="6633" spans="1:8" x14ac:dyDescent="0.2">
      <c r="A6633" t="s">
        <v>9008</v>
      </c>
      <c r="B6633" t="s">
        <v>23679</v>
      </c>
      <c r="C6633" t="s">
        <v>9009</v>
      </c>
      <c r="D6633" t="s">
        <v>21648</v>
      </c>
      <c r="E6633"/>
      <c r="F6633">
        <v>99999</v>
      </c>
      <c r="G6633"/>
      <c r="H6633"/>
    </row>
    <row r="6634" spans="1:8" x14ac:dyDescent="0.2">
      <c r="A6634" t="s">
        <v>9010</v>
      </c>
      <c r="B6634" t="s">
        <v>23679</v>
      </c>
      <c r="C6634" t="s">
        <v>9011</v>
      </c>
      <c r="D6634" t="s">
        <v>21648</v>
      </c>
      <c r="E6634"/>
      <c r="F6634">
        <v>99999</v>
      </c>
      <c r="G6634"/>
      <c r="H6634"/>
    </row>
    <row r="6635" spans="1:8" x14ac:dyDescent="0.2">
      <c r="A6635" t="s">
        <v>12466</v>
      </c>
      <c r="B6635" t="s">
        <v>23571</v>
      </c>
      <c r="C6635" t="s">
        <v>12467</v>
      </c>
      <c r="D6635" t="s">
        <v>21648</v>
      </c>
      <c r="E6635"/>
      <c r="F6635">
        <v>70813</v>
      </c>
      <c r="G6635"/>
      <c r="H6635"/>
    </row>
    <row r="6636" spans="1:8" x14ac:dyDescent="0.2">
      <c r="A6636" t="s">
        <v>12468</v>
      </c>
      <c r="B6636" t="s">
        <v>23571</v>
      </c>
      <c r="C6636" t="s">
        <v>12469</v>
      </c>
      <c r="D6636" t="s">
        <v>21648</v>
      </c>
      <c r="E6636"/>
      <c r="F6636">
        <v>70813</v>
      </c>
      <c r="G6636"/>
      <c r="H6636"/>
    </row>
    <row r="6637" spans="1:8" x14ac:dyDescent="0.2">
      <c r="A6637" t="s">
        <v>12470</v>
      </c>
      <c r="B6637" t="s">
        <v>23571</v>
      </c>
      <c r="C6637" t="s">
        <v>12471</v>
      </c>
      <c r="D6637" t="s">
        <v>21648</v>
      </c>
      <c r="E6637"/>
      <c r="F6637">
        <v>70813</v>
      </c>
      <c r="G6637"/>
      <c r="H6637"/>
    </row>
    <row r="6638" spans="1:8" x14ac:dyDescent="0.2">
      <c r="A6638" t="s">
        <v>12472</v>
      </c>
      <c r="B6638" t="s">
        <v>23571</v>
      </c>
      <c r="C6638" t="s">
        <v>12473</v>
      </c>
      <c r="D6638" t="s">
        <v>21648</v>
      </c>
      <c r="E6638"/>
      <c r="F6638"/>
      <c r="G6638"/>
      <c r="H6638"/>
    </row>
    <row r="6639" spans="1:8" x14ac:dyDescent="0.2">
      <c r="A6639" t="s">
        <v>12474</v>
      </c>
      <c r="B6639" t="s">
        <v>23571</v>
      </c>
      <c r="C6639" t="s">
        <v>12475</v>
      </c>
      <c r="D6639" t="s">
        <v>21648</v>
      </c>
      <c r="E6639"/>
      <c r="F6639">
        <v>70813</v>
      </c>
      <c r="G6639"/>
      <c r="H6639"/>
    </row>
    <row r="6640" spans="1:8" x14ac:dyDescent="0.2">
      <c r="A6640" t="s">
        <v>12476</v>
      </c>
      <c r="B6640" t="s">
        <v>23571</v>
      </c>
      <c r="C6640" t="s">
        <v>12477</v>
      </c>
      <c r="D6640" t="s">
        <v>21648</v>
      </c>
      <c r="E6640">
        <v>0</v>
      </c>
      <c r="F6640">
        <v>99999</v>
      </c>
      <c r="G6640"/>
      <c r="H6640"/>
    </row>
    <row r="6641" spans="1:8" x14ac:dyDescent="0.2">
      <c r="A6641" t="s">
        <v>12478</v>
      </c>
      <c r="B6641" t="s">
        <v>23571</v>
      </c>
      <c r="C6641" t="s">
        <v>13627</v>
      </c>
      <c r="D6641" t="s">
        <v>21648</v>
      </c>
      <c r="E6641"/>
      <c r="F6641">
        <v>70813</v>
      </c>
      <c r="G6641"/>
      <c r="H6641"/>
    </row>
    <row r="6642" spans="1:8" x14ac:dyDescent="0.2">
      <c r="A6642" t="s">
        <v>12479</v>
      </c>
      <c r="B6642" t="s">
        <v>21995</v>
      </c>
      <c r="C6642" t="s">
        <v>12480</v>
      </c>
      <c r="D6642" t="s">
        <v>21648</v>
      </c>
      <c r="E6642">
        <v>0</v>
      </c>
      <c r="F6642">
        <v>99999</v>
      </c>
      <c r="G6642"/>
      <c r="H6642"/>
    </row>
    <row r="6643" spans="1:8" x14ac:dyDescent="0.2">
      <c r="A6643" t="s">
        <v>12481</v>
      </c>
      <c r="B6643" t="s">
        <v>23571</v>
      </c>
      <c r="C6643" t="s">
        <v>3063</v>
      </c>
      <c r="D6643" t="s">
        <v>21648</v>
      </c>
      <c r="E6643"/>
      <c r="F6643">
        <v>70813</v>
      </c>
      <c r="G6643"/>
      <c r="H6643"/>
    </row>
    <row r="6644" spans="1:8" x14ac:dyDescent="0.2">
      <c r="A6644" t="s">
        <v>12482</v>
      </c>
      <c r="B6644" t="s">
        <v>21995</v>
      </c>
      <c r="C6644" t="s">
        <v>3199</v>
      </c>
      <c r="D6644" t="s">
        <v>21648</v>
      </c>
      <c r="E6644">
        <v>0</v>
      </c>
      <c r="F6644">
        <v>99999</v>
      </c>
      <c r="G6644"/>
      <c r="H6644"/>
    </row>
    <row r="6645" spans="1:8" x14ac:dyDescent="0.2">
      <c r="A6645" t="s">
        <v>12483</v>
      </c>
      <c r="B6645" t="s">
        <v>21995</v>
      </c>
      <c r="C6645" t="s">
        <v>3201</v>
      </c>
      <c r="D6645" t="s">
        <v>21648</v>
      </c>
      <c r="E6645">
        <v>0</v>
      </c>
      <c r="F6645">
        <v>99999</v>
      </c>
      <c r="G6645"/>
      <c r="H6645"/>
    </row>
    <row r="6646" spans="1:8" x14ac:dyDescent="0.2">
      <c r="A6646" t="s">
        <v>12484</v>
      </c>
      <c r="B6646" t="s">
        <v>21995</v>
      </c>
      <c r="C6646" t="s">
        <v>3657</v>
      </c>
      <c r="D6646" t="s">
        <v>21648</v>
      </c>
      <c r="E6646">
        <v>0</v>
      </c>
      <c r="F6646">
        <v>99999</v>
      </c>
      <c r="G6646"/>
      <c r="H6646"/>
    </row>
    <row r="6647" spans="1:8" x14ac:dyDescent="0.2">
      <c r="A6647" t="s">
        <v>12485</v>
      </c>
      <c r="B6647" t="s">
        <v>21995</v>
      </c>
      <c r="C6647" t="s">
        <v>3659</v>
      </c>
      <c r="D6647" t="s">
        <v>21648</v>
      </c>
      <c r="E6647">
        <v>0</v>
      </c>
      <c r="F6647">
        <v>99999</v>
      </c>
      <c r="G6647"/>
      <c r="H6647"/>
    </row>
    <row r="6648" spans="1:8" x14ac:dyDescent="0.2">
      <c r="A6648" t="s">
        <v>12486</v>
      </c>
      <c r="B6648" t="s">
        <v>21995</v>
      </c>
      <c r="C6648" t="s">
        <v>3661</v>
      </c>
      <c r="D6648" t="s">
        <v>21648</v>
      </c>
      <c r="E6648">
        <v>0</v>
      </c>
      <c r="F6648">
        <v>99999</v>
      </c>
      <c r="G6648"/>
      <c r="H6648"/>
    </row>
    <row r="6649" spans="1:8" x14ac:dyDescent="0.2">
      <c r="A6649" t="s">
        <v>12487</v>
      </c>
      <c r="B6649" t="s">
        <v>21995</v>
      </c>
      <c r="C6649" t="s">
        <v>3663</v>
      </c>
      <c r="D6649" t="s">
        <v>21648</v>
      </c>
      <c r="E6649">
        <v>0</v>
      </c>
      <c r="F6649">
        <v>99999</v>
      </c>
      <c r="G6649"/>
      <c r="H6649"/>
    </row>
    <row r="6650" spans="1:8" x14ac:dyDescent="0.2">
      <c r="A6650" t="s">
        <v>12488</v>
      </c>
      <c r="B6650" t="s">
        <v>21995</v>
      </c>
      <c r="C6650" t="s">
        <v>12480</v>
      </c>
      <c r="D6650" t="s">
        <v>21648</v>
      </c>
      <c r="E6650">
        <v>0</v>
      </c>
      <c r="F6650">
        <v>99999</v>
      </c>
      <c r="G6650"/>
      <c r="H6650"/>
    </row>
    <row r="6651" spans="1:8" x14ac:dyDescent="0.2">
      <c r="A6651" t="s">
        <v>12489</v>
      </c>
      <c r="B6651" t="s">
        <v>23571</v>
      </c>
      <c r="C6651" t="s">
        <v>12490</v>
      </c>
      <c r="D6651" t="s">
        <v>21648</v>
      </c>
      <c r="E6651"/>
      <c r="F6651"/>
      <c r="G6651"/>
      <c r="H6651"/>
    </row>
    <row r="6652" spans="1:8" x14ac:dyDescent="0.2">
      <c r="A6652" t="s">
        <v>12491</v>
      </c>
      <c r="B6652" t="s">
        <v>23571</v>
      </c>
      <c r="C6652" t="s">
        <v>12492</v>
      </c>
      <c r="D6652" t="s">
        <v>21648</v>
      </c>
      <c r="E6652"/>
      <c r="F6652">
        <v>70813</v>
      </c>
      <c r="G6652"/>
      <c r="H6652"/>
    </row>
    <row r="6653" spans="1:8" x14ac:dyDescent="0.2">
      <c r="A6653" t="s">
        <v>12493</v>
      </c>
      <c r="B6653" t="s">
        <v>23571</v>
      </c>
      <c r="C6653" t="s">
        <v>12494</v>
      </c>
      <c r="D6653" t="s">
        <v>21648</v>
      </c>
      <c r="E6653"/>
      <c r="F6653">
        <v>70813</v>
      </c>
      <c r="G6653"/>
      <c r="H6653"/>
    </row>
    <row r="6654" spans="1:8" x14ac:dyDescent="0.2">
      <c r="A6654" t="s">
        <v>12495</v>
      </c>
      <c r="B6654" t="s">
        <v>21995</v>
      </c>
      <c r="C6654" t="s">
        <v>83</v>
      </c>
      <c r="D6654" t="s">
        <v>21648</v>
      </c>
      <c r="E6654">
        <v>0</v>
      </c>
      <c r="F6654">
        <v>99999</v>
      </c>
      <c r="G6654"/>
      <c r="H6654"/>
    </row>
    <row r="6655" spans="1:8" x14ac:dyDescent="0.2">
      <c r="A6655" t="s">
        <v>12496</v>
      </c>
      <c r="B6655" t="s">
        <v>21995</v>
      </c>
      <c r="C6655" t="s">
        <v>79</v>
      </c>
      <c r="D6655" t="s">
        <v>21648</v>
      </c>
      <c r="E6655">
        <v>0</v>
      </c>
      <c r="F6655">
        <v>99999</v>
      </c>
      <c r="G6655"/>
      <c r="H6655"/>
    </row>
    <row r="6656" spans="1:8" x14ac:dyDescent="0.2">
      <c r="A6656" t="s">
        <v>12497</v>
      </c>
      <c r="B6656" t="s">
        <v>23680</v>
      </c>
      <c r="C6656" t="s">
        <v>12498</v>
      </c>
      <c r="D6656" t="s">
        <v>21648</v>
      </c>
      <c r="E6656"/>
      <c r="F6656">
        <v>99999</v>
      </c>
      <c r="G6656"/>
      <c r="H6656"/>
    </row>
    <row r="6657" spans="1:8" x14ac:dyDescent="0.2">
      <c r="A6657" t="s">
        <v>12499</v>
      </c>
      <c r="B6657" t="s">
        <v>23680</v>
      </c>
      <c r="C6657" t="s">
        <v>12500</v>
      </c>
      <c r="D6657" t="s">
        <v>21648</v>
      </c>
      <c r="E6657"/>
      <c r="F6657">
        <v>99999</v>
      </c>
      <c r="G6657"/>
      <c r="H6657"/>
    </row>
    <row r="6658" spans="1:8" x14ac:dyDescent="0.2">
      <c r="A6658" t="s">
        <v>9039</v>
      </c>
      <c r="B6658" t="s">
        <v>23680</v>
      </c>
      <c r="C6658" t="s">
        <v>9040</v>
      </c>
      <c r="D6658" t="s">
        <v>21648</v>
      </c>
      <c r="E6658"/>
      <c r="F6658">
        <v>99999</v>
      </c>
      <c r="G6658"/>
      <c r="H6658"/>
    </row>
    <row r="6659" spans="1:8" x14ac:dyDescent="0.2">
      <c r="A6659" t="s">
        <v>9041</v>
      </c>
      <c r="B6659" t="s">
        <v>23571</v>
      </c>
      <c r="C6659" t="s">
        <v>9042</v>
      </c>
      <c r="D6659" t="s">
        <v>21648</v>
      </c>
      <c r="E6659"/>
      <c r="F6659">
        <v>70813</v>
      </c>
      <c r="G6659"/>
      <c r="H6659"/>
    </row>
    <row r="6660" spans="1:8" x14ac:dyDescent="0.2">
      <c r="A6660" t="s">
        <v>9043</v>
      </c>
      <c r="B6660" t="s">
        <v>23571</v>
      </c>
      <c r="C6660" t="s">
        <v>9044</v>
      </c>
      <c r="D6660" t="s">
        <v>21648</v>
      </c>
      <c r="E6660"/>
      <c r="F6660">
        <v>70813</v>
      </c>
      <c r="G6660"/>
      <c r="H6660"/>
    </row>
    <row r="6661" spans="1:8" x14ac:dyDescent="0.2">
      <c r="A6661" t="s">
        <v>9045</v>
      </c>
      <c r="B6661" t="s">
        <v>23571</v>
      </c>
      <c r="C6661" t="s">
        <v>9046</v>
      </c>
      <c r="D6661" t="s">
        <v>21648</v>
      </c>
      <c r="E6661"/>
      <c r="F6661">
        <v>70813</v>
      </c>
      <c r="G6661"/>
      <c r="H6661"/>
    </row>
    <row r="6662" spans="1:8" x14ac:dyDescent="0.2">
      <c r="A6662" t="s">
        <v>9047</v>
      </c>
      <c r="B6662" t="s">
        <v>23681</v>
      </c>
      <c r="C6662" t="s">
        <v>9048</v>
      </c>
      <c r="D6662" t="s">
        <v>21648</v>
      </c>
      <c r="E6662"/>
      <c r="F6662">
        <v>70813</v>
      </c>
      <c r="G6662"/>
      <c r="H6662"/>
    </row>
    <row r="6663" spans="1:8" x14ac:dyDescent="0.2">
      <c r="A6663" t="s">
        <v>9049</v>
      </c>
      <c r="B6663" t="s">
        <v>21995</v>
      </c>
      <c r="C6663" t="s">
        <v>6902</v>
      </c>
      <c r="D6663" t="s">
        <v>21648</v>
      </c>
      <c r="E6663">
        <v>0</v>
      </c>
      <c r="F6663">
        <v>99999</v>
      </c>
      <c r="G6663"/>
      <c r="H6663"/>
    </row>
    <row r="6664" spans="1:8" x14ac:dyDescent="0.2">
      <c r="A6664" t="s">
        <v>9050</v>
      </c>
      <c r="B6664" t="s">
        <v>23571</v>
      </c>
      <c r="C6664" t="s">
        <v>9051</v>
      </c>
      <c r="D6664" t="s">
        <v>21648</v>
      </c>
      <c r="E6664"/>
      <c r="F6664">
        <v>70813</v>
      </c>
      <c r="G6664"/>
      <c r="H6664"/>
    </row>
    <row r="6665" spans="1:8" x14ac:dyDescent="0.2">
      <c r="A6665" t="s">
        <v>9052</v>
      </c>
      <c r="B6665" t="s">
        <v>23571</v>
      </c>
      <c r="C6665" t="s">
        <v>9053</v>
      </c>
      <c r="D6665" t="s">
        <v>21648</v>
      </c>
      <c r="E6665"/>
      <c r="F6665">
        <v>70813</v>
      </c>
      <c r="G6665"/>
      <c r="H6665"/>
    </row>
    <row r="6666" spans="1:8" x14ac:dyDescent="0.2">
      <c r="A6666" t="s">
        <v>9054</v>
      </c>
      <c r="B6666" t="s">
        <v>23571</v>
      </c>
      <c r="C6666" t="s">
        <v>9055</v>
      </c>
      <c r="D6666" t="s">
        <v>21648</v>
      </c>
      <c r="E6666"/>
      <c r="F6666"/>
      <c r="G6666"/>
      <c r="H6666"/>
    </row>
    <row r="6667" spans="1:8" x14ac:dyDescent="0.2">
      <c r="A6667" t="s">
        <v>9056</v>
      </c>
      <c r="B6667" t="s">
        <v>21995</v>
      </c>
      <c r="C6667" t="s">
        <v>3199</v>
      </c>
      <c r="D6667" t="s">
        <v>21648</v>
      </c>
      <c r="E6667"/>
      <c r="F6667">
        <v>71103</v>
      </c>
      <c r="G6667"/>
      <c r="H6667"/>
    </row>
    <row r="6668" spans="1:8" x14ac:dyDescent="0.2">
      <c r="A6668" t="s">
        <v>9057</v>
      </c>
      <c r="B6668" t="s">
        <v>21995</v>
      </c>
      <c r="C6668" t="s">
        <v>3201</v>
      </c>
      <c r="D6668" t="s">
        <v>21648</v>
      </c>
      <c r="E6668"/>
      <c r="F6668">
        <v>71103</v>
      </c>
      <c r="G6668"/>
      <c r="H6668"/>
    </row>
    <row r="6669" spans="1:8" x14ac:dyDescent="0.2">
      <c r="A6669" t="s">
        <v>9058</v>
      </c>
      <c r="B6669" t="s">
        <v>21995</v>
      </c>
      <c r="C6669" t="s">
        <v>6902</v>
      </c>
      <c r="D6669" t="s">
        <v>21648</v>
      </c>
      <c r="E6669"/>
      <c r="F6669">
        <v>71103</v>
      </c>
      <c r="G6669"/>
      <c r="H6669"/>
    </row>
    <row r="6670" spans="1:8" x14ac:dyDescent="0.2">
      <c r="A6670" t="s">
        <v>9059</v>
      </c>
      <c r="B6670" t="s">
        <v>21995</v>
      </c>
      <c r="C6670" t="s">
        <v>3659</v>
      </c>
      <c r="D6670" t="s">
        <v>21648</v>
      </c>
      <c r="E6670"/>
      <c r="F6670"/>
      <c r="G6670"/>
      <c r="H6670"/>
    </row>
    <row r="6671" spans="1:8" x14ac:dyDescent="0.2">
      <c r="A6671" t="s">
        <v>9060</v>
      </c>
      <c r="B6671" t="s">
        <v>21995</v>
      </c>
      <c r="C6671" t="s">
        <v>3661</v>
      </c>
      <c r="D6671" t="s">
        <v>21648</v>
      </c>
      <c r="E6671"/>
      <c r="F6671">
        <v>71103</v>
      </c>
      <c r="G6671"/>
      <c r="H6671"/>
    </row>
    <row r="6672" spans="1:8" x14ac:dyDescent="0.2">
      <c r="A6672" t="s">
        <v>9061</v>
      </c>
      <c r="B6672" t="s">
        <v>23682</v>
      </c>
      <c r="C6672" t="s">
        <v>3663</v>
      </c>
      <c r="D6672" t="s">
        <v>21648</v>
      </c>
      <c r="E6672"/>
      <c r="F6672"/>
      <c r="G6672"/>
      <c r="H6672"/>
    </row>
    <row r="6673" spans="1:8" x14ac:dyDescent="0.2">
      <c r="A6673" t="s">
        <v>9062</v>
      </c>
      <c r="B6673" t="s">
        <v>21995</v>
      </c>
      <c r="C6673" t="s">
        <v>85</v>
      </c>
      <c r="D6673" t="s">
        <v>21648</v>
      </c>
      <c r="E6673"/>
      <c r="F6673"/>
      <c r="G6673"/>
      <c r="H6673"/>
    </row>
    <row r="6674" spans="1:8" x14ac:dyDescent="0.2">
      <c r="A6674" t="s">
        <v>9063</v>
      </c>
      <c r="B6674" t="s">
        <v>21995</v>
      </c>
      <c r="C6674" t="s">
        <v>3549</v>
      </c>
      <c r="D6674" t="s">
        <v>21648</v>
      </c>
      <c r="E6674"/>
      <c r="F6674"/>
      <c r="G6674"/>
      <c r="H6674"/>
    </row>
    <row r="6675" spans="1:8" x14ac:dyDescent="0.2">
      <c r="A6675" t="s">
        <v>9064</v>
      </c>
      <c r="B6675" t="s">
        <v>21995</v>
      </c>
      <c r="C6675" t="s">
        <v>94</v>
      </c>
      <c r="D6675" t="s">
        <v>21648</v>
      </c>
      <c r="E6675"/>
      <c r="F6675">
        <v>71103</v>
      </c>
      <c r="G6675"/>
      <c r="H6675"/>
    </row>
    <row r="6676" spans="1:8" x14ac:dyDescent="0.2">
      <c r="A6676" t="s">
        <v>9065</v>
      </c>
      <c r="B6676" t="s">
        <v>21995</v>
      </c>
      <c r="C6676" t="s">
        <v>96</v>
      </c>
      <c r="D6676" t="s">
        <v>21648</v>
      </c>
      <c r="E6676"/>
      <c r="F6676"/>
      <c r="G6676"/>
      <c r="H6676"/>
    </row>
    <row r="6677" spans="1:8" x14ac:dyDescent="0.2">
      <c r="A6677" t="s">
        <v>9066</v>
      </c>
      <c r="B6677" t="s">
        <v>21995</v>
      </c>
      <c r="C6677" t="s">
        <v>79</v>
      </c>
      <c r="D6677" t="s">
        <v>21648</v>
      </c>
      <c r="E6677"/>
      <c r="F6677"/>
      <c r="G6677"/>
      <c r="H6677"/>
    </row>
    <row r="6678" spans="1:8" x14ac:dyDescent="0.2">
      <c r="A6678" t="s">
        <v>9067</v>
      </c>
      <c r="B6678" t="s">
        <v>21995</v>
      </c>
      <c r="C6678" t="s">
        <v>83</v>
      </c>
      <c r="D6678" t="s">
        <v>21648</v>
      </c>
      <c r="E6678"/>
      <c r="F6678"/>
      <c r="G6678"/>
      <c r="H6678"/>
    </row>
    <row r="6679" spans="1:8" x14ac:dyDescent="0.2">
      <c r="A6679" t="s">
        <v>9068</v>
      </c>
      <c r="B6679" t="s">
        <v>23571</v>
      </c>
      <c r="C6679" t="s">
        <v>9069</v>
      </c>
      <c r="D6679" t="s">
        <v>21648</v>
      </c>
      <c r="E6679"/>
      <c r="F6679">
        <v>70813</v>
      </c>
      <c r="G6679"/>
      <c r="H6679"/>
    </row>
    <row r="6680" spans="1:8" x14ac:dyDescent="0.2">
      <c r="A6680" t="s">
        <v>9070</v>
      </c>
      <c r="B6680" t="s">
        <v>23109</v>
      </c>
      <c r="C6680" t="s">
        <v>9071</v>
      </c>
      <c r="D6680" t="s">
        <v>21648</v>
      </c>
      <c r="E6680"/>
      <c r="F6680">
        <v>70313</v>
      </c>
      <c r="G6680"/>
      <c r="H6680"/>
    </row>
    <row r="6681" spans="1:8" x14ac:dyDescent="0.2">
      <c r="A6681" t="s">
        <v>9072</v>
      </c>
      <c r="B6681" t="s">
        <v>23681</v>
      </c>
      <c r="C6681" t="s">
        <v>9073</v>
      </c>
      <c r="D6681" t="s">
        <v>21648</v>
      </c>
      <c r="E6681"/>
      <c r="F6681">
        <v>70813</v>
      </c>
      <c r="G6681"/>
      <c r="H6681"/>
    </row>
    <row r="6682" spans="1:8" x14ac:dyDescent="0.2">
      <c r="A6682" t="s">
        <v>16650</v>
      </c>
      <c r="B6682" t="s">
        <v>23683</v>
      </c>
      <c r="C6682" t="s">
        <v>21200</v>
      </c>
      <c r="D6682" t="s">
        <v>21648</v>
      </c>
      <c r="E6682"/>
      <c r="F6682">
        <v>70813</v>
      </c>
      <c r="G6682"/>
      <c r="H6682"/>
    </row>
    <row r="6683" spans="1:8" x14ac:dyDescent="0.2">
      <c r="A6683" t="s">
        <v>23684</v>
      </c>
      <c r="B6683" t="s">
        <v>23683</v>
      </c>
      <c r="C6683" t="s">
        <v>23685</v>
      </c>
      <c r="D6683" t="s">
        <v>21648</v>
      </c>
      <c r="E6683"/>
      <c r="F6683">
        <v>70813</v>
      </c>
      <c r="G6683"/>
      <c r="H6683"/>
    </row>
    <row r="6684" spans="1:8" x14ac:dyDescent="0.2">
      <c r="A6684" t="s">
        <v>21201</v>
      </c>
      <c r="B6684" t="s">
        <v>23683</v>
      </c>
      <c r="C6684" t="s">
        <v>21202</v>
      </c>
      <c r="D6684" t="s">
        <v>21648</v>
      </c>
      <c r="E6684"/>
      <c r="F6684">
        <v>70813</v>
      </c>
      <c r="G6684"/>
      <c r="H6684"/>
    </row>
    <row r="6685" spans="1:8" x14ac:dyDescent="0.2">
      <c r="A6685" t="s">
        <v>9074</v>
      </c>
      <c r="B6685" t="s">
        <v>23571</v>
      </c>
      <c r="C6685" t="s">
        <v>9075</v>
      </c>
      <c r="D6685" t="s">
        <v>21648</v>
      </c>
      <c r="E6685"/>
      <c r="F6685">
        <v>70813</v>
      </c>
      <c r="G6685"/>
      <c r="H6685"/>
    </row>
    <row r="6686" spans="1:8" x14ac:dyDescent="0.2">
      <c r="A6686" t="s">
        <v>9076</v>
      </c>
      <c r="B6686" t="s">
        <v>23571</v>
      </c>
      <c r="C6686" t="s">
        <v>9077</v>
      </c>
      <c r="D6686" t="s">
        <v>21648</v>
      </c>
      <c r="E6686"/>
      <c r="F6686">
        <v>70813</v>
      </c>
      <c r="G6686"/>
      <c r="H6686"/>
    </row>
    <row r="6687" spans="1:8" x14ac:dyDescent="0.2">
      <c r="A6687" t="s">
        <v>9078</v>
      </c>
      <c r="B6687" t="s">
        <v>23686</v>
      </c>
      <c r="C6687" t="s">
        <v>9079</v>
      </c>
      <c r="D6687" t="s">
        <v>21648</v>
      </c>
      <c r="E6687"/>
      <c r="F6687">
        <v>70813</v>
      </c>
      <c r="G6687"/>
      <c r="H6687"/>
    </row>
    <row r="6688" spans="1:8" x14ac:dyDescent="0.2">
      <c r="A6688" t="s">
        <v>21203</v>
      </c>
      <c r="B6688" t="s">
        <v>23683</v>
      </c>
      <c r="C6688" t="s">
        <v>21204</v>
      </c>
      <c r="D6688" t="s">
        <v>21648</v>
      </c>
      <c r="E6688"/>
      <c r="F6688">
        <v>70813</v>
      </c>
      <c r="G6688"/>
      <c r="H6688"/>
    </row>
    <row r="6689" spans="1:8" x14ac:dyDescent="0.2">
      <c r="A6689" t="s">
        <v>9080</v>
      </c>
      <c r="B6689" t="s">
        <v>23682</v>
      </c>
      <c r="C6689" t="s">
        <v>3199</v>
      </c>
      <c r="D6689" t="s">
        <v>21648</v>
      </c>
      <c r="E6689"/>
      <c r="F6689"/>
      <c r="G6689"/>
      <c r="H6689"/>
    </row>
    <row r="6690" spans="1:8" x14ac:dyDescent="0.2">
      <c r="A6690" t="s">
        <v>9081</v>
      </c>
      <c r="B6690" t="s">
        <v>23571</v>
      </c>
      <c r="C6690" t="s">
        <v>9082</v>
      </c>
      <c r="D6690" t="s">
        <v>21648</v>
      </c>
      <c r="E6690"/>
      <c r="F6690">
        <v>71634</v>
      </c>
      <c r="G6690"/>
      <c r="H6690"/>
    </row>
    <row r="6691" spans="1:8" x14ac:dyDescent="0.2">
      <c r="A6691" t="s">
        <v>9083</v>
      </c>
      <c r="B6691" t="s">
        <v>21669</v>
      </c>
      <c r="C6691" t="s">
        <v>9084</v>
      </c>
      <c r="D6691" t="s">
        <v>21648</v>
      </c>
      <c r="E6691"/>
      <c r="F6691">
        <v>70543</v>
      </c>
      <c r="G6691"/>
      <c r="H6691"/>
    </row>
    <row r="6692" spans="1:8" x14ac:dyDescent="0.2">
      <c r="A6692" t="s">
        <v>9085</v>
      </c>
      <c r="B6692" t="s">
        <v>23687</v>
      </c>
      <c r="C6692" t="s">
        <v>9086</v>
      </c>
      <c r="D6692" t="s">
        <v>21648</v>
      </c>
      <c r="E6692"/>
      <c r="F6692">
        <v>99999</v>
      </c>
      <c r="G6692"/>
      <c r="H6692"/>
    </row>
    <row r="6693" spans="1:8" x14ac:dyDescent="0.2">
      <c r="A6693" t="s">
        <v>9087</v>
      </c>
      <c r="B6693" t="s">
        <v>21669</v>
      </c>
      <c r="C6693" t="s">
        <v>6904</v>
      </c>
      <c r="D6693" t="s">
        <v>21648</v>
      </c>
      <c r="E6693"/>
      <c r="F6693">
        <v>70543</v>
      </c>
      <c r="G6693"/>
      <c r="H6693"/>
    </row>
    <row r="6694" spans="1:8" x14ac:dyDescent="0.2">
      <c r="A6694" t="s">
        <v>9088</v>
      </c>
      <c r="B6694" t="s">
        <v>21669</v>
      </c>
      <c r="C6694" t="s">
        <v>9089</v>
      </c>
      <c r="D6694" t="s">
        <v>21648</v>
      </c>
      <c r="E6694"/>
      <c r="F6694">
        <v>70543</v>
      </c>
      <c r="G6694"/>
      <c r="H6694"/>
    </row>
    <row r="6695" spans="1:8" x14ac:dyDescent="0.2">
      <c r="A6695" t="s">
        <v>9090</v>
      </c>
      <c r="B6695" t="s">
        <v>21669</v>
      </c>
      <c r="C6695" t="s">
        <v>9091</v>
      </c>
      <c r="D6695" t="s">
        <v>21648</v>
      </c>
      <c r="E6695"/>
      <c r="F6695">
        <v>70543</v>
      </c>
      <c r="G6695"/>
      <c r="H6695"/>
    </row>
    <row r="6696" spans="1:8" x14ac:dyDescent="0.2">
      <c r="A6696" t="s">
        <v>9092</v>
      </c>
      <c r="B6696" t="s">
        <v>21669</v>
      </c>
      <c r="C6696" t="s">
        <v>9093</v>
      </c>
      <c r="D6696" t="s">
        <v>21648</v>
      </c>
      <c r="E6696"/>
      <c r="F6696">
        <v>70543</v>
      </c>
      <c r="G6696"/>
      <c r="H6696"/>
    </row>
    <row r="6697" spans="1:8" x14ac:dyDescent="0.2">
      <c r="A6697" t="s">
        <v>9094</v>
      </c>
      <c r="B6697" t="s">
        <v>21669</v>
      </c>
      <c r="C6697" t="s">
        <v>9095</v>
      </c>
      <c r="D6697" t="s">
        <v>21648</v>
      </c>
      <c r="E6697"/>
      <c r="F6697">
        <v>70543</v>
      </c>
      <c r="G6697"/>
      <c r="H6697"/>
    </row>
    <row r="6698" spans="1:8" x14ac:dyDescent="0.2">
      <c r="A6698" t="s">
        <v>9096</v>
      </c>
      <c r="B6698" t="s">
        <v>21669</v>
      </c>
      <c r="C6698" t="s">
        <v>9097</v>
      </c>
      <c r="D6698" t="s">
        <v>21648</v>
      </c>
      <c r="E6698"/>
      <c r="F6698">
        <v>70543</v>
      </c>
      <c r="G6698"/>
      <c r="H6698"/>
    </row>
    <row r="6699" spans="1:8" x14ac:dyDescent="0.2">
      <c r="A6699" t="s">
        <v>9098</v>
      </c>
      <c r="B6699" t="s">
        <v>21669</v>
      </c>
      <c r="C6699" t="s">
        <v>9099</v>
      </c>
      <c r="D6699" t="s">
        <v>21648</v>
      </c>
      <c r="E6699"/>
      <c r="F6699">
        <v>70543</v>
      </c>
      <c r="G6699"/>
      <c r="H6699"/>
    </row>
    <row r="6700" spans="1:8" x14ac:dyDescent="0.2">
      <c r="A6700" t="s">
        <v>9100</v>
      </c>
      <c r="B6700" t="s">
        <v>21669</v>
      </c>
      <c r="C6700" t="s">
        <v>9101</v>
      </c>
      <c r="D6700" t="s">
        <v>21648</v>
      </c>
      <c r="E6700"/>
      <c r="F6700"/>
      <c r="G6700"/>
      <c r="H6700"/>
    </row>
    <row r="6701" spans="1:8" x14ac:dyDescent="0.2">
      <c r="A6701" t="s">
        <v>17931</v>
      </c>
      <c r="B6701" t="s">
        <v>21995</v>
      </c>
      <c r="C6701" t="s">
        <v>17932</v>
      </c>
      <c r="D6701" t="s">
        <v>21648</v>
      </c>
      <c r="E6701"/>
      <c r="F6701">
        <v>99999</v>
      </c>
      <c r="G6701"/>
      <c r="H6701"/>
    </row>
    <row r="6702" spans="1:8" x14ac:dyDescent="0.2">
      <c r="A6702" t="s">
        <v>9102</v>
      </c>
      <c r="B6702" t="s">
        <v>23687</v>
      </c>
      <c r="C6702" t="s">
        <v>9103</v>
      </c>
      <c r="D6702" t="s">
        <v>21648</v>
      </c>
      <c r="E6702"/>
      <c r="F6702">
        <v>99999</v>
      </c>
      <c r="G6702"/>
      <c r="H6702"/>
    </row>
    <row r="6703" spans="1:8" x14ac:dyDescent="0.2">
      <c r="A6703" t="s">
        <v>17933</v>
      </c>
      <c r="B6703" t="s">
        <v>21995</v>
      </c>
      <c r="C6703" t="s">
        <v>17934</v>
      </c>
      <c r="D6703" t="s">
        <v>21648</v>
      </c>
      <c r="E6703"/>
      <c r="F6703">
        <v>71103</v>
      </c>
      <c r="G6703"/>
      <c r="H6703"/>
    </row>
    <row r="6704" spans="1:8" x14ac:dyDescent="0.2">
      <c r="A6704" t="s">
        <v>21205</v>
      </c>
      <c r="B6704" t="s">
        <v>21995</v>
      </c>
      <c r="C6704" t="s">
        <v>21206</v>
      </c>
      <c r="D6704" t="s">
        <v>21648</v>
      </c>
      <c r="E6704"/>
      <c r="F6704">
        <v>99999</v>
      </c>
      <c r="G6704"/>
      <c r="H6704"/>
    </row>
    <row r="6705" spans="1:8" x14ac:dyDescent="0.2">
      <c r="A6705" t="s">
        <v>25601</v>
      </c>
      <c r="B6705" t="s">
        <v>25602</v>
      </c>
      <c r="C6705" t="s">
        <v>25603</v>
      </c>
      <c r="D6705" t="s">
        <v>21648</v>
      </c>
      <c r="E6705"/>
      <c r="F6705">
        <v>99999</v>
      </c>
      <c r="G6705"/>
      <c r="H6705"/>
    </row>
    <row r="6706" spans="1:8" x14ac:dyDescent="0.2">
      <c r="A6706" t="s">
        <v>9104</v>
      </c>
      <c r="B6706" t="s">
        <v>23688</v>
      </c>
      <c r="C6706" t="s">
        <v>9105</v>
      </c>
      <c r="D6706" t="s">
        <v>21648</v>
      </c>
      <c r="E6706"/>
      <c r="F6706">
        <v>99999</v>
      </c>
      <c r="G6706"/>
      <c r="H6706"/>
    </row>
    <row r="6707" spans="1:8" x14ac:dyDescent="0.2">
      <c r="A6707" t="s">
        <v>9106</v>
      </c>
      <c r="B6707" t="s">
        <v>23688</v>
      </c>
      <c r="C6707" t="s">
        <v>9107</v>
      </c>
      <c r="D6707" t="s">
        <v>21648</v>
      </c>
      <c r="E6707"/>
      <c r="F6707">
        <v>99999</v>
      </c>
      <c r="G6707"/>
      <c r="H6707"/>
    </row>
    <row r="6708" spans="1:8" x14ac:dyDescent="0.2">
      <c r="A6708" t="s">
        <v>9108</v>
      </c>
      <c r="B6708" t="s">
        <v>23688</v>
      </c>
      <c r="C6708" t="s">
        <v>9109</v>
      </c>
      <c r="D6708" t="s">
        <v>21648</v>
      </c>
      <c r="E6708"/>
      <c r="F6708">
        <v>99999</v>
      </c>
      <c r="G6708"/>
      <c r="H6708"/>
    </row>
    <row r="6709" spans="1:8" x14ac:dyDescent="0.2">
      <c r="A6709" t="s">
        <v>9110</v>
      </c>
      <c r="B6709" t="s">
        <v>23688</v>
      </c>
      <c r="C6709" t="s">
        <v>9111</v>
      </c>
      <c r="D6709" t="s">
        <v>21648</v>
      </c>
      <c r="E6709"/>
      <c r="F6709">
        <v>99999</v>
      </c>
      <c r="G6709"/>
      <c r="H6709"/>
    </row>
    <row r="6710" spans="1:8" x14ac:dyDescent="0.2">
      <c r="A6710" t="s">
        <v>9112</v>
      </c>
      <c r="B6710" t="s">
        <v>21676</v>
      </c>
      <c r="C6710" t="s">
        <v>2104</v>
      </c>
      <c r="D6710" t="s">
        <v>21677</v>
      </c>
      <c r="E6710"/>
      <c r="F6710"/>
      <c r="G6710"/>
      <c r="H6710"/>
    </row>
    <row r="6711" spans="1:8" x14ac:dyDescent="0.2">
      <c r="A6711" t="s">
        <v>9113</v>
      </c>
      <c r="B6711" t="s">
        <v>23688</v>
      </c>
      <c r="C6711" t="s">
        <v>9105</v>
      </c>
      <c r="D6711" t="s">
        <v>21648</v>
      </c>
      <c r="E6711">
        <v>0</v>
      </c>
      <c r="F6711">
        <v>99999</v>
      </c>
      <c r="G6711"/>
      <c r="H6711"/>
    </row>
    <row r="6712" spans="1:8" x14ac:dyDescent="0.2">
      <c r="A6712" t="s">
        <v>9114</v>
      </c>
      <c r="B6712" t="s">
        <v>23688</v>
      </c>
      <c r="C6712" t="s">
        <v>9115</v>
      </c>
      <c r="D6712" t="s">
        <v>21648</v>
      </c>
      <c r="E6712">
        <v>0</v>
      </c>
      <c r="F6712">
        <v>99999</v>
      </c>
      <c r="G6712"/>
      <c r="H6712"/>
    </row>
    <row r="6713" spans="1:8" x14ac:dyDescent="0.2">
      <c r="A6713" t="s">
        <v>9116</v>
      </c>
      <c r="B6713" t="s">
        <v>23688</v>
      </c>
      <c r="C6713" t="s">
        <v>9117</v>
      </c>
      <c r="D6713" t="s">
        <v>21648</v>
      </c>
      <c r="E6713">
        <v>0</v>
      </c>
      <c r="F6713">
        <v>99999</v>
      </c>
      <c r="G6713"/>
      <c r="H6713"/>
    </row>
    <row r="6714" spans="1:8" x14ac:dyDescent="0.2">
      <c r="A6714" t="s">
        <v>9118</v>
      </c>
      <c r="B6714" t="s">
        <v>22414</v>
      </c>
      <c r="C6714" t="s">
        <v>9119</v>
      </c>
      <c r="D6714" t="s">
        <v>21648</v>
      </c>
      <c r="E6714">
        <v>0</v>
      </c>
      <c r="F6714">
        <v>99999</v>
      </c>
      <c r="G6714"/>
      <c r="H6714"/>
    </row>
    <row r="6715" spans="1:8" x14ac:dyDescent="0.2">
      <c r="A6715" t="s">
        <v>9120</v>
      </c>
      <c r="B6715" t="s">
        <v>23689</v>
      </c>
      <c r="C6715" t="s">
        <v>9121</v>
      </c>
      <c r="D6715" t="s">
        <v>21648</v>
      </c>
      <c r="E6715">
        <v>0</v>
      </c>
      <c r="F6715">
        <v>99999</v>
      </c>
      <c r="G6715"/>
      <c r="H6715"/>
    </row>
    <row r="6716" spans="1:8" x14ac:dyDescent="0.2">
      <c r="A6716" t="s">
        <v>9122</v>
      </c>
      <c r="B6716" t="s">
        <v>22422</v>
      </c>
      <c r="C6716" t="s">
        <v>9123</v>
      </c>
      <c r="D6716" t="s">
        <v>21648</v>
      </c>
      <c r="E6716">
        <v>0</v>
      </c>
      <c r="F6716">
        <v>99999</v>
      </c>
      <c r="G6716"/>
      <c r="H6716"/>
    </row>
    <row r="6717" spans="1:8" x14ac:dyDescent="0.2">
      <c r="A6717" t="s">
        <v>9124</v>
      </c>
      <c r="B6717" t="s">
        <v>23690</v>
      </c>
      <c r="C6717" t="s">
        <v>9125</v>
      </c>
      <c r="D6717" t="s">
        <v>21648</v>
      </c>
      <c r="E6717">
        <v>0</v>
      </c>
      <c r="F6717">
        <v>99999</v>
      </c>
      <c r="G6717"/>
      <c r="H6717"/>
    </row>
    <row r="6718" spans="1:8" x14ac:dyDescent="0.2">
      <c r="A6718" t="s">
        <v>9126</v>
      </c>
      <c r="B6718" t="s">
        <v>22422</v>
      </c>
      <c r="C6718" t="s">
        <v>9123</v>
      </c>
      <c r="D6718" t="s">
        <v>21648</v>
      </c>
      <c r="E6718">
        <v>0</v>
      </c>
      <c r="F6718">
        <v>99999</v>
      </c>
      <c r="G6718"/>
      <c r="H6718"/>
    </row>
    <row r="6719" spans="1:8" x14ac:dyDescent="0.2">
      <c r="A6719" t="s">
        <v>9127</v>
      </c>
      <c r="B6719" t="s">
        <v>23691</v>
      </c>
      <c r="C6719" t="s">
        <v>9128</v>
      </c>
      <c r="D6719" t="s">
        <v>21648</v>
      </c>
      <c r="E6719">
        <v>0</v>
      </c>
      <c r="F6719">
        <v>99999</v>
      </c>
      <c r="G6719"/>
      <c r="H6719"/>
    </row>
    <row r="6720" spans="1:8" x14ac:dyDescent="0.2">
      <c r="A6720" t="s">
        <v>9129</v>
      </c>
      <c r="B6720" t="s">
        <v>23691</v>
      </c>
      <c r="C6720" t="s">
        <v>9130</v>
      </c>
      <c r="D6720" t="s">
        <v>21648</v>
      </c>
      <c r="E6720">
        <v>0</v>
      </c>
      <c r="F6720">
        <v>99999</v>
      </c>
      <c r="G6720"/>
      <c r="H6720"/>
    </row>
    <row r="6721" spans="1:8" x14ac:dyDescent="0.2">
      <c r="A6721" t="s">
        <v>9131</v>
      </c>
      <c r="B6721" t="s">
        <v>23689</v>
      </c>
      <c r="C6721" t="s">
        <v>9121</v>
      </c>
      <c r="D6721" t="s">
        <v>21648</v>
      </c>
      <c r="E6721">
        <v>0</v>
      </c>
      <c r="F6721">
        <v>99999</v>
      </c>
      <c r="G6721"/>
      <c r="H6721"/>
    </row>
    <row r="6722" spans="1:8" x14ac:dyDescent="0.2">
      <c r="A6722" t="s">
        <v>9132</v>
      </c>
      <c r="B6722" t="s">
        <v>22422</v>
      </c>
      <c r="C6722" t="s">
        <v>9123</v>
      </c>
      <c r="D6722" t="s">
        <v>21648</v>
      </c>
      <c r="E6722">
        <v>0</v>
      </c>
      <c r="F6722">
        <v>99999</v>
      </c>
      <c r="G6722"/>
      <c r="H6722"/>
    </row>
    <row r="6723" spans="1:8" x14ac:dyDescent="0.2">
      <c r="A6723" t="s">
        <v>9133</v>
      </c>
      <c r="B6723" t="s">
        <v>22422</v>
      </c>
      <c r="C6723" t="s">
        <v>9123</v>
      </c>
      <c r="D6723" t="s">
        <v>21648</v>
      </c>
      <c r="E6723">
        <v>0</v>
      </c>
      <c r="F6723">
        <v>99999</v>
      </c>
      <c r="G6723"/>
      <c r="H6723"/>
    </row>
    <row r="6724" spans="1:8" x14ac:dyDescent="0.2">
      <c r="A6724" t="s">
        <v>9134</v>
      </c>
      <c r="B6724" t="s">
        <v>23690</v>
      </c>
      <c r="C6724" t="s">
        <v>9135</v>
      </c>
      <c r="D6724" t="s">
        <v>21648</v>
      </c>
      <c r="E6724">
        <v>0</v>
      </c>
      <c r="F6724">
        <v>99999</v>
      </c>
      <c r="G6724"/>
      <c r="H6724"/>
    </row>
    <row r="6725" spans="1:8" x14ac:dyDescent="0.2">
      <c r="A6725" t="s">
        <v>9136</v>
      </c>
      <c r="B6725" t="s">
        <v>23690</v>
      </c>
      <c r="C6725" t="s">
        <v>9137</v>
      </c>
      <c r="D6725" t="s">
        <v>21648</v>
      </c>
      <c r="E6725">
        <v>0</v>
      </c>
      <c r="F6725">
        <v>99999</v>
      </c>
      <c r="G6725"/>
      <c r="H6725"/>
    </row>
    <row r="6726" spans="1:8" x14ac:dyDescent="0.2">
      <c r="A6726" t="s">
        <v>9138</v>
      </c>
      <c r="B6726" t="s">
        <v>23689</v>
      </c>
      <c r="C6726" t="s">
        <v>9121</v>
      </c>
      <c r="D6726" t="s">
        <v>21648</v>
      </c>
      <c r="E6726">
        <v>0</v>
      </c>
      <c r="F6726">
        <v>99999</v>
      </c>
      <c r="G6726"/>
      <c r="H6726"/>
    </row>
    <row r="6727" spans="1:8" x14ac:dyDescent="0.2">
      <c r="A6727" t="s">
        <v>12619</v>
      </c>
      <c r="B6727" t="s">
        <v>23689</v>
      </c>
      <c r="C6727" t="s">
        <v>12620</v>
      </c>
      <c r="D6727" t="s">
        <v>21648</v>
      </c>
      <c r="E6727">
        <v>0</v>
      </c>
      <c r="F6727">
        <v>99999</v>
      </c>
      <c r="G6727"/>
      <c r="H6727"/>
    </row>
    <row r="6728" spans="1:8" x14ac:dyDescent="0.2">
      <c r="A6728" t="s">
        <v>12621</v>
      </c>
      <c r="B6728" t="s">
        <v>23692</v>
      </c>
      <c r="C6728" t="s">
        <v>12620</v>
      </c>
      <c r="D6728" t="s">
        <v>21648</v>
      </c>
      <c r="E6728">
        <v>0</v>
      </c>
      <c r="F6728">
        <v>99999</v>
      </c>
      <c r="G6728"/>
      <c r="H6728"/>
    </row>
    <row r="6729" spans="1:8" x14ac:dyDescent="0.2">
      <c r="A6729" t="s">
        <v>17935</v>
      </c>
      <c r="B6729" t="s">
        <v>23693</v>
      </c>
      <c r="C6729" t="s">
        <v>10596</v>
      </c>
      <c r="D6729" t="s">
        <v>21648</v>
      </c>
      <c r="E6729"/>
      <c r="F6729">
        <v>99999</v>
      </c>
      <c r="G6729"/>
      <c r="H6729"/>
    </row>
    <row r="6730" spans="1:8" x14ac:dyDescent="0.2">
      <c r="A6730" t="s">
        <v>17936</v>
      </c>
      <c r="B6730" t="s">
        <v>23694</v>
      </c>
      <c r="C6730" t="s">
        <v>17937</v>
      </c>
      <c r="D6730" t="s">
        <v>21648</v>
      </c>
      <c r="E6730"/>
      <c r="F6730">
        <v>99999</v>
      </c>
      <c r="G6730"/>
      <c r="H6730"/>
    </row>
    <row r="6731" spans="1:8" x14ac:dyDescent="0.2">
      <c r="A6731" t="s">
        <v>17938</v>
      </c>
      <c r="B6731" t="s">
        <v>23695</v>
      </c>
      <c r="C6731" t="s">
        <v>17939</v>
      </c>
      <c r="D6731" t="s">
        <v>21648</v>
      </c>
      <c r="E6731"/>
      <c r="F6731">
        <v>99999</v>
      </c>
      <c r="G6731"/>
      <c r="H6731"/>
    </row>
    <row r="6732" spans="1:8" x14ac:dyDescent="0.2">
      <c r="A6732" t="s">
        <v>17940</v>
      </c>
      <c r="B6732" t="s">
        <v>23696</v>
      </c>
      <c r="C6732" t="s">
        <v>17941</v>
      </c>
      <c r="D6732" t="s">
        <v>21648</v>
      </c>
      <c r="E6732"/>
      <c r="F6732">
        <v>99999</v>
      </c>
      <c r="G6732"/>
      <c r="H6732"/>
    </row>
    <row r="6733" spans="1:8" x14ac:dyDescent="0.2">
      <c r="A6733" t="s">
        <v>17942</v>
      </c>
      <c r="B6733" t="s">
        <v>23697</v>
      </c>
      <c r="C6733" t="s">
        <v>17943</v>
      </c>
      <c r="D6733" t="s">
        <v>21648</v>
      </c>
      <c r="E6733"/>
      <c r="F6733">
        <v>99999</v>
      </c>
      <c r="G6733"/>
      <c r="H6733"/>
    </row>
    <row r="6734" spans="1:8" x14ac:dyDescent="0.2">
      <c r="A6734" t="s">
        <v>17944</v>
      </c>
      <c r="B6734" t="s">
        <v>23698</v>
      </c>
      <c r="C6734" t="s">
        <v>17945</v>
      </c>
      <c r="D6734" t="s">
        <v>21648</v>
      </c>
      <c r="E6734"/>
      <c r="F6734">
        <v>99999</v>
      </c>
      <c r="G6734"/>
      <c r="H6734"/>
    </row>
    <row r="6735" spans="1:8" x14ac:dyDescent="0.2">
      <c r="A6735" t="s">
        <v>17946</v>
      </c>
      <c r="B6735" t="s">
        <v>23699</v>
      </c>
      <c r="C6735" t="s">
        <v>17947</v>
      </c>
      <c r="D6735" t="s">
        <v>21648</v>
      </c>
      <c r="E6735"/>
      <c r="F6735">
        <v>99999</v>
      </c>
      <c r="G6735"/>
      <c r="H6735"/>
    </row>
    <row r="6736" spans="1:8" x14ac:dyDescent="0.2">
      <c r="A6736" t="s">
        <v>17948</v>
      </c>
      <c r="B6736" t="s">
        <v>23700</v>
      </c>
      <c r="C6736" t="s">
        <v>17949</v>
      </c>
      <c r="D6736" t="s">
        <v>21648</v>
      </c>
      <c r="E6736"/>
      <c r="F6736">
        <v>99999</v>
      </c>
      <c r="G6736"/>
      <c r="H6736"/>
    </row>
    <row r="6737" spans="1:8" x14ac:dyDescent="0.2">
      <c r="A6737" t="s">
        <v>17950</v>
      </c>
      <c r="B6737" t="s">
        <v>23701</v>
      </c>
      <c r="C6737" t="s">
        <v>17951</v>
      </c>
      <c r="D6737" t="s">
        <v>21648</v>
      </c>
      <c r="E6737"/>
      <c r="F6737">
        <v>99999</v>
      </c>
      <c r="G6737"/>
      <c r="H6737"/>
    </row>
    <row r="6738" spans="1:8" x14ac:dyDescent="0.2">
      <c r="A6738" t="s">
        <v>17952</v>
      </c>
      <c r="B6738" t="s">
        <v>23702</v>
      </c>
      <c r="C6738" t="s">
        <v>17953</v>
      </c>
      <c r="D6738" t="s">
        <v>21648</v>
      </c>
      <c r="E6738"/>
      <c r="F6738">
        <v>99999</v>
      </c>
      <c r="G6738"/>
      <c r="H6738"/>
    </row>
    <row r="6739" spans="1:8" x14ac:dyDescent="0.2">
      <c r="A6739" t="s">
        <v>17954</v>
      </c>
      <c r="B6739" t="s">
        <v>23703</v>
      </c>
      <c r="C6739" t="s">
        <v>17955</v>
      </c>
      <c r="D6739" t="s">
        <v>21648</v>
      </c>
      <c r="E6739"/>
      <c r="F6739">
        <v>99999</v>
      </c>
      <c r="G6739"/>
      <c r="H6739"/>
    </row>
    <row r="6740" spans="1:8" x14ac:dyDescent="0.2">
      <c r="A6740" t="s">
        <v>12622</v>
      </c>
      <c r="B6740" t="s">
        <v>23704</v>
      </c>
      <c r="C6740" t="s">
        <v>12623</v>
      </c>
      <c r="D6740" t="s">
        <v>21648</v>
      </c>
      <c r="E6740"/>
      <c r="F6740"/>
      <c r="G6740"/>
      <c r="H6740"/>
    </row>
    <row r="6741" spans="1:8" x14ac:dyDescent="0.2">
      <c r="A6741" t="s">
        <v>17956</v>
      </c>
      <c r="B6741" t="s">
        <v>23705</v>
      </c>
      <c r="C6741" t="s">
        <v>17957</v>
      </c>
      <c r="D6741" t="s">
        <v>21648</v>
      </c>
      <c r="E6741"/>
      <c r="F6741">
        <v>99999</v>
      </c>
      <c r="G6741"/>
      <c r="H6741"/>
    </row>
    <row r="6742" spans="1:8" x14ac:dyDescent="0.2">
      <c r="A6742" t="s">
        <v>17958</v>
      </c>
      <c r="B6742" t="s">
        <v>23705</v>
      </c>
      <c r="C6742" t="s">
        <v>17959</v>
      </c>
      <c r="D6742" t="s">
        <v>21648</v>
      </c>
      <c r="E6742"/>
      <c r="F6742">
        <v>99999</v>
      </c>
      <c r="G6742"/>
      <c r="H6742"/>
    </row>
    <row r="6743" spans="1:8" x14ac:dyDescent="0.2">
      <c r="A6743" t="s">
        <v>17960</v>
      </c>
      <c r="B6743" t="s">
        <v>23100</v>
      </c>
      <c r="C6743" t="s">
        <v>17961</v>
      </c>
      <c r="D6743" t="s">
        <v>21648</v>
      </c>
      <c r="E6743"/>
      <c r="F6743">
        <v>99999</v>
      </c>
      <c r="G6743"/>
      <c r="H6743"/>
    </row>
    <row r="6744" spans="1:8" x14ac:dyDescent="0.2">
      <c r="A6744" t="s">
        <v>17962</v>
      </c>
      <c r="B6744" t="s">
        <v>23100</v>
      </c>
      <c r="C6744" t="s">
        <v>17963</v>
      </c>
      <c r="D6744" t="s">
        <v>21648</v>
      </c>
      <c r="E6744"/>
      <c r="F6744">
        <v>99999</v>
      </c>
      <c r="G6744"/>
      <c r="H6744"/>
    </row>
    <row r="6745" spans="1:8" x14ac:dyDescent="0.2">
      <c r="A6745" t="s">
        <v>25604</v>
      </c>
      <c r="B6745" t="s">
        <v>23689</v>
      </c>
      <c r="C6745" t="s">
        <v>25605</v>
      </c>
      <c r="D6745" t="s">
        <v>21648</v>
      </c>
      <c r="E6745"/>
      <c r="F6745">
        <v>99999</v>
      </c>
      <c r="G6745"/>
      <c r="H6745"/>
    </row>
    <row r="6746" spans="1:8" x14ac:dyDescent="0.2">
      <c r="A6746" t="s">
        <v>1123</v>
      </c>
      <c r="B6746" t="s">
        <v>23706</v>
      </c>
      <c r="C6746" t="s">
        <v>21207</v>
      </c>
      <c r="D6746" t="s">
        <v>21648</v>
      </c>
      <c r="E6746"/>
      <c r="F6746">
        <v>72336</v>
      </c>
      <c r="G6746"/>
      <c r="H6746"/>
    </row>
    <row r="6747" spans="1:8" x14ac:dyDescent="0.2">
      <c r="A6747" t="s">
        <v>21208</v>
      </c>
      <c r="B6747" t="s">
        <v>23706</v>
      </c>
      <c r="C6747" t="s">
        <v>21209</v>
      </c>
      <c r="D6747" t="s">
        <v>21648</v>
      </c>
      <c r="E6747"/>
      <c r="F6747">
        <v>72336</v>
      </c>
      <c r="G6747"/>
      <c r="H6747"/>
    </row>
    <row r="6748" spans="1:8" x14ac:dyDescent="0.2">
      <c r="A6748" t="s">
        <v>25606</v>
      </c>
      <c r="B6748" t="s">
        <v>23689</v>
      </c>
      <c r="C6748" t="s">
        <v>25607</v>
      </c>
      <c r="D6748" t="s">
        <v>21648</v>
      </c>
      <c r="E6748">
        <v>0</v>
      </c>
      <c r="F6748">
        <v>99999</v>
      </c>
      <c r="G6748"/>
      <c r="H6748"/>
    </row>
    <row r="6749" spans="1:8" x14ac:dyDescent="0.2">
      <c r="A6749" t="s">
        <v>21210</v>
      </c>
      <c r="B6749" t="s">
        <v>23706</v>
      </c>
      <c r="C6749" t="s">
        <v>21211</v>
      </c>
      <c r="D6749" t="s">
        <v>21648</v>
      </c>
      <c r="E6749"/>
      <c r="F6749"/>
      <c r="G6749"/>
      <c r="H6749"/>
    </row>
    <row r="6750" spans="1:8" x14ac:dyDescent="0.2">
      <c r="A6750" t="s">
        <v>21212</v>
      </c>
      <c r="B6750" t="s">
        <v>23706</v>
      </c>
      <c r="C6750" t="s">
        <v>21213</v>
      </c>
      <c r="D6750" t="s">
        <v>21648</v>
      </c>
      <c r="E6750"/>
      <c r="F6750"/>
      <c r="G6750"/>
      <c r="H6750"/>
    </row>
    <row r="6751" spans="1:8" x14ac:dyDescent="0.2">
      <c r="A6751" t="s">
        <v>17964</v>
      </c>
      <c r="B6751" t="s">
        <v>23706</v>
      </c>
      <c r="C6751" t="s">
        <v>17965</v>
      </c>
      <c r="D6751" t="s">
        <v>21648</v>
      </c>
      <c r="E6751"/>
      <c r="F6751">
        <v>71841</v>
      </c>
      <c r="G6751"/>
      <c r="H6751"/>
    </row>
    <row r="6752" spans="1:8" x14ac:dyDescent="0.2">
      <c r="A6752" t="s">
        <v>17966</v>
      </c>
      <c r="B6752" t="s">
        <v>23706</v>
      </c>
      <c r="C6752" t="s">
        <v>17967</v>
      </c>
      <c r="D6752" t="s">
        <v>21648</v>
      </c>
      <c r="E6752"/>
      <c r="F6752">
        <v>71841</v>
      </c>
      <c r="G6752"/>
      <c r="H6752"/>
    </row>
    <row r="6753" spans="1:8" x14ac:dyDescent="0.2">
      <c r="A6753" t="s">
        <v>21214</v>
      </c>
      <c r="B6753" t="s">
        <v>23706</v>
      </c>
      <c r="C6753" t="s">
        <v>21215</v>
      </c>
      <c r="D6753" t="s">
        <v>21648</v>
      </c>
      <c r="E6753"/>
      <c r="F6753"/>
      <c r="G6753"/>
      <c r="H6753"/>
    </row>
    <row r="6754" spans="1:8" x14ac:dyDescent="0.2">
      <c r="A6754" t="s">
        <v>21216</v>
      </c>
      <c r="B6754" t="s">
        <v>23706</v>
      </c>
      <c r="C6754" t="s">
        <v>21217</v>
      </c>
      <c r="D6754" t="s">
        <v>21648</v>
      </c>
      <c r="E6754"/>
      <c r="F6754"/>
      <c r="G6754"/>
      <c r="H6754"/>
    </row>
    <row r="6755" spans="1:8" x14ac:dyDescent="0.2">
      <c r="A6755" t="s">
        <v>25608</v>
      </c>
      <c r="B6755" t="s">
        <v>24271</v>
      </c>
      <c r="C6755" t="s">
        <v>25609</v>
      </c>
      <c r="D6755" t="s">
        <v>21648</v>
      </c>
      <c r="E6755"/>
      <c r="F6755">
        <v>99999</v>
      </c>
      <c r="G6755"/>
      <c r="H6755"/>
    </row>
    <row r="6756" spans="1:8" x14ac:dyDescent="0.2">
      <c r="A6756" t="s">
        <v>12624</v>
      </c>
      <c r="B6756" t="s">
        <v>22911</v>
      </c>
      <c r="C6756" t="s">
        <v>12625</v>
      </c>
      <c r="D6756" t="s">
        <v>21648</v>
      </c>
      <c r="E6756">
        <v>0</v>
      </c>
      <c r="F6756">
        <v>99999</v>
      </c>
      <c r="G6756"/>
      <c r="H6756"/>
    </row>
    <row r="6757" spans="1:8" x14ac:dyDescent="0.2">
      <c r="A6757" t="s">
        <v>12626</v>
      </c>
      <c r="B6757" t="s">
        <v>22911</v>
      </c>
      <c r="C6757" t="s">
        <v>12627</v>
      </c>
      <c r="D6757" t="s">
        <v>21648</v>
      </c>
      <c r="E6757">
        <v>0</v>
      </c>
      <c r="F6757">
        <v>99999</v>
      </c>
      <c r="G6757"/>
      <c r="H6757"/>
    </row>
    <row r="6758" spans="1:8" x14ac:dyDescent="0.2">
      <c r="A6758" t="s">
        <v>12628</v>
      </c>
      <c r="B6758" t="s">
        <v>22911</v>
      </c>
      <c r="C6758" t="s">
        <v>12629</v>
      </c>
      <c r="D6758" t="s">
        <v>21648</v>
      </c>
      <c r="E6758">
        <v>0</v>
      </c>
      <c r="F6758">
        <v>99999</v>
      </c>
      <c r="G6758"/>
      <c r="H6758"/>
    </row>
    <row r="6759" spans="1:8" x14ac:dyDescent="0.2">
      <c r="A6759" t="s">
        <v>12630</v>
      </c>
      <c r="B6759" t="s">
        <v>22911</v>
      </c>
      <c r="C6759" t="s">
        <v>12631</v>
      </c>
      <c r="D6759" t="s">
        <v>21648</v>
      </c>
      <c r="E6759">
        <v>0</v>
      </c>
      <c r="F6759">
        <v>99999</v>
      </c>
      <c r="G6759"/>
      <c r="H6759"/>
    </row>
    <row r="6760" spans="1:8" x14ac:dyDescent="0.2">
      <c r="A6760" t="s">
        <v>12632</v>
      </c>
      <c r="B6760" t="s">
        <v>22911</v>
      </c>
      <c r="C6760" t="s">
        <v>12631</v>
      </c>
      <c r="D6760" t="s">
        <v>21648</v>
      </c>
      <c r="E6760"/>
      <c r="F6760">
        <v>99999</v>
      </c>
      <c r="G6760"/>
      <c r="H6760"/>
    </row>
    <row r="6761" spans="1:8" x14ac:dyDescent="0.2">
      <c r="A6761" t="s">
        <v>12633</v>
      </c>
      <c r="B6761" t="s">
        <v>22911</v>
      </c>
      <c r="C6761" t="s">
        <v>12634</v>
      </c>
      <c r="D6761" t="s">
        <v>21648</v>
      </c>
      <c r="E6761"/>
      <c r="F6761">
        <v>99999</v>
      </c>
      <c r="G6761"/>
      <c r="H6761"/>
    </row>
    <row r="6762" spans="1:8" x14ac:dyDescent="0.2">
      <c r="A6762" t="s">
        <v>12635</v>
      </c>
      <c r="B6762" t="s">
        <v>22911</v>
      </c>
      <c r="C6762" t="s">
        <v>12636</v>
      </c>
      <c r="D6762" t="s">
        <v>21648</v>
      </c>
      <c r="E6762">
        <v>0</v>
      </c>
      <c r="F6762">
        <v>99999</v>
      </c>
      <c r="G6762"/>
      <c r="H6762"/>
    </row>
    <row r="6763" spans="1:8" x14ac:dyDescent="0.2">
      <c r="A6763" t="s">
        <v>12637</v>
      </c>
      <c r="B6763" t="s">
        <v>22911</v>
      </c>
      <c r="C6763" t="s">
        <v>12638</v>
      </c>
      <c r="D6763" t="s">
        <v>21648</v>
      </c>
      <c r="E6763">
        <v>0</v>
      </c>
      <c r="F6763">
        <v>99999</v>
      </c>
      <c r="G6763"/>
      <c r="H6763"/>
    </row>
    <row r="6764" spans="1:8" x14ac:dyDescent="0.2">
      <c r="A6764" t="s">
        <v>12639</v>
      </c>
      <c r="B6764" t="s">
        <v>22911</v>
      </c>
      <c r="C6764" t="s">
        <v>12640</v>
      </c>
      <c r="D6764" t="s">
        <v>21648</v>
      </c>
      <c r="E6764"/>
      <c r="F6764">
        <v>99999</v>
      </c>
      <c r="G6764"/>
      <c r="H6764"/>
    </row>
    <row r="6765" spans="1:8" x14ac:dyDescent="0.2">
      <c r="A6765" t="s">
        <v>12641</v>
      </c>
      <c r="B6765" t="s">
        <v>22911</v>
      </c>
      <c r="C6765" t="s">
        <v>12642</v>
      </c>
      <c r="D6765" t="s">
        <v>21648</v>
      </c>
      <c r="E6765">
        <v>0</v>
      </c>
      <c r="F6765">
        <v>99999</v>
      </c>
      <c r="G6765"/>
      <c r="H6765"/>
    </row>
    <row r="6766" spans="1:8" x14ac:dyDescent="0.2">
      <c r="A6766" t="s">
        <v>12643</v>
      </c>
      <c r="B6766" t="s">
        <v>22911</v>
      </c>
      <c r="C6766" t="s">
        <v>12627</v>
      </c>
      <c r="D6766" t="s">
        <v>21648</v>
      </c>
      <c r="E6766">
        <v>0</v>
      </c>
      <c r="F6766">
        <v>99999</v>
      </c>
      <c r="G6766"/>
      <c r="H6766"/>
    </row>
    <row r="6767" spans="1:8" x14ac:dyDescent="0.2">
      <c r="A6767" t="s">
        <v>12644</v>
      </c>
      <c r="B6767" t="s">
        <v>22911</v>
      </c>
      <c r="C6767" t="s">
        <v>12645</v>
      </c>
      <c r="D6767" t="s">
        <v>21648</v>
      </c>
      <c r="E6767">
        <v>0</v>
      </c>
      <c r="F6767">
        <v>99999</v>
      </c>
      <c r="G6767"/>
      <c r="H6767"/>
    </row>
    <row r="6768" spans="1:8" x14ac:dyDescent="0.2">
      <c r="A6768" t="s">
        <v>12646</v>
      </c>
      <c r="B6768" t="s">
        <v>22911</v>
      </c>
      <c r="C6768" t="s">
        <v>12647</v>
      </c>
      <c r="D6768" t="s">
        <v>21648</v>
      </c>
      <c r="E6768">
        <v>0</v>
      </c>
      <c r="F6768">
        <v>99999</v>
      </c>
      <c r="G6768"/>
      <c r="H6768"/>
    </row>
    <row r="6769" spans="1:8" x14ac:dyDescent="0.2">
      <c r="A6769" t="s">
        <v>12648</v>
      </c>
      <c r="B6769" t="s">
        <v>22911</v>
      </c>
      <c r="C6769" t="s">
        <v>12647</v>
      </c>
      <c r="D6769" t="s">
        <v>21648</v>
      </c>
      <c r="E6769">
        <v>0</v>
      </c>
      <c r="F6769">
        <v>99999</v>
      </c>
      <c r="G6769"/>
      <c r="H6769"/>
    </row>
    <row r="6770" spans="1:8" x14ac:dyDescent="0.2">
      <c r="A6770" t="s">
        <v>12649</v>
      </c>
      <c r="B6770" t="s">
        <v>22911</v>
      </c>
      <c r="C6770" t="s">
        <v>12650</v>
      </c>
      <c r="D6770" t="s">
        <v>21648</v>
      </c>
      <c r="E6770">
        <v>0</v>
      </c>
      <c r="F6770">
        <v>99999</v>
      </c>
      <c r="G6770"/>
      <c r="H6770"/>
    </row>
    <row r="6771" spans="1:8" x14ac:dyDescent="0.2">
      <c r="A6771" t="s">
        <v>12651</v>
      </c>
      <c r="B6771" t="s">
        <v>22911</v>
      </c>
      <c r="C6771" t="s">
        <v>12652</v>
      </c>
      <c r="D6771" t="s">
        <v>21648</v>
      </c>
      <c r="E6771"/>
      <c r="F6771">
        <v>99999</v>
      </c>
      <c r="G6771"/>
      <c r="H6771"/>
    </row>
    <row r="6772" spans="1:8" x14ac:dyDescent="0.2">
      <c r="A6772" t="s">
        <v>12653</v>
      </c>
      <c r="B6772" t="s">
        <v>22911</v>
      </c>
      <c r="C6772" t="s">
        <v>12654</v>
      </c>
      <c r="D6772" t="s">
        <v>21648</v>
      </c>
      <c r="E6772"/>
      <c r="F6772">
        <v>99999</v>
      </c>
      <c r="G6772"/>
      <c r="H6772"/>
    </row>
    <row r="6773" spans="1:8" x14ac:dyDescent="0.2">
      <c r="A6773" t="s">
        <v>15897</v>
      </c>
      <c r="B6773" t="s">
        <v>22911</v>
      </c>
      <c r="C6773" t="s">
        <v>15898</v>
      </c>
      <c r="D6773" t="s">
        <v>21648</v>
      </c>
      <c r="E6773"/>
      <c r="F6773">
        <v>99999</v>
      </c>
      <c r="G6773"/>
      <c r="H6773"/>
    </row>
    <row r="6774" spans="1:8" x14ac:dyDescent="0.2">
      <c r="A6774" t="s">
        <v>15899</v>
      </c>
      <c r="B6774" t="s">
        <v>22911</v>
      </c>
      <c r="C6774" t="s">
        <v>15900</v>
      </c>
      <c r="D6774" t="s">
        <v>21648</v>
      </c>
      <c r="E6774"/>
      <c r="F6774">
        <v>99999</v>
      </c>
      <c r="G6774"/>
      <c r="H6774"/>
    </row>
    <row r="6775" spans="1:8" x14ac:dyDescent="0.2">
      <c r="A6775" t="s">
        <v>15901</v>
      </c>
      <c r="B6775" t="s">
        <v>22911</v>
      </c>
      <c r="C6775" t="s">
        <v>15902</v>
      </c>
      <c r="D6775" t="s">
        <v>21648</v>
      </c>
      <c r="E6775"/>
      <c r="F6775">
        <v>99999</v>
      </c>
      <c r="G6775"/>
      <c r="H6775"/>
    </row>
    <row r="6776" spans="1:8" x14ac:dyDescent="0.2">
      <c r="A6776" t="s">
        <v>15903</v>
      </c>
      <c r="B6776" t="s">
        <v>22911</v>
      </c>
      <c r="C6776" t="s">
        <v>15904</v>
      </c>
      <c r="D6776" t="s">
        <v>21648</v>
      </c>
      <c r="E6776"/>
      <c r="F6776">
        <v>99999</v>
      </c>
      <c r="G6776"/>
      <c r="H6776"/>
    </row>
    <row r="6777" spans="1:8" x14ac:dyDescent="0.2">
      <c r="A6777" t="s">
        <v>15905</v>
      </c>
      <c r="B6777" t="s">
        <v>22911</v>
      </c>
      <c r="C6777" t="s">
        <v>15906</v>
      </c>
      <c r="D6777" t="s">
        <v>21648</v>
      </c>
      <c r="E6777"/>
      <c r="F6777">
        <v>99999</v>
      </c>
      <c r="G6777"/>
      <c r="H6777"/>
    </row>
    <row r="6778" spans="1:8" x14ac:dyDescent="0.2">
      <c r="A6778" t="s">
        <v>15907</v>
      </c>
      <c r="B6778" t="s">
        <v>22911</v>
      </c>
      <c r="C6778" t="s">
        <v>15908</v>
      </c>
      <c r="D6778" t="s">
        <v>21648</v>
      </c>
      <c r="E6778"/>
      <c r="F6778">
        <v>99999</v>
      </c>
      <c r="G6778"/>
      <c r="H6778"/>
    </row>
    <row r="6779" spans="1:8" x14ac:dyDescent="0.2">
      <c r="A6779" t="s">
        <v>15909</v>
      </c>
      <c r="B6779" t="s">
        <v>22911</v>
      </c>
      <c r="C6779" t="s">
        <v>15910</v>
      </c>
      <c r="D6779" t="s">
        <v>21648</v>
      </c>
      <c r="E6779"/>
      <c r="F6779">
        <v>99999</v>
      </c>
      <c r="G6779"/>
      <c r="H6779"/>
    </row>
    <row r="6780" spans="1:8" x14ac:dyDescent="0.2">
      <c r="A6780" t="s">
        <v>15911</v>
      </c>
      <c r="B6780" t="s">
        <v>22911</v>
      </c>
      <c r="C6780" t="s">
        <v>15912</v>
      </c>
      <c r="D6780" t="s">
        <v>21648</v>
      </c>
      <c r="E6780"/>
      <c r="F6780">
        <v>99999</v>
      </c>
      <c r="G6780"/>
      <c r="H6780"/>
    </row>
    <row r="6781" spans="1:8" x14ac:dyDescent="0.2">
      <c r="A6781" t="s">
        <v>15913</v>
      </c>
      <c r="B6781" t="s">
        <v>22911</v>
      </c>
      <c r="C6781" t="s">
        <v>15914</v>
      </c>
      <c r="D6781" t="s">
        <v>21648</v>
      </c>
      <c r="E6781"/>
      <c r="F6781">
        <v>99999</v>
      </c>
      <c r="G6781"/>
      <c r="H6781"/>
    </row>
    <row r="6782" spans="1:8" x14ac:dyDescent="0.2">
      <c r="A6782" t="s">
        <v>15915</v>
      </c>
      <c r="B6782" t="s">
        <v>22114</v>
      </c>
      <c r="C6782" t="s">
        <v>15916</v>
      </c>
      <c r="D6782" t="s">
        <v>21648</v>
      </c>
      <c r="E6782"/>
      <c r="F6782">
        <v>99999</v>
      </c>
      <c r="G6782"/>
      <c r="H6782"/>
    </row>
    <row r="6783" spans="1:8" x14ac:dyDescent="0.2">
      <c r="A6783" t="s">
        <v>15917</v>
      </c>
      <c r="B6783" t="s">
        <v>22114</v>
      </c>
      <c r="C6783" t="s">
        <v>15918</v>
      </c>
      <c r="D6783" t="s">
        <v>21648</v>
      </c>
      <c r="E6783"/>
      <c r="F6783">
        <v>99999</v>
      </c>
      <c r="G6783"/>
      <c r="H6783"/>
    </row>
    <row r="6784" spans="1:8" x14ac:dyDescent="0.2">
      <c r="A6784" t="s">
        <v>15919</v>
      </c>
      <c r="B6784" t="s">
        <v>22911</v>
      </c>
      <c r="C6784" t="s">
        <v>15920</v>
      </c>
      <c r="D6784" t="s">
        <v>21648</v>
      </c>
      <c r="E6784">
        <v>0</v>
      </c>
      <c r="F6784">
        <v>99999</v>
      </c>
      <c r="G6784"/>
      <c r="H6784"/>
    </row>
    <row r="6785" spans="1:8" x14ac:dyDescent="0.2">
      <c r="A6785" t="s">
        <v>15921</v>
      </c>
      <c r="B6785" t="s">
        <v>22911</v>
      </c>
      <c r="C6785" t="s">
        <v>12647</v>
      </c>
      <c r="D6785" t="s">
        <v>21648</v>
      </c>
      <c r="E6785">
        <v>0</v>
      </c>
      <c r="F6785">
        <v>99999</v>
      </c>
      <c r="G6785"/>
      <c r="H6785"/>
    </row>
    <row r="6786" spans="1:8" x14ac:dyDescent="0.2">
      <c r="A6786" t="s">
        <v>15922</v>
      </c>
      <c r="B6786" t="s">
        <v>22911</v>
      </c>
      <c r="C6786" t="s">
        <v>15923</v>
      </c>
      <c r="D6786" t="s">
        <v>21648</v>
      </c>
      <c r="E6786">
        <v>0</v>
      </c>
      <c r="F6786">
        <v>99999</v>
      </c>
      <c r="G6786"/>
      <c r="H6786"/>
    </row>
    <row r="6787" spans="1:8" x14ac:dyDescent="0.2">
      <c r="A6787" t="s">
        <v>15924</v>
      </c>
      <c r="B6787" t="s">
        <v>22911</v>
      </c>
      <c r="C6787" t="s">
        <v>15925</v>
      </c>
      <c r="D6787" t="s">
        <v>21648</v>
      </c>
      <c r="E6787">
        <v>0</v>
      </c>
      <c r="F6787">
        <v>99999</v>
      </c>
      <c r="G6787"/>
      <c r="H6787"/>
    </row>
    <row r="6788" spans="1:8" x14ac:dyDescent="0.2">
      <c r="A6788" t="s">
        <v>15926</v>
      </c>
      <c r="B6788" t="s">
        <v>22911</v>
      </c>
      <c r="C6788" t="s">
        <v>15927</v>
      </c>
      <c r="D6788" t="s">
        <v>21648</v>
      </c>
      <c r="E6788">
        <v>0</v>
      </c>
      <c r="F6788">
        <v>99999</v>
      </c>
      <c r="G6788"/>
      <c r="H6788"/>
    </row>
    <row r="6789" spans="1:8" x14ac:dyDescent="0.2">
      <c r="A6789" t="s">
        <v>15928</v>
      </c>
      <c r="B6789" t="s">
        <v>22911</v>
      </c>
      <c r="C6789" t="s">
        <v>12662</v>
      </c>
      <c r="D6789" t="s">
        <v>21648</v>
      </c>
      <c r="E6789"/>
      <c r="F6789">
        <v>99999</v>
      </c>
      <c r="G6789"/>
      <c r="H6789"/>
    </row>
    <row r="6790" spans="1:8" x14ac:dyDescent="0.2">
      <c r="A6790" t="s">
        <v>12663</v>
      </c>
      <c r="B6790" t="s">
        <v>23707</v>
      </c>
      <c r="C6790" t="s">
        <v>12664</v>
      </c>
      <c r="D6790" t="s">
        <v>21648</v>
      </c>
      <c r="E6790">
        <v>0</v>
      </c>
      <c r="F6790">
        <v>99999</v>
      </c>
      <c r="G6790"/>
      <c r="H6790"/>
    </row>
    <row r="6791" spans="1:8" x14ac:dyDescent="0.2">
      <c r="A6791" t="s">
        <v>12665</v>
      </c>
      <c r="B6791" t="s">
        <v>22795</v>
      </c>
      <c r="C6791" t="s">
        <v>12666</v>
      </c>
      <c r="D6791" t="s">
        <v>21648</v>
      </c>
      <c r="E6791"/>
      <c r="F6791">
        <v>99999</v>
      </c>
      <c r="G6791"/>
      <c r="H6791"/>
    </row>
    <row r="6792" spans="1:8" x14ac:dyDescent="0.2">
      <c r="A6792" t="s">
        <v>12667</v>
      </c>
      <c r="B6792" t="s">
        <v>22911</v>
      </c>
      <c r="C6792" t="s">
        <v>12668</v>
      </c>
      <c r="D6792" t="s">
        <v>21648</v>
      </c>
      <c r="E6792">
        <v>0</v>
      </c>
      <c r="F6792">
        <v>99999</v>
      </c>
      <c r="G6792"/>
      <c r="H6792"/>
    </row>
    <row r="6793" spans="1:8" x14ac:dyDescent="0.2">
      <c r="A6793" t="s">
        <v>12669</v>
      </c>
      <c r="B6793" t="s">
        <v>23707</v>
      </c>
      <c r="C6793" t="s">
        <v>12670</v>
      </c>
      <c r="D6793" t="s">
        <v>21648</v>
      </c>
      <c r="E6793">
        <v>0</v>
      </c>
      <c r="F6793">
        <v>99999</v>
      </c>
      <c r="G6793"/>
      <c r="H6793"/>
    </row>
    <row r="6794" spans="1:8" x14ac:dyDescent="0.2">
      <c r="A6794" t="s">
        <v>23708</v>
      </c>
      <c r="B6794" t="s">
        <v>23709</v>
      </c>
      <c r="C6794" t="s">
        <v>23710</v>
      </c>
      <c r="D6794" t="s">
        <v>21648</v>
      </c>
      <c r="E6794"/>
      <c r="F6794"/>
      <c r="G6794"/>
      <c r="H6794"/>
    </row>
    <row r="6795" spans="1:8" x14ac:dyDescent="0.2">
      <c r="A6795" t="s">
        <v>23711</v>
      </c>
      <c r="B6795" t="s">
        <v>23709</v>
      </c>
      <c r="C6795" t="s">
        <v>23712</v>
      </c>
      <c r="D6795" t="s">
        <v>21648</v>
      </c>
      <c r="E6795"/>
      <c r="F6795"/>
      <c r="G6795"/>
      <c r="H6795"/>
    </row>
    <row r="6796" spans="1:8" x14ac:dyDescent="0.2">
      <c r="A6796" t="s">
        <v>23713</v>
      </c>
      <c r="B6796" t="s">
        <v>23709</v>
      </c>
      <c r="C6796" t="s">
        <v>23714</v>
      </c>
      <c r="D6796" t="s">
        <v>21648</v>
      </c>
      <c r="E6796"/>
      <c r="F6796"/>
      <c r="G6796"/>
      <c r="H6796"/>
    </row>
    <row r="6797" spans="1:8" x14ac:dyDescent="0.2">
      <c r="A6797" t="s">
        <v>23715</v>
      </c>
      <c r="B6797" t="s">
        <v>23709</v>
      </c>
      <c r="C6797" t="s">
        <v>23716</v>
      </c>
      <c r="D6797" t="s">
        <v>21648</v>
      </c>
      <c r="E6797"/>
      <c r="F6797"/>
      <c r="G6797"/>
      <c r="H6797"/>
    </row>
    <row r="6798" spans="1:8" x14ac:dyDescent="0.2">
      <c r="A6798" t="s">
        <v>23717</v>
      </c>
      <c r="B6798" t="s">
        <v>23709</v>
      </c>
      <c r="C6798" t="s">
        <v>23718</v>
      </c>
      <c r="D6798" t="s">
        <v>21648</v>
      </c>
      <c r="E6798"/>
      <c r="F6798"/>
      <c r="G6798"/>
      <c r="H6798"/>
    </row>
    <row r="6799" spans="1:8" x14ac:dyDescent="0.2">
      <c r="A6799" t="s">
        <v>23719</v>
      </c>
      <c r="B6799" t="s">
        <v>23709</v>
      </c>
      <c r="C6799" t="s">
        <v>23720</v>
      </c>
      <c r="D6799" t="s">
        <v>21648</v>
      </c>
      <c r="E6799"/>
      <c r="F6799"/>
      <c r="G6799"/>
      <c r="H6799"/>
    </row>
    <row r="6800" spans="1:8" x14ac:dyDescent="0.2">
      <c r="A6800" t="s">
        <v>23721</v>
      </c>
      <c r="B6800" t="s">
        <v>23709</v>
      </c>
      <c r="C6800" t="s">
        <v>23722</v>
      </c>
      <c r="D6800" t="s">
        <v>21648</v>
      </c>
      <c r="E6800"/>
      <c r="F6800"/>
      <c r="G6800"/>
      <c r="H6800"/>
    </row>
    <row r="6801" spans="1:8" x14ac:dyDescent="0.2">
      <c r="A6801" t="s">
        <v>23723</v>
      </c>
      <c r="B6801" t="s">
        <v>23709</v>
      </c>
      <c r="C6801" t="s">
        <v>23724</v>
      </c>
      <c r="D6801" t="s">
        <v>21648</v>
      </c>
      <c r="E6801"/>
      <c r="F6801"/>
      <c r="G6801"/>
      <c r="H6801"/>
    </row>
    <row r="6802" spans="1:8" x14ac:dyDescent="0.2">
      <c r="A6802" t="s">
        <v>23725</v>
      </c>
      <c r="B6802" t="s">
        <v>23709</v>
      </c>
      <c r="C6802" t="s">
        <v>23726</v>
      </c>
      <c r="D6802" t="s">
        <v>21648</v>
      </c>
      <c r="E6802"/>
      <c r="F6802"/>
      <c r="G6802"/>
      <c r="H6802"/>
    </row>
    <row r="6803" spans="1:8" x14ac:dyDescent="0.2">
      <c r="A6803" t="s">
        <v>23727</v>
      </c>
      <c r="B6803" t="s">
        <v>23709</v>
      </c>
      <c r="C6803" t="s">
        <v>23728</v>
      </c>
      <c r="D6803" t="s">
        <v>21648</v>
      </c>
      <c r="E6803"/>
      <c r="F6803"/>
      <c r="G6803"/>
      <c r="H6803"/>
    </row>
    <row r="6804" spans="1:8" x14ac:dyDescent="0.2">
      <c r="A6804" t="s">
        <v>23729</v>
      </c>
      <c r="B6804" t="s">
        <v>23709</v>
      </c>
      <c r="C6804" t="s">
        <v>23730</v>
      </c>
      <c r="D6804" t="s">
        <v>21648</v>
      </c>
      <c r="E6804"/>
      <c r="F6804"/>
      <c r="G6804"/>
      <c r="H6804"/>
    </row>
    <row r="6805" spans="1:8" x14ac:dyDescent="0.2">
      <c r="A6805" t="s">
        <v>23731</v>
      </c>
      <c r="B6805" t="s">
        <v>23709</v>
      </c>
      <c r="C6805" t="s">
        <v>23732</v>
      </c>
      <c r="D6805" t="s">
        <v>21648</v>
      </c>
      <c r="E6805"/>
      <c r="F6805"/>
      <c r="G6805"/>
      <c r="H6805"/>
    </row>
    <row r="6806" spans="1:8" x14ac:dyDescent="0.2">
      <c r="A6806" t="s">
        <v>23733</v>
      </c>
      <c r="B6806" t="s">
        <v>23734</v>
      </c>
      <c r="C6806" t="s">
        <v>23735</v>
      </c>
      <c r="D6806" t="s">
        <v>21648</v>
      </c>
      <c r="E6806"/>
      <c r="F6806">
        <v>99999</v>
      </c>
      <c r="G6806"/>
      <c r="H6806"/>
    </row>
    <row r="6807" spans="1:8" x14ac:dyDescent="0.2">
      <c r="A6807" t="s">
        <v>12671</v>
      </c>
      <c r="B6807" t="s">
        <v>23736</v>
      </c>
      <c r="C6807" t="s">
        <v>12672</v>
      </c>
      <c r="D6807" t="s">
        <v>21648</v>
      </c>
      <c r="E6807">
        <v>0</v>
      </c>
      <c r="F6807">
        <v>99999</v>
      </c>
      <c r="G6807"/>
      <c r="H6807"/>
    </row>
    <row r="6808" spans="1:8" x14ac:dyDescent="0.2">
      <c r="A6808" t="s">
        <v>12673</v>
      </c>
      <c r="B6808" t="s">
        <v>23736</v>
      </c>
      <c r="C6808" t="s">
        <v>12674</v>
      </c>
      <c r="D6808" t="s">
        <v>21648</v>
      </c>
      <c r="E6808">
        <v>0</v>
      </c>
      <c r="F6808">
        <v>99999</v>
      </c>
      <c r="G6808"/>
      <c r="H6808"/>
    </row>
    <row r="6809" spans="1:8" x14ac:dyDescent="0.2">
      <c r="A6809" t="s">
        <v>12675</v>
      </c>
      <c r="B6809" t="s">
        <v>23736</v>
      </c>
      <c r="C6809" t="s">
        <v>12676</v>
      </c>
      <c r="D6809" t="s">
        <v>21648</v>
      </c>
      <c r="E6809">
        <v>0</v>
      </c>
      <c r="F6809">
        <v>99999</v>
      </c>
      <c r="G6809"/>
      <c r="H6809"/>
    </row>
    <row r="6810" spans="1:8" x14ac:dyDescent="0.2">
      <c r="A6810" t="s">
        <v>12677</v>
      </c>
      <c r="B6810" t="s">
        <v>23736</v>
      </c>
      <c r="C6810" t="s">
        <v>12678</v>
      </c>
      <c r="D6810" t="s">
        <v>21648</v>
      </c>
      <c r="E6810"/>
      <c r="F6810">
        <v>99999</v>
      </c>
      <c r="G6810"/>
      <c r="H6810"/>
    </row>
    <row r="6811" spans="1:8" x14ac:dyDescent="0.2">
      <c r="A6811" t="s">
        <v>12679</v>
      </c>
      <c r="B6811" t="s">
        <v>23736</v>
      </c>
      <c r="C6811" t="s">
        <v>12680</v>
      </c>
      <c r="D6811" t="s">
        <v>21648</v>
      </c>
      <c r="E6811"/>
      <c r="F6811">
        <v>99999</v>
      </c>
      <c r="G6811"/>
      <c r="H6811"/>
    </row>
    <row r="6812" spans="1:8" x14ac:dyDescent="0.2">
      <c r="A6812" t="s">
        <v>12681</v>
      </c>
      <c r="B6812" t="s">
        <v>23736</v>
      </c>
      <c r="C6812" t="s">
        <v>12682</v>
      </c>
      <c r="D6812" t="s">
        <v>21648</v>
      </c>
      <c r="E6812"/>
      <c r="F6812">
        <v>99999</v>
      </c>
      <c r="G6812"/>
      <c r="H6812"/>
    </row>
    <row r="6813" spans="1:8" x14ac:dyDescent="0.2">
      <c r="A6813" t="s">
        <v>12683</v>
      </c>
      <c r="B6813" t="s">
        <v>23736</v>
      </c>
      <c r="C6813" t="s">
        <v>9207</v>
      </c>
      <c r="D6813" t="s">
        <v>21648</v>
      </c>
      <c r="E6813"/>
      <c r="F6813">
        <v>99999</v>
      </c>
      <c r="G6813"/>
      <c r="H6813"/>
    </row>
    <row r="6814" spans="1:8" x14ac:dyDescent="0.2">
      <c r="A6814" t="s">
        <v>9208</v>
      </c>
      <c r="B6814" t="s">
        <v>23736</v>
      </c>
      <c r="C6814" t="s">
        <v>12680</v>
      </c>
      <c r="D6814" t="s">
        <v>21648</v>
      </c>
      <c r="E6814"/>
      <c r="F6814">
        <v>99999</v>
      </c>
      <c r="G6814"/>
      <c r="H6814"/>
    </row>
    <row r="6815" spans="1:8" x14ac:dyDescent="0.2">
      <c r="A6815" t="s">
        <v>9209</v>
      </c>
      <c r="B6815" t="s">
        <v>23736</v>
      </c>
      <c r="C6815" t="s">
        <v>12672</v>
      </c>
      <c r="D6815" t="s">
        <v>21648</v>
      </c>
      <c r="E6815"/>
      <c r="F6815">
        <v>99999</v>
      </c>
      <c r="G6815"/>
      <c r="H6815"/>
    </row>
    <row r="6816" spans="1:8" x14ac:dyDescent="0.2">
      <c r="A6816" t="s">
        <v>9210</v>
      </c>
      <c r="B6816" t="s">
        <v>23736</v>
      </c>
      <c r="C6816" t="s">
        <v>12680</v>
      </c>
      <c r="D6816" t="s">
        <v>21648</v>
      </c>
      <c r="E6816"/>
      <c r="F6816">
        <v>99999</v>
      </c>
      <c r="G6816"/>
      <c r="H6816"/>
    </row>
    <row r="6817" spans="1:8" x14ac:dyDescent="0.2">
      <c r="A6817" t="s">
        <v>9211</v>
      </c>
      <c r="B6817" t="s">
        <v>23736</v>
      </c>
      <c r="C6817" t="s">
        <v>12680</v>
      </c>
      <c r="D6817" t="s">
        <v>21648</v>
      </c>
      <c r="E6817"/>
      <c r="F6817">
        <v>99999</v>
      </c>
      <c r="G6817"/>
      <c r="H6817"/>
    </row>
    <row r="6818" spans="1:8" x14ac:dyDescent="0.2">
      <c r="A6818" t="s">
        <v>9212</v>
      </c>
      <c r="B6818" t="s">
        <v>23736</v>
      </c>
      <c r="C6818" t="s">
        <v>9213</v>
      </c>
      <c r="D6818" t="s">
        <v>21648</v>
      </c>
      <c r="E6818">
        <v>0</v>
      </c>
      <c r="F6818">
        <v>99999</v>
      </c>
      <c r="G6818"/>
      <c r="H6818"/>
    </row>
    <row r="6819" spans="1:8" x14ac:dyDescent="0.2">
      <c r="A6819" t="s">
        <v>9214</v>
      </c>
      <c r="B6819" t="s">
        <v>23736</v>
      </c>
      <c r="C6819" t="s">
        <v>12680</v>
      </c>
      <c r="D6819" t="s">
        <v>21648</v>
      </c>
      <c r="E6819"/>
      <c r="F6819">
        <v>99999</v>
      </c>
      <c r="G6819"/>
      <c r="H6819"/>
    </row>
    <row r="6820" spans="1:8" x14ac:dyDescent="0.2">
      <c r="A6820" t="s">
        <v>9215</v>
      </c>
      <c r="B6820" t="s">
        <v>23736</v>
      </c>
      <c r="C6820" t="s">
        <v>12680</v>
      </c>
      <c r="D6820" t="s">
        <v>21648</v>
      </c>
      <c r="E6820"/>
      <c r="F6820">
        <v>99999</v>
      </c>
      <c r="G6820"/>
      <c r="H6820"/>
    </row>
    <row r="6821" spans="1:8" x14ac:dyDescent="0.2">
      <c r="A6821" t="s">
        <v>9216</v>
      </c>
      <c r="B6821" t="s">
        <v>23736</v>
      </c>
      <c r="C6821" t="s">
        <v>12680</v>
      </c>
      <c r="D6821" t="s">
        <v>21648</v>
      </c>
      <c r="E6821"/>
      <c r="F6821">
        <v>99999</v>
      </c>
      <c r="G6821"/>
      <c r="H6821"/>
    </row>
    <row r="6822" spans="1:8" x14ac:dyDescent="0.2">
      <c r="A6822" t="s">
        <v>9217</v>
      </c>
      <c r="B6822" t="s">
        <v>23736</v>
      </c>
      <c r="C6822" t="s">
        <v>12674</v>
      </c>
      <c r="D6822" t="s">
        <v>21648</v>
      </c>
      <c r="E6822"/>
      <c r="F6822">
        <v>99999</v>
      </c>
      <c r="G6822"/>
      <c r="H6822"/>
    </row>
    <row r="6823" spans="1:8" x14ac:dyDescent="0.2">
      <c r="A6823" t="s">
        <v>9218</v>
      </c>
      <c r="B6823" t="s">
        <v>23736</v>
      </c>
      <c r="C6823" t="s">
        <v>9219</v>
      </c>
      <c r="D6823" t="s">
        <v>21648</v>
      </c>
      <c r="E6823">
        <v>0</v>
      </c>
      <c r="F6823">
        <v>99999</v>
      </c>
      <c r="G6823"/>
      <c r="H6823"/>
    </row>
    <row r="6824" spans="1:8" x14ac:dyDescent="0.2">
      <c r="A6824" t="s">
        <v>9220</v>
      </c>
      <c r="B6824" t="s">
        <v>23737</v>
      </c>
      <c r="C6824" t="s">
        <v>9221</v>
      </c>
      <c r="D6824" t="s">
        <v>21648</v>
      </c>
      <c r="E6824">
        <v>0</v>
      </c>
      <c r="F6824">
        <v>99999</v>
      </c>
      <c r="G6824"/>
      <c r="H6824"/>
    </row>
    <row r="6825" spans="1:8" x14ac:dyDescent="0.2">
      <c r="A6825" t="s">
        <v>9222</v>
      </c>
      <c r="B6825" t="s">
        <v>23736</v>
      </c>
      <c r="C6825" t="s">
        <v>9223</v>
      </c>
      <c r="D6825" t="s">
        <v>21648</v>
      </c>
      <c r="E6825">
        <v>0</v>
      </c>
      <c r="F6825">
        <v>99999</v>
      </c>
      <c r="G6825"/>
      <c r="H6825"/>
    </row>
    <row r="6826" spans="1:8" x14ac:dyDescent="0.2">
      <c r="A6826" t="s">
        <v>9224</v>
      </c>
      <c r="B6826" t="s">
        <v>23738</v>
      </c>
      <c r="C6826" t="s">
        <v>9225</v>
      </c>
      <c r="D6826" t="s">
        <v>21648</v>
      </c>
      <c r="E6826"/>
      <c r="F6826">
        <v>72203</v>
      </c>
      <c r="G6826"/>
      <c r="H6826"/>
    </row>
    <row r="6827" spans="1:8" x14ac:dyDescent="0.2">
      <c r="A6827" t="s">
        <v>9226</v>
      </c>
      <c r="B6827" t="s">
        <v>23738</v>
      </c>
      <c r="C6827" t="s">
        <v>9227</v>
      </c>
      <c r="D6827" t="s">
        <v>21648</v>
      </c>
      <c r="E6827"/>
      <c r="F6827">
        <v>72203</v>
      </c>
      <c r="G6827"/>
      <c r="H6827"/>
    </row>
    <row r="6828" spans="1:8" x14ac:dyDescent="0.2">
      <c r="A6828" t="s">
        <v>9228</v>
      </c>
      <c r="B6828" t="s">
        <v>23739</v>
      </c>
      <c r="C6828" t="s">
        <v>9229</v>
      </c>
      <c r="D6828" t="s">
        <v>21648</v>
      </c>
      <c r="E6828"/>
      <c r="F6828">
        <v>99999</v>
      </c>
      <c r="G6828"/>
      <c r="H6828"/>
    </row>
    <row r="6829" spans="1:8" x14ac:dyDescent="0.2">
      <c r="A6829" t="s">
        <v>9230</v>
      </c>
      <c r="B6829" t="s">
        <v>23739</v>
      </c>
      <c r="C6829" t="s">
        <v>12693</v>
      </c>
      <c r="D6829" t="s">
        <v>21648</v>
      </c>
      <c r="E6829"/>
      <c r="F6829">
        <v>99999</v>
      </c>
      <c r="G6829"/>
      <c r="H6829"/>
    </row>
    <row r="6830" spans="1:8" x14ac:dyDescent="0.2">
      <c r="A6830" t="s">
        <v>12694</v>
      </c>
      <c r="B6830" t="s">
        <v>23739</v>
      </c>
      <c r="C6830" t="s">
        <v>12695</v>
      </c>
      <c r="D6830" t="s">
        <v>21648</v>
      </c>
      <c r="E6830"/>
      <c r="F6830">
        <v>99999</v>
      </c>
      <c r="G6830"/>
      <c r="H6830"/>
    </row>
    <row r="6831" spans="1:8" x14ac:dyDescent="0.2">
      <c r="A6831" t="s">
        <v>12696</v>
      </c>
      <c r="B6831" t="s">
        <v>23739</v>
      </c>
      <c r="C6831" t="s">
        <v>12697</v>
      </c>
      <c r="D6831" t="s">
        <v>21648</v>
      </c>
      <c r="E6831"/>
      <c r="F6831">
        <v>99999</v>
      </c>
      <c r="G6831"/>
      <c r="H6831"/>
    </row>
    <row r="6832" spans="1:8" x14ac:dyDescent="0.2">
      <c r="A6832" t="s">
        <v>12698</v>
      </c>
      <c r="B6832" t="s">
        <v>23738</v>
      </c>
      <c r="C6832" t="s">
        <v>9225</v>
      </c>
      <c r="D6832" t="s">
        <v>21648</v>
      </c>
      <c r="E6832"/>
      <c r="F6832">
        <v>99999</v>
      </c>
      <c r="G6832"/>
      <c r="H6832"/>
    </row>
    <row r="6833" spans="1:8" x14ac:dyDescent="0.2">
      <c r="A6833" t="s">
        <v>12699</v>
      </c>
      <c r="B6833" t="s">
        <v>23739</v>
      </c>
      <c r="C6833" t="s">
        <v>9229</v>
      </c>
      <c r="D6833" t="s">
        <v>21648</v>
      </c>
      <c r="E6833"/>
      <c r="F6833">
        <v>99999</v>
      </c>
      <c r="G6833"/>
      <c r="H6833"/>
    </row>
    <row r="6834" spans="1:8" x14ac:dyDescent="0.2">
      <c r="A6834" t="s">
        <v>12700</v>
      </c>
      <c r="B6834" t="s">
        <v>23739</v>
      </c>
      <c r="C6834" t="s">
        <v>12693</v>
      </c>
      <c r="D6834" t="s">
        <v>21648</v>
      </c>
      <c r="E6834"/>
      <c r="F6834">
        <v>99999</v>
      </c>
      <c r="G6834"/>
      <c r="H6834"/>
    </row>
    <row r="6835" spans="1:8" x14ac:dyDescent="0.2">
      <c r="A6835" t="s">
        <v>12701</v>
      </c>
      <c r="B6835" t="s">
        <v>23738</v>
      </c>
      <c r="C6835" t="s">
        <v>9225</v>
      </c>
      <c r="D6835" t="s">
        <v>21648</v>
      </c>
      <c r="E6835"/>
      <c r="F6835">
        <v>99999</v>
      </c>
      <c r="G6835"/>
      <c r="H6835"/>
    </row>
    <row r="6836" spans="1:8" x14ac:dyDescent="0.2">
      <c r="A6836" t="s">
        <v>12702</v>
      </c>
      <c r="B6836" t="s">
        <v>23739</v>
      </c>
      <c r="C6836" t="s">
        <v>9229</v>
      </c>
      <c r="D6836" t="s">
        <v>21648</v>
      </c>
      <c r="E6836"/>
      <c r="F6836">
        <v>99999</v>
      </c>
      <c r="G6836"/>
      <c r="H6836"/>
    </row>
    <row r="6837" spans="1:8" x14ac:dyDescent="0.2">
      <c r="A6837" t="s">
        <v>12703</v>
      </c>
      <c r="B6837" t="s">
        <v>23739</v>
      </c>
      <c r="C6837" t="s">
        <v>12704</v>
      </c>
      <c r="D6837" t="s">
        <v>21648</v>
      </c>
      <c r="E6837">
        <v>0</v>
      </c>
      <c r="F6837">
        <v>99999</v>
      </c>
      <c r="G6837"/>
      <c r="H6837"/>
    </row>
    <row r="6838" spans="1:8" x14ac:dyDescent="0.2">
      <c r="A6838" t="s">
        <v>12705</v>
      </c>
      <c r="B6838" t="s">
        <v>21676</v>
      </c>
      <c r="C6838" t="s">
        <v>2104</v>
      </c>
      <c r="D6838" t="s">
        <v>21677</v>
      </c>
      <c r="E6838"/>
      <c r="F6838"/>
      <c r="G6838"/>
      <c r="H6838"/>
    </row>
    <row r="6839" spans="1:8" x14ac:dyDescent="0.2">
      <c r="A6839" t="s">
        <v>12706</v>
      </c>
      <c r="B6839" t="s">
        <v>23740</v>
      </c>
      <c r="C6839" t="s">
        <v>12707</v>
      </c>
      <c r="D6839" t="s">
        <v>21648</v>
      </c>
      <c r="E6839">
        <v>0</v>
      </c>
      <c r="F6839">
        <v>99999</v>
      </c>
      <c r="G6839"/>
      <c r="H6839"/>
    </row>
    <row r="6840" spans="1:8" x14ac:dyDescent="0.2">
      <c r="A6840" t="s">
        <v>12708</v>
      </c>
      <c r="B6840" t="s">
        <v>23739</v>
      </c>
      <c r="C6840" t="s">
        <v>12709</v>
      </c>
      <c r="D6840" t="s">
        <v>21648</v>
      </c>
      <c r="E6840">
        <v>0</v>
      </c>
      <c r="F6840">
        <v>99999</v>
      </c>
      <c r="G6840"/>
      <c r="H6840"/>
    </row>
    <row r="6841" spans="1:8" x14ac:dyDescent="0.2">
      <c r="A6841" t="s">
        <v>12710</v>
      </c>
      <c r="B6841" t="s">
        <v>23739</v>
      </c>
      <c r="C6841" t="s">
        <v>12711</v>
      </c>
      <c r="D6841" t="s">
        <v>21648</v>
      </c>
      <c r="E6841"/>
      <c r="F6841">
        <v>99999</v>
      </c>
      <c r="G6841"/>
      <c r="H6841"/>
    </row>
    <row r="6842" spans="1:8" x14ac:dyDescent="0.2">
      <c r="A6842" t="s">
        <v>12712</v>
      </c>
      <c r="B6842" t="s">
        <v>23739</v>
      </c>
      <c r="C6842" t="s">
        <v>12713</v>
      </c>
      <c r="D6842" t="s">
        <v>21648</v>
      </c>
      <c r="E6842">
        <v>0</v>
      </c>
      <c r="F6842">
        <v>99999</v>
      </c>
      <c r="G6842"/>
      <c r="H6842"/>
    </row>
    <row r="6843" spans="1:8" x14ac:dyDescent="0.2">
      <c r="A6843" t="s">
        <v>12714</v>
      </c>
      <c r="B6843" t="s">
        <v>23739</v>
      </c>
      <c r="C6843" t="s">
        <v>12715</v>
      </c>
      <c r="D6843" t="s">
        <v>21648</v>
      </c>
      <c r="E6843"/>
      <c r="F6843">
        <v>99999</v>
      </c>
      <c r="G6843"/>
      <c r="H6843"/>
    </row>
    <row r="6844" spans="1:8" x14ac:dyDescent="0.2">
      <c r="A6844" t="s">
        <v>12716</v>
      </c>
      <c r="B6844" t="s">
        <v>23739</v>
      </c>
      <c r="C6844" t="s">
        <v>12717</v>
      </c>
      <c r="D6844" t="s">
        <v>21648</v>
      </c>
      <c r="E6844"/>
      <c r="F6844">
        <v>99999</v>
      </c>
      <c r="G6844"/>
      <c r="H6844"/>
    </row>
    <row r="6845" spans="1:8" x14ac:dyDescent="0.2">
      <c r="A6845" t="s">
        <v>12718</v>
      </c>
      <c r="B6845" t="s">
        <v>23739</v>
      </c>
      <c r="C6845" t="s">
        <v>12719</v>
      </c>
      <c r="D6845" t="s">
        <v>21648</v>
      </c>
      <c r="E6845">
        <v>0</v>
      </c>
      <c r="F6845">
        <v>99999</v>
      </c>
      <c r="G6845"/>
      <c r="H6845"/>
    </row>
    <row r="6846" spans="1:8" x14ac:dyDescent="0.2">
      <c r="A6846" t="s">
        <v>12720</v>
      </c>
      <c r="B6846" t="s">
        <v>23739</v>
      </c>
      <c r="C6846" t="s">
        <v>12721</v>
      </c>
      <c r="D6846" t="s">
        <v>21648</v>
      </c>
      <c r="E6846">
        <v>0</v>
      </c>
      <c r="F6846">
        <v>99999</v>
      </c>
      <c r="G6846"/>
      <c r="H6846"/>
    </row>
    <row r="6847" spans="1:8" x14ac:dyDescent="0.2">
      <c r="A6847" t="s">
        <v>12722</v>
      </c>
      <c r="B6847" t="s">
        <v>23739</v>
      </c>
      <c r="C6847" t="s">
        <v>12723</v>
      </c>
      <c r="D6847" t="s">
        <v>21648</v>
      </c>
      <c r="E6847">
        <v>0</v>
      </c>
      <c r="F6847">
        <v>99999</v>
      </c>
      <c r="G6847"/>
      <c r="H6847"/>
    </row>
    <row r="6848" spans="1:8" x14ac:dyDescent="0.2">
      <c r="A6848" t="s">
        <v>12724</v>
      </c>
      <c r="B6848" t="s">
        <v>23739</v>
      </c>
      <c r="C6848" t="s">
        <v>12725</v>
      </c>
      <c r="D6848" t="s">
        <v>21648</v>
      </c>
      <c r="E6848">
        <v>0</v>
      </c>
      <c r="F6848">
        <v>99999</v>
      </c>
      <c r="G6848"/>
      <c r="H6848"/>
    </row>
    <row r="6849" spans="1:8" x14ac:dyDescent="0.2">
      <c r="A6849" t="s">
        <v>12726</v>
      </c>
      <c r="B6849" t="s">
        <v>23739</v>
      </c>
      <c r="C6849" t="s">
        <v>12727</v>
      </c>
      <c r="D6849" t="s">
        <v>21648</v>
      </c>
      <c r="E6849">
        <v>0</v>
      </c>
      <c r="F6849">
        <v>99999</v>
      </c>
      <c r="G6849"/>
      <c r="H6849"/>
    </row>
    <row r="6850" spans="1:8" x14ac:dyDescent="0.2">
      <c r="A6850" t="s">
        <v>12728</v>
      </c>
      <c r="B6850" t="s">
        <v>23739</v>
      </c>
      <c r="C6850" t="s">
        <v>12729</v>
      </c>
      <c r="D6850" t="s">
        <v>21648</v>
      </c>
      <c r="E6850">
        <v>0</v>
      </c>
      <c r="F6850">
        <v>99999</v>
      </c>
      <c r="G6850"/>
      <c r="H6850"/>
    </row>
    <row r="6851" spans="1:8" x14ac:dyDescent="0.2">
      <c r="A6851" t="s">
        <v>12730</v>
      </c>
      <c r="B6851" t="s">
        <v>23739</v>
      </c>
      <c r="C6851" t="s">
        <v>12731</v>
      </c>
      <c r="D6851" t="s">
        <v>21648</v>
      </c>
      <c r="E6851">
        <v>0</v>
      </c>
      <c r="F6851">
        <v>99999</v>
      </c>
      <c r="G6851"/>
      <c r="H6851"/>
    </row>
    <row r="6852" spans="1:8" x14ac:dyDescent="0.2">
      <c r="A6852" t="s">
        <v>12732</v>
      </c>
      <c r="B6852" t="s">
        <v>23739</v>
      </c>
      <c r="C6852" t="s">
        <v>12733</v>
      </c>
      <c r="D6852" t="s">
        <v>21648</v>
      </c>
      <c r="E6852"/>
      <c r="F6852">
        <v>99999</v>
      </c>
      <c r="G6852"/>
      <c r="H6852"/>
    </row>
    <row r="6853" spans="1:8" x14ac:dyDescent="0.2">
      <c r="A6853" t="s">
        <v>12734</v>
      </c>
      <c r="B6853" t="s">
        <v>23739</v>
      </c>
      <c r="C6853" t="s">
        <v>12735</v>
      </c>
      <c r="D6853" t="s">
        <v>21648</v>
      </c>
      <c r="E6853">
        <v>0</v>
      </c>
      <c r="F6853">
        <v>99999</v>
      </c>
      <c r="G6853"/>
      <c r="H6853"/>
    </row>
    <row r="6854" spans="1:8" x14ac:dyDescent="0.2">
      <c r="A6854" t="s">
        <v>12736</v>
      </c>
      <c r="B6854" t="s">
        <v>23739</v>
      </c>
      <c r="C6854" t="s">
        <v>12695</v>
      </c>
      <c r="D6854" t="s">
        <v>21648</v>
      </c>
      <c r="E6854">
        <v>0</v>
      </c>
      <c r="F6854">
        <v>99999</v>
      </c>
      <c r="G6854"/>
      <c r="H6854"/>
    </row>
    <row r="6855" spans="1:8" x14ac:dyDescent="0.2">
      <c r="A6855" t="s">
        <v>12737</v>
      </c>
      <c r="B6855" t="s">
        <v>23739</v>
      </c>
      <c r="C6855" t="s">
        <v>12738</v>
      </c>
      <c r="D6855" t="s">
        <v>21648</v>
      </c>
      <c r="E6855">
        <v>0</v>
      </c>
      <c r="F6855">
        <v>99999</v>
      </c>
      <c r="G6855"/>
      <c r="H6855"/>
    </row>
    <row r="6856" spans="1:8" x14ac:dyDescent="0.2">
      <c r="A6856" t="s">
        <v>12739</v>
      </c>
      <c r="B6856" t="s">
        <v>23739</v>
      </c>
      <c r="C6856" t="s">
        <v>12740</v>
      </c>
      <c r="D6856" t="s">
        <v>21648</v>
      </c>
      <c r="E6856">
        <v>0</v>
      </c>
      <c r="F6856">
        <v>99999</v>
      </c>
      <c r="G6856"/>
      <c r="H6856"/>
    </row>
    <row r="6857" spans="1:8" x14ac:dyDescent="0.2">
      <c r="A6857" t="s">
        <v>12741</v>
      </c>
      <c r="B6857" t="s">
        <v>21676</v>
      </c>
      <c r="C6857" t="s">
        <v>2104</v>
      </c>
      <c r="D6857" t="s">
        <v>21677</v>
      </c>
      <c r="E6857"/>
      <c r="F6857"/>
      <c r="G6857"/>
      <c r="H6857"/>
    </row>
    <row r="6858" spans="1:8" x14ac:dyDescent="0.2">
      <c r="A6858" t="s">
        <v>12742</v>
      </c>
      <c r="B6858" t="s">
        <v>23739</v>
      </c>
      <c r="C6858" t="s">
        <v>12743</v>
      </c>
      <c r="D6858" t="s">
        <v>21648</v>
      </c>
      <c r="E6858">
        <v>0</v>
      </c>
      <c r="F6858">
        <v>99999</v>
      </c>
      <c r="G6858"/>
      <c r="H6858"/>
    </row>
    <row r="6859" spans="1:8" x14ac:dyDescent="0.2">
      <c r="A6859" t="s">
        <v>12744</v>
      </c>
      <c r="B6859" t="s">
        <v>23739</v>
      </c>
      <c r="C6859" t="s">
        <v>12725</v>
      </c>
      <c r="D6859" t="s">
        <v>21648</v>
      </c>
      <c r="E6859"/>
      <c r="F6859">
        <v>99999</v>
      </c>
      <c r="G6859"/>
      <c r="H6859"/>
    </row>
    <row r="6860" spans="1:8" x14ac:dyDescent="0.2">
      <c r="A6860" t="s">
        <v>12745</v>
      </c>
      <c r="B6860" t="s">
        <v>23739</v>
      </c>
      <c r="C6860" t="s">
        <v>12746</v>
      </c>
      <c r="D6860" t="s">
        <v>21648</v>
      </c>
      <c r="E6860"/>
      <c r="F6860">
        <v>99999</v>
      </c>
      <c r="G6860"/>
      <c r="H6860"/>
    </row>
    <row r="6861" spans="1:8" x14ac:dyDescent="0.2">
      <c r="A6861" t="s">
        <v>12747</v>
      </c>
      <c r="B6861" t="s">
        <v>23741</v>
      </c>
      <c r="C6861" t="s">
        <v>12748</v>
      </c>
      <c r="D6861" t="s">
        <v>21648</v>
      </c>
      <c r="E6861"/>
      <c r="F6861">
        <v>99999</v>
      </c>
      <c r="G6861"/>
      <c r="H6861"/>
    </row>
    <row r="6862" spans="1:8" x14ac:dyDescent="0.2">
      <c r="A6862" t="s">
        <v>12749</v>
      </c>
      <c r="B6862" t="s">
        <v>23739</v>
      </c>
      <c r="C6862" t="s">
        <v>12750</v>
      </c>
      <c r="D6862" t="s">
        <v>21648</v>
      </c>
      <c r="E6862"/>
      <c r="F6862">
        <v>99999</v>
      </c>
      <c r="G6862"/>
      <c r="H6862"/>
    </row>
    <row r="6863" spans="1:8" x14ac:dyDescent="0.2">
      <c r="A6863" t="s">
        <v>12751</v>
      </c>
      <c r="B6863" t="s">
        <v>23739</v>
      </c>
      <c r="C6863" t="s">
        <v>12752</v>
      </c>
      <c r="D6863" t="s">
        <v>21648</v>
      </c>
      <c r="E6863"/>
      <c r="F6863">
        <v>99999</v>
      </c>
      <c r="G6863"/>
      <c r="H6863"/>
    </row>
    <row r="6864" spans="1:8" x14ac:dyDescent="0.2">
      <c r="A6864" t="s">
        <v>12753</v>
      </c>
      <c r="B6864" t="s">
        <v>23739</v>
      </c>
      <c r="C6864" t="s">
        <v>9304</v>
      </c>
      <c r="D6864" t="s">
        <v>21648</v>
      </c>
      <c r="E6864"/>
      <c r="F6864">
        <v>99999</v>
      </c>
      <c r="G6864"/>
      <c r="H6864"/>
    </row>
    <row r="6865" spans="1:8" x14ac:dyDescent="0.2">
      <c r="A6865" t="s">
        <v>9305</v>
      </c>
      <c r="B6865" t="s">
        <v>23739</v>
      </c>
      <c r="C6865" t="s">
        <v>9306</v>
      </c>
      <c r="D6865" t="s">
        <v>21648</v>
      </c>
      <c r="E6865"/>
      <c r="F6865">
        <v>99999</v>
      </c>
      <c r="G6865"/>
      <c r="H6865"/>
    </row>
    <row r="6866" spans="1:8" x14ac:dyDescent="0.2">
      <c r="A6866" t="s">
        <v>9307</v>
      </c>
      <c r="B6866" t="s">
        <v>23739</v>
      </c>
      <c r="C6866" t="s">
        <v>9308</v>
      </c>
      <c r="D6866" t="s">
        <v>21648</v>
      </c>
      <c r="E6866"/>
      <c r="F6866">
        <v>99999</v>
      </c>
      <c r="G6866"/>
      <c r="H6866"/>
    </row>
    <row r="6867" spans="1:8" x14ac:dyDescent="0.2">
      <c r="A6867" t="s">
        <v>9309</v>
      </c>
      <c r="B6867" t="s">
        <v>23739</v>
      </c>
      <c r="C6867" t="s">
        <v>9310</v>
      </c>
      <c r="D6867" t="s">
        <v>21648</v>
      </c>
      <c r="E6867"/>
      <c r="F6867">
        <v>99999</v>
      </c>
      <c r="G6867"/>
      <c r="H6867"/>
    </row>
    <row r="6868" spans="1:8" x14ac:dyDescent="0.2">
      <c r="A6868" t="s">
        <v>9311</v>
      </c>
      <c r="B6868" t="s">
        <v>23739</v>
      </c>
      <c r="C6868" t="s">
        <v>9312</v>
      </c>
      <c r="D6868" t="s">
        <v>21648</v>
      </c>
      <c r="E6868"/>
      <c r="F6868">
        <v>99999</v>
      </c>
      <c r="G6868"/>
      <c r="H6868"/>
    </row>
    <row r="6869" spans="1:8" x14ac:dyDescent="0.2">
      <c r="A6869" t="s">
        <v>9313</v>
      </c>
      <c r="B6869" t="s">
        <v>23739</v>
      </c>
      <c r="C6869" t="s">
        <v>9314</v>
      </c>
      <c r="D6869" t="s">
        <v>21648</v>
      </c>
      <c r="E6869"/>
      <c r="F6869">
        <v>99999</v>
      </c>
      <c r="G6869"/>
      <c r="H6869"/>
    </row>
    <row r="6870" spans="1:8" x14ac:dyDescent="0.2">
      <c r="A6870" t="s">
        <v>9315</v>
      </c>
      <c r="B6870" t="s">
        <v>23739</v>
      </c>
      <c r="C6870" t="s">
        <v>9316</v>
      </c>
      <c r="D6870" t="s">
        <v>21648</v>
      </c>
      <c r="E6870"/>
      <c r="F6870">
        <v>99999</v>
      </c>
      <c r="G6870"/>
      <c r="H6870"/>
    </row>
    <row r="6871" spans="1:8" x14ac:dyDescent="0.2">
      <c r="A6871" t="s">
        <v>9317</v>
      </c>
      <c r="B6871" t="s">
        <v>23739</v>
      </c>
      <c r="C6871" t="s">
        <v>9318</v>
      </c>
      <c r="D6871" t="s">
        <v>21648</v>
      </c>
      <c r="E6871"/>
      <c r="F6871">
        <v>99999</v>
      </c>
      <c r="G6871"/>
      <c r="H6871"/>
    </row>
    <row r="6872" spans="1:8" x14ac:dyDescent="0.2">
      <c r="A6872" t="s">
        <v>9319</v>
      </c>
      <c r="B6872" t="s">
        <v>23739</v>
      </c>
      <c r="C6872" t="s">
        <v>9320</v>
      </c>
      <c r="D6872" t="s">
        <v>21648</v>
      </c>
      <c r="E6872"/>
      <c r="F6872">
        <v>99999</v>
      </c>
      <c r="G6872"/>
      <c r="H6872"/>
    </row>
    <row r="6873" spans="1:8" x14ac:dyDescent="0.2">
      <c r="A6873" t="s">
        <v>9321</v>
      </c>
      <c r="B6873" t="s">
        <v>23739</v>
      </c>
      <c r="C6873" t="s">
        <v>9322</v>
      </c>
      <c r="D6873" t="s">
        <v>21648</v>
      </c>
      <c r="E6873"/>
      <c r="F6873">
        <v>99999</v>
      </c>
      <c r="G6873"/>
      <c r="H6873"/>
    </row>
    <row r="6874" spans="1:8" x14ac:dyDescent="0.2">
      <c r="A6874" t="s">
        <v>9323</v>
      </c>
      <c r="B6874" t="s">
        <v>23739</v>
      </c>
      <c r="C6874" t="s">
        <v>6028</v>
      </c>
      <c r="D6874" t="s">
        <v>21648</v>
      </c>
      <c r="E6874"/>
      <c r="F6874">
        <v>99999</v>
      </c>
      <c r="G6874"/>
      <c r="H6874"/>
    </row>
    <row r="6875" spans="1:8" x14ac:dyDescent="0.2">
      <c r="A6875" t="s">
        <v>6029</v>
      </c>
      <c r="B6875" t="s">
        <v>23739</v>
      </c>
      <c r="C6875" t="s">
        <v>6030</v>
      </c>
      <c r="D6875" t="s">
        <v>21648</v>
      </c>
      <c r="E6875"/>
      <c r="F6875">
        <v>99999</v>
      </c>
      <c r="G6875"/>
      <c r="H6875"/>
    </row>
    <row r="6876" spans="1:8" x14ac:dyDescent="0.2">
      <c r="A6876" t="s">
        <v>6031</v>
      </c>
      <c r="B6876" t="s">
        <v>23739</v>
      </c>
      <c r="C6876" t="s">
        <v>6032</v>
      </c>
      <c r="D6876" t="s">
        <v>21648</v>
      </c>
      <c r="E6876"/>
      <c r="F6876">
        <v>99999</v>
      </c>
      <c r="G6876"/>
      <c r="H6876"/>
    </row>
    <row r="6877" spans="1:8" x14ac:dyDescent="0.2">
      <c r="A6877" t="s">
        <v>6033</v>
      </c>
      <c r="B6877" t="s">
        <v>23739</v>
      </c>
      <c r="C6877" t="s">
        <v>6034</v>
      </c>
      <c r="D6877" t="s">
        <v>21648</v>
      </c>
      <c r="E6877"/>
      <c r="F6877">
        <v>99999</v>
      </c>
      <c r="G6877"/>
      <c r="H6877"/>
    </row>
    <row r="6878" spans="1:8" x14ac:dyDescent="0.2">
      <c r="A6878" t="s">
        <v>6035</v>
      </c>
      <c r="B6878" t="s">
        <v>23739</v>
      </c>
      <c r="C6878" t="s">
        <v>6036</v>
      </c>
      <c r="D6878" t="s">
        <v>21648</v>
      </c>
      <c r="E6878"/>
      <c r="F6878">
        <v>99999</v>
      </c>
      <c r="G6878"/>
      <c r="H6878"/>
    </row>
    <row r="6879" spans="1:8" x14ac:dyDescent="0.2">
      <c r="A6879" t="s">
        <v>6037</v>
      </c>
      <c r="B6879" t="s">
        <v>23739</v>
      </c>
      <c r="C6879" t="s">
        <v>6038</v>
      </c>
      <c r="D6879" t="s">
        <v>21648</v>
      </c>
      <c r="E6879"/>
      <c r="F6879">
        <v>99999</v>
      </c>
      <c r="G6879"/>
      <c r="H6879"/>
    </row>
    <row r="6880" spans="1:8" x14ac:dyDescent="0.2">
      <c r="A6880" t="s">
        <v>6039</v>
      </c>
      <c r="B6880" t="s">
        <v>23739</v>
      </c>
      <c r="C6880" t="s">
        <v>6040</v>
      </c>
      <c r="D6880" t="s">
        <v>21648</v>
      </c>
      <c r="E6880"/>
      <c r="F6880">
        <v>99999</v>
      </c>
      <c r="G6880"/>
      <c r="H6880"/>
    </row>
    <row r="6881" spans="1:8" x14ac:dyDescent="0.2">
      <c r="A6881" t="s">
        <v>6041</v>
      </c>
      <c r="B6881" t="s">
        <v>23739</v>
      </c>
      <c r="C6881" t="s">
        <v>6042</v>
      </c>
      <c r="D6881" t="s">
        <v>21648</v>
      </c>
      <c r="E6881"/>
      <c r="F6881">
        <v>99999</v>
      </c>
      <c r="G6881"/>
      <c r="H6881"/>
    </row>
    <row r="6882" spans="1:8" x14ac:dyDescent="0.2">
      <c r="A6882" t="s">
        <v>6043</v>
      </c>
      <c r="B6882" t="s">
        <v>23739</v>
      </c>
      <c r="C6882" t="s">
        <v>6044</v>
      </c>
      <c r="D6882" t="s">
        <v>21648</v>
      </c>
      <c r="E6882"/>
      <c r="F6882">
        <v>99999</v>
      </c>
      <c r="G6882"/>
      <c r="H6882"/>
    </row>
    <row r="6883" spans="1:8" x14ac:dyDescent="0.2">
      <c r="A6883" t="s">
        <v>6045</v>
      </c>
      <c r="B6883" t="s">
        <v>23739</v>
      </c>
      <c r="C6883" t="s">
        <v>6046</v>
      </c>
      <c r="D6883" t="s">
        <v>21648</v>
      </c>
      <c r="E6883"/>
      <c r="F6883">
        <v>99999</v>
      </c>
      <c r="G6883"/>
      <c r="H6883"/>
    </row>
    <row r="6884" spans="1:8" x14ac:dyDescent="0.2">
      <c r="A6884" t="s">
        <v>6047</v>
      </c>
      <c r="B6884" t="s">
        <v>23739</v>
      </c>
      <c r="C6884" t="s">
        <v>6048</v>
      </c>
      <c r="D6884" t="s">
        <v>21648</v>
      </c>
      <c r="E6884"/>
      <c r="F6884">
        <v>99999</v>
      </c>
      <c r="G6884"/>
      <c r="H6884"/>
    </row>
    <row r="6885" spans="1:8" x14ac:dyDescent="0.2">
      <c r="A6885" t="s">
        <v>6049</v>
      </c>
      <c r="B6885" t="s">
        <v>23739</v>
      </c>
      <c r="C6885" t="s">
        <v>6050</v>
      </c>
      <c r="D6885" t="s">
        <v>21648</v>
      </c>
      <c r="E6885"/>
      <c r="F6885">
        <v>99999</v>
      </c>
      <c r="G6885"/>
      <c r="H6885"/>
    </row>
    <row r="6886" spans="1:8" x14ac:dyDescent="0.2">
      <c r="A6886" t="s">
        <v>6051</v>
      </c>
      <c r="B6886" t="s">
        <v>23739</v>
      </c>
      <c r="C6886" t="s">
        <v>6052</v>
      </c>
      <c r="D6886" t="s">
        <v>21648</v>
      </c>
      <c r="E6886"/>
      <c r="F6886">
        <v>99999</v>
      </c>
      <c r="G6886"/>
      <c r="H6886"/>
    </row>
    <row r="6887" spans="1:8" x14ac:dyDescent="0.2">
      <c r="A6887" t="s">
        <v>6053</v>
      </c>
      <c r="B6887" t="s">
        <v>23739</v>
      </c>
      <c r="C6887" t="s">
        <v>6054</v>
      </c>
      <c r="D6887" t="s">
        <v>21648</v>
      </c>
      <c r="E6887"/>
      <c r="F6887">
        <v>99999</v>
      </c>
      <c r="G6887"/>
      <c r="H6887"/>
    </row>
    <row r="6888" spans="1:8" x14ac:dyDescent="0.2">
      <c r="A6888" t="s">
        <v>6055</v>
      </c>
      <c r="B6888" t="s">
        <v>23739</v>
      </c>
      <c r="C6888" t="s">
        <v>6056</v>
      </c>
      <c r="D6888" t="s">
        <v>21648</v>
      </c>
      <c r="E6888"/>
      <c r="F6888">
        <v>99999</v>
      </c>
      <c r="G6888"/>
      <c r="H6888"/>
    </row>
    <row r="6889" spans="1:8" x14ac:dyDescent="0.2">
      <c r="A6889" t="s">
        <v>6057</v>
      </c>
      <c r="B6889" t="s">
        <v>23739</v>
      </c>
      <c r="C6889" t="s">
        <v>6058</v>
      </c>
      <c r="D6889" t="s">
        <v>21648</v>
      </c>
      <c r="E6889"/>
      <c r="F6889">
        <v>99999</v>
      </c>
      <c r="G6889"/>
      <c r="H6889"/>
    </row>
    <row r="6890" spans="1:8" x14ac:dyDescent="0.2">
      <c r="A6890" t="s">
        <v>6059</v>
      </c>
      <c r="B6890" t="s">
        <v>23739</v>
      </c>
      <c r="C6890" t="s">
        <v>6060</v>
      </c>
      <c r="D6890" t="s">
        <v>21648</v>
      </c>
      <c r="E6890"/>
      <c r="F6890">
        <v>99999</v>
      </c>
      <c r="G6890"/>
      <c r="H6890"/>
    </row>
    <row r="6891" spans="1:8" x14ac:dyDescent="0.2">
      <c r="A6891" t="s">
        <v>6061</v>
      </c>
      <c r="B6891" t="s">
        <v>23739</v>
      </c>
      <c r="C6891" t="s">
        <v>6062</v>
      </c>
      <c r="D6891" t="s">
        <v>21648</v>
      </c>
      <c r="E6891"/>
      <c r="F6891">
        <v>99999</v>
      </c>
      <c r="G6891"/>
      <c r="H6891"/>
    </row>
    <row r="6892" spans="1:8" x14ac:dyDescent="0.2">
      <c r="A6892" t="s">
        <v>6063</v>
      </c>
      <c r="B6892" t="s">
        <v>23739</v>
      </c>
      <c r="C6892" t="s">
        <v>6064</v>
      </c>
      <c r="D6892" t="s">
        <v>21648</v>
      </c>
      <c r="E6892"/>
      <c r="F6892">
        <v>99999</v>
      </c>
      <c r="G6892"/>
      <c r="H6892"/>
    </row>
    <row r="6893" spans="1:8" x14ac:dyDescent="0.2">
      <c r="A6893" t="s">
        <v>6065</v>
      </c>
      <c r="B6893" t="s">
        <v>23739</v>
      </c>
      <c r="C6893" t="s">
        <v>6066</v>
      </c>
      <c r="D6893" t="s">
        <v>21648</v>
      </c>
      <c r="E6893"/>
      <c r="F6893">
        <v>99999</v>
      </c>
      <c r="G6893"/>
      <c r="H6893"/>
    </row>
    <row r="6894" spans="1:8" x14ac:dyDescent="0.2">
      <c r="A6894" t="s">
        <v>6067</v>
      </c>
      <c r="B6894" t="s">
        <v>23739</v>
      </c>
      <c r="C6894" t="s">
        <v>6068</v>
      </c>
      <c r="D6894" t="s">
        <v>21648</v>
      </c>
      <c r="E6894"/>
      <c r="F6894">
        <v>99999</v>
      </c>
      <c r="G6894"/>
      <c r="H6894"/>
    </row>
    <row r="6895" spans="1:8" x14ac:dyDescent="0.2">
      <c r="A6895" t="s">
        <v>6069</v>
      </c>
      <c r="B6895" t="s">
        <v>23739</v>
      </c>
      <c r="C6895" t="s">
        <v>12743</v>
      </c>
      <c r="D6895" t="s">
        <v>21648</v>
      </c>
      <c r="E6895">
        <v>0</v>
      </c>
      <c r="F6895">
        <v>99999</v>
      </c>
      <c r="G6895"/>
      <c r="H6895"/>
    </row>
    <row r="6896" spans="1:8" x14ac:dyDescent="0.2">
      <c r="A6896" t="s">
        <v>6070</v>
      </c>
      <c r="B6896" t="s">
        <v>23739</v>
      </c>
      <c r="C6896" t="s">
        <v>6071</v>
      </c>
      <c r="D6896" t="s">
        <v>21648</v>
      </c>
      <c r="E6896"/>
      <c r="F6896">
        <v>99999</v>
      </c>
      <c r="G6896"/>
      <c r="H6896"/>
    </row>
    <row r="6897" spans="1:8" x14ac:dyDescent="0.2">
      <c r="A6897" t="s">
        <v>6072</v>
      </c>
      <c r="B6897" t="s">
        <v>23739</v>
      </c>
      <c r="C6897" t="s">
        <v>6073</v>
      </c>
      <c r="D6897" t="s">
        <v>21648</v>
      </c>
      <c r="E6897"/>
      <c r="F6897">
        <v>99999</v>
      </c>
      <c r="G6897"/>
      <c r="H6897"/>
    </row>
    <row r="6898" spans="1:8" x14ac:dyDescent="0.2">
      <c r="A6898" t="s">
        <v>6074</v>
      </c>
      <c r="B6898" t="s">
        <v>23739</v>
      </c>
      <c r="C6898" t="s">
        <v>6075</v>
      </c>
      <c r="D6898" t="s">
        <v>21648</v>
      </c>
      <c r="E6898">
        <v>0</v>
      </c>
      <c r="F6898">
        <v>99999</v>
      </c>
      <c r="G6898"/>
      <c r="H6898"/>
    </row>
    <row r="6899" spans="1:8" x14ac:dyDescent="0.2">
      <c r="A6899" t="s">
        <v>6076</v>
      </c>
      <c r="B6899" t="s">
        <v>23739</v>
      </c>
      <c r="C6899" t="s">
        <v>6077</v>
      </c>
      <c r="D6899" t="s">
        <v>21648</v>
      </c>
      <c r="E6899">
        <v>0</v>
      </c>
      <c r="F6899">
        <v>99999</v>
      </c>
      <c r="G6899"/>
      <c r="H6899"/>
    </row>
    <row r="6900" spans="1:8" x14ac:dyDescent="0.2">
      <c r="A6900" t="s">
        <v>17968</v>
      </c>
      <c r="B6900" t="s">
        <v>23739</v>
      </c>
      <c r="C6900" t="s">
        <v>17969</v>
      </c>
      <c r="D6900" t="s">
        <v>21648</v>
      </c>
      <c r="E6900">
        <v>0</v>
      </c>
      <c r="F6900">
        <v>99999</v>
      </c>
      <c r="G6900"/>
      <c r="H6900"/>
    </row>
    <row r="6901" spans="1:8" x14ac:dyDescent="0.2">
      <c r="A6901" t="s">
        <v>6078</v>
      </c>
      <c r="B6901" t="s">
        <v>23739</v>
      </c>
      <c r="C6901" t="s">
        <v>6079</v>
      </c>
      <c r="D6901" t="s">
        <v>21648</v>
      </c>
      <c r="E6901">
        <v>0</v>
      </c>
      <c r="F6901">
        <v>99999</v>
      </c>
      <c r="G6901"/>
      <c r="H6901"/>
    </row>
    <row r="6902" spans="1:8" x14ac:dyDescent="0.2">
      <c r="A6902" t="s">
        <v>6080</v>
      </c>
      <c r="B6902" t="s">
        <v>23739</v>
      </c>
      <c r="C6902" t="s">
        <v>6081</v>
      </c>
      <c r="D6902" t="s">
        <v>21648</v>
      </c>
      <c r="E6902">
        <v>0</v>
      </c>
      <c r="F6902">
        <v>99999</v>
      </c>
      <c r="G6902"/>
      <c r="H6902"/>
    </row>
    <row r="6903" spans="1:8" x14ac:dyDescent="0.2">
      <c r="A6903" t="s">
        <v>6082</v>
      </c>
      <c r="B6903" t="s">
        <v>23742</v>
      </c>
      <c r="C6903" t="s">
        <v>9387</v>
      </c>
      <c r="D6903" t="s">
        <v>21648</v>
      </c>
      <c r="E6903">
        <v>0</v>
      </c>
      <c r="F6903">
        <v>99999</v>
      </c>
      <c r="G6903"/>
      <c r="H6903"/>
    </row>
    <row r="6904" spans="1:8" x14ac:dyDescent="0.2">
      <c r="A6904" t="s">
        <v>9388</v>
      </c>
      <c r="B6904" t="s">
        <v>23742</v>
      </c>
      <c r="C6904" t="s">
        <v>9389</v>
      </c>
      <c r="D6904" t="s">
        <v>21648</v>
      </c>
      <c r="E6904">
        <v>0</v>
      </c>
      <c r="F6904">
        <v>99999</v>
      </c>
      <c r="G6904"/>
      <c r="H6904"/>
    </row>
    <row r="6905" spans="1:8" x14ac:dyDescent="0.2">
      <c r="A6905" t="s">
        <v>25610</v>
      </c>
      <c r="B6905" t="s">
        <v>23739</v>
      </c>
      <c r="C6905" t="s">
        <v>25611</v>
      </c>
      <c r="D6905" t="s">
        <v>21648</v>
      </c>
      <c r="E6905">
        <v>0</v>
      </c>
      <c r="F6905">
        <v>99999</v>
      </c>
      <c r="G6905"/>
      <c r="H6905"/>
    </row>
    <row r="6906" spans="1:8" x14ac:dyDescent="0.2">
      <c r="A6906" t="s">
        <v>9390</v>
      </c>
      <c r="B6906" t="s">
        <v>23739</v>
      </c>
      <c r="C6906" t="s">
        <v>9391</v>
      </c>
      <c r="D6906" t="s">
        <v>21648</v>
      </c>
      <c r="E6906">
        <v>0</v>
      </c>
      <c r="F6906">
        <v>99999</v>
      </c>
      <c r="G6906"/>
      <c r="H6906"/>
    </row>
    <row r="6907" spans="1:8" x14ac:dyDescent="0.2">
      <c r="A6907" t="s">
        <v>9392</v>
      </c>
      <c r="B6907" t="s">
        <v>23739</v>
      </c>
      <c r="C6907" t="s">
        <v>9393</v>
      </c>
      <c r="D6907" t="s">
        <v>21648</v>
      </c>
      <c r="E6907">
        <v>0</v>
      </c>
      <c r="F6907">
        <v>99999</v>
      </c>
      <c r="G6907"/>
      <c r="H6907"/>
    </row>
    <row r="6908" spans="1:8" x14ac:dyDescent="0.2">
      <c r="A6908" t="s">
        <v>9394</v>
      </c>
      <c r="B6908" t="s">
        <v>23742</v>
      </c>
      <c r="C6908" t="s">
        <v>9395</v>
      </c>
      <c r="D6908" t="s">
        <v>21648</v>
      </c>
      <c r="E6908"/>
      <c r="F6908">
        <v>99999</v>
      </c>
      <c r="G6908"/>
      <c r="H6908"/>
    </row>
    <row r="6909" spans="1:8" x14ac:dyDescent="0.2">
      <c r="A6909" t="s">
        <v>9396</v>
      </c>
      <c r="B6909" t="s">
        <v>23742</v>
      </c>
      <c r="C6909" t="s">
        <v>9397</v>
      </c>
      <c r="D6909" t="s">
        <v>21648</v>
      </c>
      <c r="E6909"/>
      <c r="F6909">
        <v>99999</v>
      </c>
      <c r="G6909"/>
      <c r="H6909"/>
    </row>
    <row r="6910" spans="1:8" x14ac:dyDescent="0.2">
      <c r="A6910" t="s">
        <v>9398</v>
      </c>
      <c r="B6910" t="s">
        <v>23743</v>
      </c>
      <c r="C6910" t="s">
        <v>9399</v>
      </c>
      <c r="D6910" t="s">
        <v>21648</v>
      </c>
      <c r="E6910"/>
      <c r="F6910">
        <v>99999</v>
      </c>
      <c r="G6910"/>
      <c r="H6910"/>
    </row>
    <row r="6911" spans="1:8" x14ac:dyDescent="0.2">
      <c r="A6911" t="s">
        <v>9400</v>
      </c>
      <c r="B6911" t="s">
        <v>23739</v>
      </c>
      <c r="C6911" t="s">
        <v>6077</v>
      </c>
      <c r="D6911" t="s">
        <v>21648</v>
      </c>
      <c r="E6911">
        <v>0</v>
      </c>
      <c r="F6911">
        <v>99999</v>
      </c>
      <c r="G6911"/>
      <c r="H6911"/>
    </row>
    <row r="6912" spans="1:8" x14ac:dyDescent="0.2">
      <c r="A6912" t="s">
        <v>9401</v>
      </c>
      <c r="B6912" t="s">
        <v>23739</v>
      </c>
      <c r="C6912" t="s">
        <v>9402</v>
      </c>
      <c r="D6912" t="s">
        <v>21648</v>
      </c>
      <c r="E6912">
        <v>0</v>
      </c>
      <c r="F6912">
        <v>99999</v>
      </c>
      <c r="G6912"/>
      <c r="H6912"/>
    </row>
    <row r="6913" spans="1:8" x14ac:dyDescent="0.2">
      <c r="A6913" t="s">
        <v>9403</v>
      </c>
      <c r="B6913" t="s">
        <v>23741</v>
      </c>
      <c r="C6913" t="s">
        <v>9404</v>
      </c>
      <c r="D6913" t="s">
        <v>21648</v>
      </c>
      <c r="E6913">
        <v>0</v>
      </c>
      <c r="F6913">
        <v>99999</v>
      </c>
      <c r="G6913"/>
      <c r="H6913"/>
    </row>
    <row r="6914" spans="1:8" x14ac:dyDescent="0.2">
      <c r="A6914" t="s">
        <v>9405</v>
      </c>
      <c r="B6914" t="s">
        <v>23739</v>
      </c>
      <c r="C6914" t="s">
        <v>9406</v>
      </c>
      <c r="D6914" t="s">
        <v>21648</v>
      </c>
      <c r="E6914">
        <v>0</v>
      </c>
      <c r="F6914">
        <v>99999</v>
      </c>
      <c r="G6914"/>
      <c r="H6914"/>
    </row>
    <row r="6915" spans="1:8" x14ac:dyDescent="0.2">
      <c r="A6915" t="s">
        <v>9407</v>
      </c>
      <c r="B6915" t="s">
        <v>22400</v>
      </c>
      <c r="C6915" t="s">
        <v>9408</v>
      </c>
      <c r="D6915" t="s">
        <v>21648</v>
      </c>
      <c r="E6915"/>
      <c r="F6915">
        <v>99999</v>
      </c>
      <c r="G6915"/>
      <c r="H6915"/>
    </row>
    <row r="6916" spans="1:8" x14ac:dyDescent="0.2">
      <c r="A6916" t="s">
        <v>9409</v>
      </c>
      <c r="B6916" t="s">
        <v>23744</v>
      </c>
      <c r="C6916" t="s">
        <v>9410</v>
      </c>
      <c r="D6916" t="s">
        <v>21648</v>
      </c>
      <c r="E6916"/>
      <c r="F6916">
        <v>99999</v>
      </c>
      <c r="G6916"/>
      <c r="H6916"/>
    </row>
    <row r="6917" spans="1:8" x14ac:dyDescent="0.2">
      <c r="A6917" t="s">
        <v>9411</v>
      </c>
      <c r="B6917" t="s">
        <v>21676</v>
      </c>
      <c r="C6917" t="s">
        <v>2104</v>
      </c>
      <c r="D6917" t="s">
        <v>21677</v>
      </c>
      <c r="E6917"/>
      <c r="F6917"/>
      <c r="G6917"/>
      <c r="H6917"/>
    </row>
    <row r="6918" spans="1:8" x14ac:dyDescent="0.2">
      <c r="A6918" t="s">
        <v>9412</v>
      </c>
      <c r="B6918" t="s">
        <v>23739</v>
      </c>
      <c r="C6918" t="s">
        <v>9413</v>
      </c>
      <c r="D6918" t="s">
        <v>21648</v>
      </c>
      <c r="E6918">
        <v>0</v>
      </c>
      <c r="F6918">
        <v>99999</v>
      </c>
      <c r="G6918"/>
      <c r="H6918"/>
    </row>
    <row r="6919" spans="1:8" x14ac:dyDescent="0.2">
      <c r="A6919" t="s">
        <v>17970</v>
      </c>
      <c r="B6919" t="s">
        <v>23739</v>
      </c>
      <c r="C6919" t="s">
        <v>17971</v>
      </c>
      <c r="D6919" t="s">
        <v>21648</v>
      </c>
      <c r="E6919">
        <v>0</v>
      </c>
      <c r="F6919">
        <v>99999</v>
      </c>
      <c r="G6919"/>
      <c r="H6919"/>
    </row>
    <row r="6920" spans="1:8" x14ac:dyDescent="0.2">
      <c r="A6920" t="s">
        <v>9414</v>
      </c>
      <c r="B6920" t="s">
        <v>23741</v>
      </c>
      <c r="C6920" t="s">
        <v>9415</v>
      </c>
      <c r="D6920" t="s">
        <v>21648</v>
      </c>
      <c r="E6920">
        <v>0</v>
      </c>
      <c r="F6920">
        <v>99999</v>
      </c>
      <c r="G6920"/>
      <c r="H6920"/>
    </row>
    <row r="6921" spans="1:8" x14ac:dyDescent="0.2">
      <c r="A6921" t="s">
        <v>9416</v>
      </c>
      <c r="B6921" t="s">
        <v>23739</v>
      </c>
      <c r="C6921" t="s">
        <v>9417</v>
      </c>
      <c r="D6921" t="s">
        <v>21648</v>
      </c>
      <c r="E6921">
        <v>0</v>
      </c>
      <c r="F6921">
        <v>99999</v>
      </c>
      <c r="G6921"/>
      <c r="H6921"/>
    </row>
    <row r="6922" spans="1:8" x14ac:dyDescent="0.2">
      <c r="A6922" t="s">
        <v>9418</v>
      </c>
      <c r="B6922" t="s">
        <v>23745</v>
      </c>
      <c r="C6922" t="s">
        <v>9419</v>
      </c>
      <c r="D6922" t="s">
        <v>21648</v>
      </c>
      <c r="E6922">
        <v>0</v>
      </c>
      <c r="F6922">
        <v>99999</v>
      </c>
      <c r="G6922"/>
      <c r="H6922"/>
    </row>
    <row r="6923" spans="1:8" x14ac:dyDescent="0.2">
      <c r="A6923" t="s">
        <v>9420</v>
      </c>
      <c r="B6923" t="s">
        <v>23739</v>
      </c>
      <c r="C6923" t="s">
        <v>9421</v>
      </c>
      <c r="D6923" t="s">
        <v>21648</v>
      </c>
      <c r="E6923">
        <v>0</v>
      </c>
      <c r="F6923">
        <v>99999</v>
      </c>
      <c r="G6923"/>
      <c r="H6923"/>
    </row>
    <row r="6924" spans="1:8" x14ac:dyDescent="0.2">
      <c r="A6924" t="s">
        <v>9422</v>
      </c>
      <c r="B6924" t="s">
        <v>23739</v>
      </c>
      <c r="C6924" t="s">
        <v>9423</v>
      </c>
      <c r="D6924" t="s">
        <v>21648</v>
      </c>
      <c r="E6924">
        <v>0</v>
      </c>
      <c r="F6924">
        <v>99999</v>
      </c>
      <c r="G6924"/>
      <c r="H6924"/>
    </row>
    <row r="6925" spans="1:8" x14ac:dyDescent="0.2">
      <c r="A6925" t="s">
        <v>9424</v>
      </c>
      <c r="B6925" t="s">
        <v>23739</v>
      </c>
      <c r="C6925" t="s">
        <v>9425</v>
      </c>
      <c r="D6925" t="s">
        <v>21648</v>
      </c>
      <c r="E6925">
        <v>0</v>
      </c>
      <c r="F6925">
        <v>99999</v>
      </c>
      <c r="G6925"/>
      <c r="H6925"/>
    </row>
    <row r="6926" spans="1:8" x14ac:dyDescent="0.2">
      <c r="A6926" t="s">
        <v>9426</v>
      </c>
      <c r="B6926" t="s">
        <v>23746</v>
      </c>
      <c r="C6926" t="s">
        <v>9427</v>
      </c>
      <c r="D6926" t="s">
        <v>21648</v>
      </c>
      <c r="E6926">
        <v>0</v>
      </c>
      <c r="F6926">
        <v>99999</v>
      </c>
      <c r="G6926"/>
      <c r="H6926"/>
    </row>
    <row r="6927" spans="1:8" x14ac:dyDescent="0.2">
      <c r="A6927" t="s">
        <v>9428</v>
      </c>
      <c r="B6927" t="s">
        <v>23739</v>
      </c>
      <c r="C6927" t="s">
        <v>9429</v>
      </c>
      <c r="D6927" t="s">
        <v>21648</v>
      </c>
      <c r="E6927">
        <v>0</v>
      </c>
      <c r="F6927">
        <v>99999</v>
      </c>
      <c r="G6927"/>
      <c r="H6927"/>
    </row>
    <row r="6928" spans="1:8" x14ac:dyDescent="0.2">
      <c r="A6928" t="s">
        <v>9430</v>
      </c>
      <c r="B6928" t="s">
        <v>23739</v>
      </c>
      <c r="C6928" t="s">
        <v>9431</v>
      </c>
      <c r="D6928" t="s">
        <v>21648</v>
      </c>
      <c r="E6928">
        <v>0</v>
      </c>
      <c r="F6928">
        <v>99999</v>
      </c>
      <c r="G6928"/>
      <c r="H6928"/>
    </row>
    <row r="6929" spans="1:8" x14ac:dyDescent="0.2">
      <c r="A6929" t="s">
        <v>9432</v>
      </c>
      <c r="B6929" t="s">
        <v>23739</v>
      </c>
      <c r="C6929" t="s">
        <v>9433</v>
      </c>
      <c r="D6929" t="s">
        <v>21648</v>
      </c>
      <c r="E6929">
        <v>0</v>
      </c>
      <c r="F6929">
        <v>99999</v>
      </c>
      <c r="G6929"/>
      <c r="H6929"/>
    </row>
    <row r="6930" spans="1:8" x14ac:dyDescent="0.2">
      <c r="A6930" t="s">
        <v>9434</v>
      </c>
      <c r="B6930" t="s">
        <v>23739</v>
      </c>
      <c r="C6930" t="s">
        <v>9435</v>
      </c>
      <c r="D6930" t="s">
        <v>21648</v>
      </c>
      <c r="E6930">
        <v>0</v>
      </c>
      <c r="F6930">
        <v>99999</v>
      </c>
      <c r="G6930"/>
      <c r="H6930"/>
    </row>
    <row r="6931" spans="1:8" x14ac:dyDescent="0.2">
      <c r="A6931" t="s">
        <v>9436</v>
      </c>
      <c r="B6931" t="s">
        <v>23739</v>
      </c>
      <c r="C6931" t="s">
        <v>9437</v>
      </c>
      <c r="D6931" t="s">
        <v>21648</v>
      </c>
      <c r="E6931">
        <v>0</v>
      </c>
      <c r="F6931">
        <v>99999</v>
      </c>
      <c r="G6931"/>
      <c r="H6931"/>
    </row>
    <row r="6932" spans="1:8" x14ac:dyDescent="0.2">
      <c r="A6932" t="s">
        <v>9438</v>
      </c>
      <c r="B6932" t="s">
        <v>23739</v>
      </c>
      <c r="C6932" t="s">
        <v>12853</v>
      </c>
      <c r="D6932" t="s">
        <v>21648</v>
      </c>
      <c r="E6932">
        <v>0</v>
      </c>
      <c r="F6932">
        <v>99999</v>
      </c>
      <c r="G6932"/>
      <c r="H6932"/>
    </row>
    <row r="6933" spans="1:8" x14ac:dyDescent="0.2">
      <c r="A6933" t="s">
        <v>12854</v>
      </c>
      <c r="B6933" t="s">
        <v>23739</v>
      </c>
      <c r="C6933" t="s">
        <v>12855</v>
      </c>
      <c r="D6933" t="s">
        <v>21648</v>
      </c>
      <c r="E6933">
        <v>0</v>
      </c>
      <c r="F6933">
        <v>99999</v>
      </c>
      <c r="G6933"/>
      <c r="H6933"/>
    </row>
    <row r="6934" spans="1:8" x14ac:dyDescent="0.2">
      <c r="A6934" t="s">
        <v>12856</v>
      </c>
      <c r="B6934" t="s">
        <v>23739</v>
      </c>
      <c r="C6934" t="s">
        <v>12857</v>
      </c>
      <c r="D6934" t="s">
        <v>21648</v>
      </c>
      <c r="E6934">
        <v>0</v>
      </c>
      <c r="F6934">
        <v>99999</v>
      </c>
      <c r="G6934"/>
      <c r="H6934"/>
    </row>
    <row r="6935" spans="1:8" x14ac:dyDescent="0.2">
      <c r="A6935" t="s">
        <v>12858</v>
      </c>
      <c r="B6935" t="s">
        <v>23739</v>
      </c>
      <c r="C6935" t="s">
        <v>12859</v>
      </c>
      <c r="D6935" t="s">
        <v>21648</v>
      </c>
      <c r="E6935">
        <v>0</v>
      </c>
      <c r="F6935">
        <v>99999</v>
      </c>
      <c r="G6935"/>
      <c r="H6935"/>
    </row>
    <row r="6936" spans="1:8" x14ac:dyDescent="0.2">
      <c r="A6936" t="s">
        <v>12860</v>
      </c>
      <c r="B6936" t="s">
        <v>23739</v>
      </c>
      <c r="C6936" t="s">
        <v>12861</v>
      </c>
      <c r="D6936" t="s">
        <v>21648</v>
      </c>
      <c r="E6936">
        <v>0</v>
      </c>
      <c r="F6936">
        <v>99999</v>
      </c>
      <c r="G6936"/>
      <c r="H6936"/>
    </row>
    <row r="6937" spans="1:8" x14ac:dyDescent="0.2">
      <c r="A6937" t="s">
        <v>12862</v>
      </c>
      <c r="B6937" t="s">
        <v>23739</v>
      </c>
      <c r="C6937" t="s">
        <v>12863</v>
      </c>
      <c r="D6937" t="s">
        <v>21648</v>
      </c>
      <c r="E6937">
        <v>0</v>
      </c>
      <c r="F6937">
        <v>99999</v>
      </c>
      <c r="G6937"/>
      <c r="H6937"/>
    </row>
    <row r="6938" spans="1:8" x14ac:dyDescent="0.2">
      <c r="A6938" t="s">
        <v>12864</v>
      </c>
      <c r="B6938" t="s">
        <v>23739</v>
      </c>
      <c r="C6938" t="s">
        <v>12865</v>
      </c>
      <c r="D6938" t="s">
        <v>21648</v>
      </c>
      <c r="E6938">
        <v>0</v>
      </c>
      <c r="F6938">
        <v>99999</v>
      </c>
      <c r="G6938"/>
      <c r="H6938"/>
    </row>
    <row r="6939" spans="1:8" x14ac:dyDescent="0.2">
      <c r="A6939" t="s">
        <v>12866</v>
      </c>
      <c r="B6939" t="s">
        <v>23739</v>
      </c>
      <c r="C6939" t="s">
        <v>12867</v>
      </c>
      <c r="D6939" t="s">
        <v>21648</v>
      </c>
      <c r="E6939"/>
      <c r="F6939">
        <v>99999</v>
      </c>
      <c r="G6939"/>
      <c r="H6939"/>
    </row>
    <row r="6940" spans="1:8" x14ac:dyDescent="0.2">
      <c r="A6940" t="s">
        <v>12868</v>
      </c>
      <c r="B6940" t="s">
        <v>23739</v>
      </c>
      <c r="C6940" t="s">
        <v>12869</v>
      </c>
      <c r="D6940" t="s">
        <v>21648</v>
      </c>
      <c r="E6940"/>
      <c r="F6940">
        <v>99999</v>
      </c>
      <c r="G6940"/>
      <c r="H6940"/>
    </row>
    <row r="6941" spans="1:8" x14ac:dyDescent="0.2">
      <c r="A6941" t="s">
        <v>12870</v>
      </c>
      <c r="B6941" t="s">
        <v>23739</v>
      </c>
      <c r="C6941" t="s">
        <v>12871</v>
      </c>
      <c r="D6941" t="s">
        <v>21648</v>
      </c>
      <c r="E6941"/>
      <c r="F6941">
        <v>99999</v>
      </c>
      <c r="G6941"/>
      <c r="H6941"/>
    </row>
    <row r="6942" spans="1:8" x14ac:dyDescent="0.2">
      <c r="A6942" t="s">
        <v>17972</v>
      </c>
      <c r="B6942" t="s">
        <v>23739</v>
      </c>
      <c r="C6942" t="s">
        <v>17973</v>
      </c>
      <c r="D6942" t="s">
        <v>21648</v>
      </c>
      <c r="E6942">
        <v>0</v>
      </c>
      <c r="F6942">
        <v>99999</v>
      </c>
      <c r="G6942"/>
      <c r="H6942"/>
    </row>
    <row r="6943" spans="1:8" x14ac:dyDescent="0.2">
      <c r="A6943" t="s">
        <v>17974</v>
      </c>
      <c r="B6943" t="s">
        <v>23739</v>
      </c>
      <c r="C6943" t="s">
        <v>17975</v>
      </c>
      <c r="D6943" t="s">
        <v>21648</v>
      </c>
      <c r="E6943">
        <v>0</v>
      </c>
      <c r="F6943">
        <v>99999</v>
      </c>
      <c r="G6943"/>
      <c r="H6943"/>
    </row>
    <row r="6944" spans="1:8" x14ac:dyDescent="0.2">
      <c r="A6944" t="s">
        <v>17976</v>
      </c>
      <c r="B6944" t="s">
        <v>23747</v>
      </c>
      <c r="C6944" t="s">
        <v>17977</v>
      </c>
      <c r="D6944" t="s">
        <v>21648</v>
      </c>
      <c r="E6944">
        <v>0</v>
      </c>
      <c r="F6944">
        <v>99999</v>
      </c>
      <c r="G6944"/>
      <c r="H6944"/>
    </row>
    <row r="6945" spans="1:8" x14ac:dyDescent="0.2">
      <c r="A6945" t="s">
        <v>12872</v>
      </c>
      <c r="B6945" t="s">
        <v>23739</v>
      </c>
      <c r="C6945" t="s">
        <v>12873</v>
      </c>
      <c r="D6945" t="s">
        <v>21648</v>
      </c>
      <c r="E6945">
        <v>0</v>
      </c>
      <c r="F6945">
        <v>99999</v>
      </c>
      <c r="G6945"/>
      <c r="H6945"/>
    </row>
    <row r="6946" spans="1:8" x14ac:dyDescent="0.2">
      <c r="A6946" t="s">
        <v>25612</v>
      </c>
      <c r="B6946" t="s">
        <v>23739</v>
      </c>
      <c r="C6946" t="s">
        <v>25613</v>
      </c>
      <c r="D6946" t="s">
        <v>21648</v>
      </c>
      <c r="E6946"/>
      <c r="F6946">
        <v>99999</v>
      </c>
      <c r="G6946"/>
      <c r="H6946"/>
    </row>
    <row r="6947" spans="1:8" x14ac:dyDescent="0.2">
      <c r="A6947" t="s">
        <v>17978</v>
      </c>
      <c r="B6947" t="s">
        <v>23739</v>
      </c>
      <c r="C6947" t="s">
        <v>17979</v>
      </c>
      <c r="D6947" t="s">
        <v>21648</v>
      </c>
      <c r="E6947"/>
      <c r="F6947">
        <v>99999</v>
      </c>
      <c r="G6947"/>
      <c r="H6947"/>
    </row>
    <row r="6948" spans="1:8" x14ac:dyDescent="0.2">
      <c r="A6948" t="s">
        <v>17980</v>
      </c>
      <c r="B6948" t="s">
        <v>23739</v>
      </c>
      <c r="C6948" t="s">
        <v>17981</v>
      </c>
      <c r="D6948" t="s">
        <v>21648</v>
      </c>
      <c r="E6948"/>
      <c r="F6948">
        <v>99999</v>
      </c>
      <c r="G6948"/>
      <c r="H6948"/>
    </row>
    <row r="6949" spans="1:8" x14ac:dyDescent="0.2">
      <c r="A6949" t="s">
        <v>25614</v>
      </c>
      <c r="B6949" t="s">
        <v>23739</v>
      </c>
      <c r="C6949" t="s">
        <v>25615</v>
      </c>
      <c r="D6949" t="s">
        <v>21648</v>
      </c>
      <c r="E6949"/>
      <c r="F6949">
        <v>99999</v>
      </c>
      <c r="G6949"/>
      <c r="H6949"/>
    </row>
    <row r="6950" spans="1:8" x14ac:dyDescent="0.2">
      <c r="A6950" t="s">
        <v>17982</v>
      </c>
      <c r="B6950" t="s">
        <v>23739</v>
      </c>
      <c r="C6950" t="s">
        <v>17983</v>
      </c>
      <c r="D6950" t="s">
        <v>21648</v>
      </c>
      <c r="E6950"/>
      <c r="F6950">
        <v>99999</v>
      </c>
      <c r="G6950"/>
      <c r="H6950"/>
    </row>
    <row r="6951" spans="1:8" x14ac:dyDescent="0.2">
      <c r="A6951" t="s">
        <v>21218</v>
      </c>
      <c r="B6951" t="s">
        <v>23739</v>
      </c>
      <c r="C6951" t="s">
        <v>21219</v>
      </c>
      <c r="D6951" t="s">
        <v>21648</v>
      </c>
      <c r="E6951">
        <v>0</v>
      </c>
      <c r="F6951">
        <v>99999</v>
      </c>
      <c r="G6951"/>
      <c r="H6951"/>
    </row>
    <row r="6952" spans="1:8" x14ac:dyDescent="0.2">
      <c r="A6952" t="s">
        <v>12874</v>
      </c>
      <c r="B6952" t="s">
        <v>23748</v>
      </c>
      <c r="C6952" t="s">
        <v>12875</v>
      </c>
      <c r="D6952" t="s">
        <v>21648</v>
      </c>
      <c r="E6952"/>
      <c r="F6952">
        <v>99999</v>
      </c>
      <c r="G6952"/>
      <c r="H6952"/>
    </row>
    <row r="6953" spans="1:8" x14ac:dyDescent="0.2">
      <c r="A6953" t="s">
        <v>12876</v>
      </c>
      <c r="B6953" t="s">
        <v>23739</v>
      </c>
      <c r="C6953" t="s">
        <v>12877</v>
      </c>
      <c r="D6953" t="s">
        <v>21648</v>
      </c>
      <c r="E6953">
        <v>0</v>
      </c>
      <c r="F6953">
        <v>99999</v>
      </c>
      <c r="G6953"/>
      <c r="H6953"/>
    </row>
    <row r="6954" spans="1:8" x14ac:dyDescent="0.2">
      <c r="A6954" t="s">
        <v>12878</v>
      </c>
      <c r="B6954" t="s">
        <v>23739</v>
      </c>
      <c r="C6954" t="s">
        <v>12879</v>
      </c>
      <c r="D6954" t="s">
        <v>21648</v>
      </c>
      <c r="E6954"/>
      <c r="F6954"/>
      <c r="G6954"/>
      <c r="H6954"/>
    </row>
    <row r="6955" spans="1:8" x14ac:dyDescent="0.2">
      <c r="A6955" t="s">
        <v>12880</v>
      </c>
      <c r="B6955" t="s">
        <v>23739</v>
      </c>
      <c r="C6955" t="s">
        <v>12881</v>
      </c>
      <c r="D6955" t="s">
        <v>21648</v>
      </c>
      <c r="E6955"/>
      <c r="F6955">
        <v>99999</v>
      </c>
      <c r="G6955"/>
      <c r="H6955"/>
    </row>
    <row r="6956" spans="1:8" x14ac:dyDescent="0.2">
      <c r="A6956" t="s">
        <v>17984</v>
      </c>
      <c r="B6956" t="s">
        <v>23739</v>
      </c>
      <c r="C6956" t="s">
        <v>17985</v>
      </c>
      <c r="D6956" t="s">
        <v>21648</v>
      </c>
      <c r="E6956"/>
      <c r="F6956">
        <v>99999</v>
      </c>
      <c r="G6956"/>
      <c r="H6956"/>
    </row>
    <row r="6957" spans="1:8" x14ac:dyDescent="0.2">
      <c r="A6957" t="s">
        <v>12882</v>
      </c>
      <c r="B6957" t="s">
        <v>23739</v>
      </c>
      <c r="C6957" t="s">
        <v>12883</v>
      </c>
      <c r="D6957" t="s">
        <v>21648</v>
      </c>
      <c r="E6957"/>
      <c r="F6957">
        <v>99999</v>
      </c>
      <c r="G6957"/>
      <c r="H6957"/>
    </row>
    <row r="6958" spans="1:8" x14ac:dyDescent="0.2">
      <c r="A6958" t="s">
        <v>12884</v>
      </c>
      <c r="B6958" t="s">
        <v>23739</v>
      </c>
      <c r="C6958" t="s">
        <v>12885</v>
      </c>
      <c r="D6958" t="s">
        <v>21648</v>
      </c>
      <c r="E6958"/>
      <c r="F6958">
        <v>99999</v>
      </c>
      <c r="G6958"/>
      <c r="H6958"/>
    </row>
    <row r="6959" spans="1:8" x14ac:dyDescent="0.2">
      <c r="A6959" t="s">
        <v>12886</v>
      </c>
      <c r="B6959" t="s">
        <v>23739</v>
      </c>
      <c r="C6959" t="s">
        <v>12887</v>
      </c>
      <c r="D6959" t="s">
        <v>21648</v>
      </c>
      <c r="E6959"/>
      <c r="F6959">
        <v>99999</v>
      </c>
      <c r="G6959"/>
      <c r="H6959"/>
    </row>
    <row r="6960" spans="1:8" x14ac:dyDescent="0.2">
      <c r="A6960" t="s">
        <v>21220</v>
      </c>
      <c r="B6960" t="s">
        <v>23739</v>
      </c>
      <c r="C6960" t="s">
        <v>21221</v>
      </c>
      <c r="D6960" t="s">
        <v>21648</v>
      </c>
      <c r="E6960"/>
      <c r="F6960">
        <v>99999</v>
      </c>
      <c r="G6960"/>
      <c r="H6960"/>
    </row>
    <row r="6961" spans="1:8" x14ac:dyDescent="0.2">
      <c r="A6961" t="s">
        <v>12888</v>
      </c>
      <c r="B6961" t="s">
        <v>23739</v>
      </c>
      <c r="C6961" t="s">
        <v>12889</v>
      </c>
      <c r="D6961" t="s">
        <v>21648</v>
      </c>
      <c r="E6961"/>
      <c r="F6961">
        <v>99999</v>
      </c>
      <c r="G6961"/>
      <c r="H6961"/>
    </row>
    <row r="6962" spans="1:8" x14ac:dyDescent="0.2">
      <c r="A6962" t="s">
        <v>21222</v>
      </c>
      <c r="B6962" t="s">
        <v>23739</v>
      </c>
      <c r="C6962" t="s">
        <v>21223</v>
      </c>
      <c r="D6962" t="s">
        <v>21648</v>
      </c>
      <c r="E6962"/>
      <c r="F6962">
        <v>99999</v>
      </c>
      <c r="G6962"/>
      <c r="H6962"/>
    </row>
    <row r="6963" spans="1:8" x14ac:dyDescent="0.2">
      <c r="A6963" t="s">
        <v>21224</v>
      </c>
      <c r="B6963" t="s">
        <v>23739</v>
      </c>
      <c r="C6963" t="s">
        <v>21225</v>
      </c>
      <c r="D6963" t="s">
        <v>21648</v>
      </c>
      <c r="E6963"/>
      <c r="F6963">
        <v>99999</v>
      </c>
      <c r="G6963"/>
      <c r="H6963"/>
    </row>
    <row r="6964" spans="1:8" x14ac:dyDescent="0.2">
      <c r="A6964" t="s">
        <v>21226</v>
      </c>
      <c r="B6964" t="s">
        <v>23739</v>
      </c>
      <c r="C6964" t="s">
        <v>21227</v>
      </c>
      <c r="D6964" t="s">
        <v>21648</v>
      </c>
      <c r="E6964"/>
      <c r="F6964">
        <v>99999</v>
      </c>
      <c r="G6964"/>
      <c r="H6964"/>
    </row>
    <row r="6965" spans="1:8" x14ac:dyDescent="0.2">
      <c r="A6965" t="s">
        <v>17986</v>
      </c>
      <c r="B6965" t="s">
        <v>23739</v>
      </c>
      <c r="C6965" t="s">
        <v>17987</v>
      </c>
      <c r="D6965" t="s">
        <v>21677</v>
      </c>
      <c r="E6965"/>
      <c r="F6965"/>
      <c r="G6965"/>
      <c r="H6965"/>
    </row>
    <row r="6966" spans="1:8" x14ac:dyDescent="0.2">
      <c r="A6966" t="s">
        <v>17988</v>
      </c>
      <c r="B6966" t="s">
        <v>23739</v>
      </c>
      <c r="C6966" t="s">
        <v>17989</v>
      </c>
      <c r="D6966" t="s">
        <v>21648</v>
      </c>
      <c r="E6966"/>
      <c r="F6966">
        <v>99999</v>
      </c>
      <c r="G6966"/>
      <c r="H6966"/>
    </row>
    <row r="6967" spans="1:8" x14ac:dyDescent="0.2">
      <c r="A6967" t="s">
        <v>17990</v>
      </c>
      <c r="B6967" t="s">
        <v>23739</v>
      </c>
      <c r="C6967" t="s">
        <v>17991</v>
      </c>
      <c r="D6967" t="s">
        <v>21648</v>
      </c>
      <c r="E6967"/>
      <c r="F6967">
        <v>99999</v>
      </c>
      <c r="G6967"/>
      <c r="H6967"/>
    </row>
    <row r="6968" spans="1:8" x14ac:dyDescent="0.2">
      <c r="A6968" t="s">
        <v>17992</v>
      </c>
      <c r="B6968" t="s">
        <v>23739</v>
      </c>
      <c r="C6968" t="s">
        <v>17993</v>
      </c>
      <c r="D6968" t="s">
        <v>21648</v>
      </c>
      <c r="E6968"/>
      <c r="F6968">
        <v>99999</v>
      </c>
      <c r="G6968"/>
      <c r="H6968"/>
    </row>
    <row r="6969" spans="1:8" x14ac:dyDescent="0.2">
      <c r="A6969" t="s">
        <v>17994</v>
      </c>
      <c r="B6969" t="s">
        <v>23739</v>
      </c>
      <c r="C6969" t="s">
        <v>17995</v>
      </c>
      <c r="D6969" t="s">
        <v>21648</v>
      </c>
      <c r="E6969"/>
      <c r="F6969">
        <v>99999</v>
      </c>
      <c r="G6969"/>
      <c r="H6969"/>
    </row>
    <row r="6970" spans="1:8" x14ac:dyDescent="0.2">
      <c r="A6970" t="s">
        <v>17996</v>
      </c>
      <c r="B6970" t="s">
        <v>23739</v>
      </c>
      <c r="C6970" t="s">
        <v>17997</v>
      </c>
      <c r="D6970" t="s">
        <v>21648</v>
      </c>
      <c r="E6970"/>
      <c r="F6970">
        <v>99999</v>
      </c>
      <c r="G6970"/>
      <c r="H6970"/>
    </row>
    <row r="6971" spans="1:8" x14ac:dyDescent="0.2">
      <c r="A6971" t="s">
        <v>17998</v>
      </c>
      <c r="B6971" t="s">
        <v>23739</v>
      </c>
      <c r="C6971" t="s">
        <v>17999</v>
      </c>
      <c r="D6971" t="s">
        <v>21648</v>
      </c>
      <c r="E6971"/>
      <c r="F6971">
        <v>99999</v>
      </c>
      <c r="G6971"/>
      <c r="H6971"/>
    </row>
    <row r="6972" spans="1:8" x14ac:dyDescent="0.2">
      <c r="A6972" t="s">
        <v>18000</v>
      </c>
      <c r="B6972" t="s">
        <v>23739</v>
      </c>
      <c r="C6972" t="s">
        <v>18001</v>
      </c>
      <c r="D6972" t="s">
        <v>21648</v>
      </c>
      <c r="E6972"/>
      <c r="F6972">
        <v>99999</v>
      </c>
      <c r="G6972"/>
      <c r="H6972"/>
    </row>
    <row r="6973" spans="1:8" x14ac:dyDescent="0.2">
      <c r="A6973" t="s">
        <v>18002</v>
      </c>
      <c r="B6973" t="s">
        <v>23739</v>
      </c>
      <c r="C6973" t="s">
        <v>18003</v>
      </c>
      <c r="D6973" t="s">
        <v>21648</v>
      </c>
      <c r="E6973"/>
      <c r="F6973">
        <v>99999</v>
      </c>
      <c r="G6973"/>
      <c r="H6973"/>
    </row>
    <row r="6974" spans="1:8" x14ac:dyDescent="0.2">
      <c r="A6974" t="s">
        <v>18004</v>
      </c>
      <c r="B6974" t="s">
        <v>23739</v>
      </c>
      <c r="C6974" t="s">
        <v>18005</v>
      </c>
      <c r="D6974" t="s">
        <v>21648</v>
      </c>
      <c r="E6974"/>
      <c r="F6974">
        <v>99999</v>
      </c>
      <c r="G6974"/>
      <c r="H6974"/>
    </row>
    <row r="6975" spans="1:8" x14ac:dyDescent="0.2">
      <c r="A6975" t="s">
        <v>18006</v>
      </c>
      <c r="B6975" t="s">
        <v>23739</v>
      </c>
      <c r="C6975" t="s">
        <v>18007</v>
      </c>
      <c r="D6975" t="s">
        <v>21648</v>
      </c>
      <c r="E6975"/>
      <c r="F6975">
        <v>99999</v>
      </c>
      <c r="G6975"/>
      <c r="H6975"/>
    </row>
    <row r="6976" spans="1:8" x14ac:dyDescent="0.2">
      <c r="A6976" t="s">
        <v>18008</v>
      </c>
      <c r="B6976" t="s">
        <v>23739</v>
      </c>
      <c r="C6976" t="s">
        <v>18009</v>
      </c>
      <c r="D6976" t="s">
        <v>21648</v>
      </c>
      <c r="E6976"/>
      <c r="F6976">
        <v>99999</v>
      </c>
      <c r="G6976"/>
      <c r="H6976"/>
    </row>
    <row r="6977" spans="1:8" x14ac:dyDescent="0.2">
      <c r="A6977" t="s">
        <v>18010</v>
      </c>
      <c r="B6977" t="s">
        <v>23739</v>
      </c>
      <c r="C6977" t="s">
        <v>18011</v>
      </c>
      <c r="D6977" t="s">
        <v>21648</v>
      </c>
      <c r="E6977"/>
      <c r="F6977">
        <v>99999</v>
      </c>
      <c r="G6977"/>
      <c r="H6977"/>
    </row>
    <row r="6978" spans="1:8" x14ac:dyDescent="0.2">
      <c r="A6978" t="s">
        <v>18012</v>
      </c>
      <c r="B6978" t="s">
        <v>23739</v>
      </c>
      <c r="C6978" t="s">
        <v>18013</v>
      </c>
      <c r="D6978" t="s">
        <v>21648</v>
      </c>
      <c r="E6978"/>
      <c r="F6978">
        <v>99999</v>
      </c>
      <c r="G6978"/>
      <c r="H6978"/>
    </row>
    <row r="6979" spans="1:8" x14ac:dyDescent="0.2">
      <c r="A6979" t="s">
        <v>18014</v>
      </c>
      <c r="B6979" t="s">
        <v>23739</v>
      </c>
      <c r="C6979" t="s">
        <v>18015</v>
      </c>
      <c r="D6979" t="s">
        <v>21648</v>
      </c>
      <c r="E6979"/>
      <c r="F6979">
        <v>99999</v>
      </c>
      <c r="G6979"/>
      <c r="H6979"/>
    </row>
    <row r="6980" spans="1:8" x14ac:dyDescent="0.2">
      <c r="A6980" t="s">
        <v>18016</v>
      </c>
      <c r="B6980" t="s">
        <v>23739</v>
      </c>
      <c r="C6980" t="s">
        <v>18017</v>
      </c>
      <c r="D6980" t="s">
        <v>21648</v>
      </c>
      <c r="E6980"/>
      <c r="F6980">
        <v>99999</v>
      </c>
      <c r="G6980"/>
      <c r="H6980"/>
    </row>
    <row r="6981" spans="1:8" x14ac:dyDescent="0.2">
      <c r="A6981" t="s">
        <v>18018</v>
      </c>
      <c r="B6981" t="s">
        <v>23739</v>
      </c>
      <c r="C6981" t="s">
        <v>18019</v>
      </c>
      <c r="D6981" t="s">
        <v>21648</v>
      </c>
      <c r="E6981"/>
      <c r="F6981">
        <v>99999</v>
      </c>
      <c r="G6981"/>
      <c r="H6981"/>
    </row>
    <row r="6982" spans="1:8" x14ac:dyDescent="0.2">
      <c r="A6982" t="s">
        <v>18020</v>
      </c>
      <c r="B6982" t="s">
        <v>23749</v>
      </c>
      <c r="C6982" t="s">
        <v>11298</v>
      </c>
      <c r="D6982" t="s">
        <v>21648</v>
      </c>
      <c r="E6982"/>
      <c r="F6982"/>
      <c r="G6982"/>
      <c r="H6982"/>
    </row>
    <row r="6983" spans="1:8" x14ac:dyDescent="0.2">
      <c r="A6983" t="s">
        <v>21228</v>
      </c>
      <c r="B6983" t="s">
        <v>23739</v>
      </c>
      <c r="C6983" t="s">
        <v>21229</v>
      </c>
      <c r="D6983" t="s">
        <v>21648</v>
      </c>
      <c r="E6983"/>
      <c r="F6983"/>
      <c r="G6983"/>
      <c r="H6983"/>
    </row>
    <row r="6984" spans="1:8" x14ac:dyDescent="0.2">
      <c r="A6984" t="s">
        <v>12890</v>
      </c>
      <c r="B6984" t="s">
        <v>23688</v>
      </c>
      <c r="C6984" t="s">
        <v>12891</v>
      </c>
      <c r="D6984" t="s">
        <v>21648</v>
      </c>
      <c r="E6984">
        <v>0</v>
      </c>
      <c r="F6984">
        <v>99999</v>
      </c>
      <c r="G6984"/>
      <c r="H6984"/>
    </row>
    <row r="6985" spans="1:8" x14ac:dyDescent="0.2">
      <c r="A6985" t="s">
        <v>12892</v>
      </c>
      <c r="B6985" t="s">
        <v>23688</v>
      </c>
      <c r="C6985" t="s">
        <v>12893</v>
      </c>
      <c r="D6985" t="s">
        <v>21648</v>
      </c>
      <c r="E6985">
        <v>0</v>
      </c>
      <c r="F6985">
        <v>99999</v>
      </c>
      <c r="G6985"/>
      <c r="H6985"/>
    </row>
    <row r="6986" spans="1:8" x14ac:dyDescent="0.2">
      <c r="A6986" t="s">
        <v>12894</v>
      </c>
      <c r="B6986" t="s">
        <v>23688</v>
      </c>
      <c r="C6986" t="s">
        <v>12895</v>
      </c>
      <c r="D6986" t="s">
        <v>21648</v>
      </c>
      <c r="E6986">
        <v>0</v>
      </c>
      <c r="F6986">
        <v>99999</v>
      </c>
      <c r="G6986"/>
      <c r="H6986"/>
    </row>
    <row r="6987" spans="1:8" x14ac:dyDescent="0.2">
      <c r="A6987" t="s">
        <v>12896</v>
      </c>
      <c r="B6987" t="s">
        <v>23688</v>
      </c>
      <c r="C6987" t="s">
        <v>12897</v>
      </c>
      <c r="D6987" t="s">
        <v>21648</v>
      </c>
      <c r="E6987"/>
      <c r="F6987">
        <v>99999</v>
      </c>
      <c r="G6987"/>
      <c r="H6987"/>
    </row>
    <row r="6988" spans="1:8" x14ac:dyDescent="0.2">
      <c r="A6988" t="s">
        <v>12898</v>
      </c>
      <c r="B6988" t="s">
        <v>23688</v>
      </c>
      <c r="C6988" t="s">
        <v>12899</v>
      </c>
      <c r="D6988" t="s">
        <v>21648</v>
      </c>
      <c r="E6988">
        <v>0</v>
      </c>
      <c r="F6988">
        <v>99999</v>
      </c>
      <c r="G6988"/>
      <c r="H6988"/>
    </row>
    <row r="6989" spans="1:8" x14ac:dyDescent="0.2">
      <c r="A6989" t="s">
        <v>12900</v>
      </c>
      <c r="B6989" t="s">
        <v>23688</v>
      </c>
      <c r="C6989" t="s">
        <v>12901</v>
      </c>
      <c r="D6989" t="s">
        <v>21648</v>
      </c>
      <c r="E6989">
        <v>0</v>
      </c>
      <c r="F6989">
        <v>99999</v>
      </c>
      <c r="G6989"/>
      <c r="H6989"/>
    </row>
    <row r="6990" spans="1:8" x14ac:dyDescent="0.2">
      <c r="A6990" t="s">
        <v>12902</v>
      </c>
      <c r="B6990" t="s">
        <v>21676</v>
      </c>
      <c r="C6990" t="s">
        <v>2104</v>
      </c>
      <c r="D6990" t="s">
        <v>21677</v>
      </c>
      <c r="E6990"/>
      <c r="F6990"/>
      <c r="G6990"/>
      <c r="H6990"/>
    </row>
    <row r="6991" spans="1:8" x14ac:dyDescent="0.2">
      <c r="A6991" t="s">
        <v>12903</v>
      </c>
      <c r="B6991" t="s">
        <v>23688</v>
      </c>
      <c r="C6991" t="s">
        <v>12904</v>
      </c>
      <c r="D6991" t="s">
        <v>21648</v>
      </c>
      <c r="E6991"/>
      <c r="F6991">
        <v>99999</v>
      </c>
      <c r="G6991"/>
      <c r="H6991"/>
    </row>
    <row r="6992" spans="1:8" x14ac:dyDescent="0.2">
      <c r="A6992" t="s">
        <v>12905</v>
      </c>
      <c r="B6992" t="s">
        <v>23688</v>
      </c>
      <c r="C6992" t="s">
        <v>12904</v>
      </c>
      <c r="D6992" t="s">
        <v>21648</v>
      </c>
      <c r="E6992"/>
      <c r="F6992">
        <v>99999</v>
      </c>
      <c r="G6992"/>
      <c r="H6992"/>
    </row>
    <row r="6993" spans="1:8" x14ac:dyDescent="0.2">
      <c r="A6993" t="s">
        <v>12906</v>
      </c>
      <c r="B6993" t="s">
        <v>23688</v>
      </c>
      <c r="C6993" t="s">
        <v>12904</v>
      </c>
      <c r="D6993" t="s">
        <v>21648</v>
      </c>
      <c r="E6993"/>
      <c r="F6993">
        <v>99999</v>
      </c>
      <c r="G6993"/>
      <c r="H6993"/>
    </row>
    <row r="6994" spans="1:8" x14ac:dyDescent="0.2">
      <c r="A6994" t="s">
        <v>12907</v>
      </c>
      <c r="B6994" t="s">
        <v>23688</v>
      </c>
      <c r="C6994" t="s">
        <v>12904</v>
      </c>
      <c r="D6994" t="s">
        <v>21648</v>
      </c>
      <c r="E6994"/>
      <c r="F6994">
        <v>99999</v>
      </c>
      <c r="G6994"/>
      <c r="H6994"/>
    </row>
    <row r="6995" spans="1:8" x14ac:dyDescent="0.2">
      <c r="A6995" t="s">
        <v>12908</v>
      </c>
      <c r="B6995" t="s">
        <v>23688</v>
      </c>
      <c r="C6995" t="s">
        <v>12895</v>
      </c>
      <c r="D6995" t="s">
        <v>21648</v>
      </c>
      <c r="E6995">
        <v>0</v>
      </c>
      <c r="F6995">
        <v>99999</v>
      </c>
      <c r="G6995"/>
      <c r="H6995"/>
    </row>
    <row r="6996" spans="1:8" x14ac:dyDescent="0.2">
      <c r="A6996" t="s">
        <v>12909</v>
      </c>
      <c r="B6996" t="s">
        <v>23688</v>
      </c>
      <c r="C6996" t="s">
        <v>12904</v>
      </c>
      <c r="D6996" t="s">
        <v>21648</v>
      </c>
      <c r="E6996"/>
      <c r="F6996">
        <v>99999</v>
      </c>
      <c r="G6996"/>
      <c r="H6996"/>
    </row>
    <row r="6997" spans="1:8" x14ac:dyDescent="0.2">
      <c r="A6997" t="s">
        <v>12910</v>
      </c>
      <c r="B6997" t="s">
        <v>23688</v>
      </c>
      <c r="C6997" t="s">
        <v>12911</v>
      </c>
      <c r="D6997" t="s">
        <v>21648</v>
      </c>
      <c r="E6997"/>
      <c r="F6997">
        <v>99999</v>
      </c>
      <c r="G6997"/>
      <c r="H6997"/>
    </row>
    <row r="6998" spans="1:8" x14ac:dyDescent="0.2">
      <c r="A6998" t="s">
        <v>12912</v>
      </c>
      <c r="B6998" t="s">
        <v>23688</v>
      </c>
      <c r="C6998" t="s">
        <v>12913</v>
      </c>
      <c r="D6998" t="s">
        <v>21648</v>
      </c>
      <c r="E6998">
        <v>0</v>
      </c>
      <c r="F6998">
        <v>99999</v>
      </c>
      <c r="G6998"/>
      <c r="H6998"/>
    </row>
    <row r="6999" spans="1:8" x14ac:dyDescent="0.2">
      <c r="A6999" t="s">
        <v>12914</v>
      </c>
      <c r="B6999" t="s">
        <v>23688</v>
      </c>
      <c r="C6999" t="s">
        <v>12915</v>
      </c>
      <c r="D6999" t="s">
        <v>21648</v>
      </c>
      <c r="E6999">
        <v>0</v>
      </c>
      <c r="F6999">
        <v>99999</v>
      </c>
      <c r="G6999"/>
      <c r="H6999"/>
    </row>
    <row r="7000" spans="1:8" x14ac:dyDescent="0.2">
      <c r="A7000" t="s">
        <v>12916</v>
      </c>
      <c r="B7000" t="s">
        <v>23688</v>
      </c>
      <c r="C7000" t="s">
        <v>12917</v>
      </c>
      <c r="D7000" t="s">
        <v>21648</v>
      </c>
      <c r="E7000">
        <v>0</v>
      </c>
      <c r="F7000">
        <v>99999</v>
      </c>
      <c r="G7000"/>
      <c r="H7000"/>
    </row>
    <row r="7001" spans="1:8" x14ac:dyDescent="0.2">
      <c r="A7001" t="s">
        <v>12918</v>
      </c>
      <c r="B7001" t="s">
        <v>23688</v>
      </c>
      <c r="C7001" t="s">
        <v>12919</v>
      </c>
      <c r="D7001" t="s">
        <v>21648</v>
      </c>
      <c r="E7001">
        <v>0</v>
      </c>
      <c r="F7001">
        <v>99999</v>
      </c>
      <c r="G7001"/>
      <c r="H7001"/>
    </row>
    <row r="7002" spans="1:8" x14ac:dyDescent="0.2">
      <c r="A7002" t="s">
        <v>12920</v>
      </c>
      <c r="B7002" t="s">
        <v>23688</v>
      </c>
      <c r="C7002" t="s">
        <v>12921</v>
      </c>
      <c r="D7002" t="s">
        <v>21648</v>
      </c>
      <c r="E7002">
        <v>0</v>
      </c>
      <c r="F7002">
        <v>99999</v>
      </c>
      <c r="G7002"/>
      <c r="H7002"/>
    </row>
    <row r="7003" spans="1:8" x14ac:dyDescent="0.2">
      <c r="A7003" t="s">
        <v>12922</v>
      </c>
      <c r="B7003" t="s">
        <v>23688</v>
      </c>
      <c r="C7003" t="s">
        <v>12923</v>
      </c>
      <c r="D7003" t="s">
        <v>21648</v>
      </c>
      <c r="E7003">
        <v>0</v>
      </c>
      <c r="F7003">
        <v>99999</v>
      </c>
      <c r="G7003"/>
      <c r="H7003"/>
    </row>
    <row r="7004" spans="1:8" x14ac:dyDescent="0.2">
      <c r="A7004" t="s">
        <v>12924</v>
      </c>
      <c r="B7004" t="s">
        <v>23688</v>
      </c>
      <c r="C7004" t="s">
        <v>12925</v>
      </c>
      <c r="D7004" t="s">
        <v>21648</v>
      </c>
      <c r="E7004">
        <v>0</v>
      </c>
      <c r="F7004">
        <v>99999</v>
      </c>
      <c r="G7004"/>
      <c r="H7004"/>
    </row>
    <row r="7005" spans="1:8" x14ac:dyDescent="0.2">
      <c r="A7005" t="s">
        <v>12926</v>
      </c>
      <c r="B7005" t="s">
        <v>23688</v>
      </c>
      <c r="C7005" t="s">
        <v>12927</v>
      </c>
      <c r="D7005" t="s">
        <v>21648</v>
      </c>
      <c r="E7005">
        <v>0</v>
      </c>
      <c r="F7005">
        <v>99999</v>
      </c>
      <c r="G7005"/>
      <c r="H7005"/>
    </row>
    <row r="7006" spans="1:8" x14ac:dyDescent="0.2">
      <c r="A7006" t="s">
        <v>12928</v>
      </c>
      <c r="B7006" t="s">
        <v>23688</v>
      </c>
      <c r="C7006" t="s">
        <v>12929</v>
      </c>
      <c r="D7006" t="s">
        <v>21648</v>
      </c>
      <c r="E7006">
        <v>0</v>
      </c>
      <c r="F7006">
        <v>99999</v>
      </c>
      <c r="G7006"/>
      <c r="H7006"/>
    </row>
    <row r="7007" spans="1:8" x14ac:dyDescent="0.2">
      <c r="A7007" t="s">
        <v>16248</v>
      </c>
      <c r="B7007" t="s">
        <v>23688</v>
      </c>
      <c r="C7007" t="s">
        <v>16249</v>
      </c>
      <c r="D7007" t="s">
        <v>21648</v>
      </c>
      <c r="E7007"/>
      <c r="F7007">
        <v>99999</v>
      </c>
      <c r="G7007"/>
      <c r="H7007"/>
    </row>
    <row r="7008" spans="1:8" x14ac:dyDescent="0.2">
      <c r="A7008" t="s">
        <v>16250</v>
      </c>
      <c r="B7008" t="s">
        <v>23688</v>
      </c>
      <c r="C7008" t="s">
        <v>16251</v>
      </c>
      <c r="D7008" t="s">
        <v>21648</v>
      </c>
      <c r="E7008">
        <v>0</v>
      </c>
      <c r="F7008">
        <v>99999</v>
      </c>
      <c r="G7008"/>
      <c r="H7008"/>
    </row>
    <row r="7009" spans="1:8" x14ac:dyDescent="0.2">
      <c r="A7009" t="s">
        <v>3064</v>
      </c>
      <c r="B7009" t="s">
        <v>23688</v>
      </c>
      <c r="C7009" t="s">
        <v>16252</v>
      </c>
      <c r="D7009" t="s">
        <v>21648</v>
      </c>
      <c r="E7009">
        <v>0</v>
      </c>
      <c r="F7009">
        <v>99999</v>
      </c>
      <c r="G7009"/>
      <c r="H7009"/>
    </row>
    <row r="7010" spans="1:8" x14ac:dyDescent="0.2">
      <c r="A7010" t="s">
        <v>3066</v>
      </c>
      <c r="B7010" t="s">
        <v>23688</v>
      </c>
      <c r="C7010" t="s">
        <v>16253</v>
      </c>
      <c r="D7010" t="s">
        <v>21648</v>
      </c>
      <c r="E7010">
        <v>0</v>
      </c>
      <c r="F7010">
        <v>99999</v>
      </c>
      <c r="G7010"/>
      <c r="H7010"/>
    </row>
    <row r="7011" spans="1:8" x14ac:dyDescent="0.2">
      <c r="A7011" t="s">
        <v>16254</v>
      </c>
      <c r="B7011" t="s">
        <v>23688</v>
      </c>
      <c r="C7011" t="s">
        <v>16255</v>
      </c>
      <c r="D7011" t="s">
        <v>21648</v>
      </c>
      <c r="E7011">
        <v>0</v>
      </c>
      <c r="F7011">
        <v>99999</v>
      </c>
      <c r="G7011"/>
      <c r="H7011"/>
    </row>
    <row r="7012" spans="1:8" x14ac:dyDescent="0.2">
      <c r="A7012" t="s">
        <v>16256</v>
      </c>
      <c r="B7012" t="s">
        <v>23688</v>
      </c>
      <c r="C7012" t="s">
        <v>16257</v>
      </c>
      <c r="D7012" t="s">
        <v>21648</v>
      </c>
      <c r="E7012">
        <v>0</v>
      </c>
      <c r="F7012">
        <v>99999</v>
      </c>
      <c r="G7012"/>
      <c r="H7012"/>
    </row>
    <row r="7013" spans="1:8" x14ac:dyDescent="0.2">
      <c r="A7013" t="s">
        <v>16258</v>
      </c>
      <c r="B7013" t="s">
        <v>23688</v>
      </c>
      <c r="C7013" t="s">
        <v>16259</v>
      </c>
      <c r="D7013" t="s">
        <v>21648</v>
      </c>
      <c r="E7013">
        <v>0</v>
      </c>
      <c r="F7013">
        <v>99999</v>
      </c>
      <c r="G7013"/>
      <c r="H7013"/>
    </row>
    <row r="7014" spans="1:8" x14ac:dyDescent="0.2">
      <c r="A7014" t="s">
        <v>16260</v>
      </c>
      <c r="B7014" t="s">
        <v>23688</v>
      </c>
      <c r="C7014" t="s">
        <v>16261</v>
      </c>
      <c r="D7014" t="s">
        <v>21648</v>
      </c>
      <c r="E7014">
        <v>0</v>
      </c>
      <c r="F7014">
        <v>99999</v>
      </c>
      <c r="G7014"/>
      <c r="H7014"/>
    </row>
    <row r="7015" spans="1:8" x14ac:dyDescent="0.2">
      <c r="A7015" t="s">
        <v>16262</v>
      </c>
      <c r="B7015" t="s">
        <v>23688</v>
      </c>
      <c r="C7015" t="s">
        <v>16263</v>
      </c>
      <c r="D7015" t="s">
        <v>21648</v>
      </c>
      <c r="E7015">
        <v>0</v>
      </c>
      <c r="F7015">
        <v>99999</v>
      </c>
      <c r="G7015"/>
      <c r="H7015"/>
    </row>
    <row r="7016" spans="1:8" x14ac:dyDescent="0.2">
      <c r="A7016" t="s">
        <v>16264</v>
      </c>
      <c r="B7016" t="s">
        <v>23688</v>
      </c>
      <c r="C7016" t="s">
        <v>16265</v>
      </c>
      <c r="D7016" t="s">
        <v>21648</v>
      </c>
      <c r="E7016">
        <v>0</v>
      </c>
      <c r="F7016">
        <v>99999</v>
      </c>
      <c r="G7016"/>
      <c r="H7016"/>
    </row>
    <row r="7017" spans="1:8" x14ac:dyDescent="0.2">
      <c r="A7017" t="s">
        <v>16266</v>
      </c>
      <c r="B7017" t="s">
        <v>23688</v>
      </c>
      <c r="C7017" t="s">
        <v>16267</v>
      </c>
      <c r="D7017" t="s">
        <v>21648</v>
      </c>
      <c r="E7017">
        <v>0</v>
      </c>
      <c r="F7017">
        <v>99999</v>
      </c>
      <c r="G7017"/>
      <c r="H7017"/>
    </row>
    <row r="7018" spans="1:8" x14ac:dyDescent="0.2">
      <c r="A7018" t="s">
        <v>16268</v>
      </c>
      <c r="B7018" t="s">
        <v>23688</v>
      </c>
      <c r="C7018" t="s">
        <v>16269</v>
      </c>
      <c r="D7018" t="s">
        <v>21648</v>
      </c>
      <c r="E7018">
        <v>0</v>
      </c>
      <c r="F7018">
        <v>99999</v>
      </c>
      <c r="G7018"/>
      <c r="H7018"/>
    </row>
    <row r="7019" spans="1:8" x14ac:dyDescent="0.2">
      <c r="A7019" t="s">
        <v>16270</v>
      </c>
      <c r="B7019" t="s">
        <v>23688</v>
      </c>
      <c r="C7019" t="s">
        <v>16271</v>
      </c>
      <c r="D7019" t="s">
        <v>21648</v>
      </c>
      <c r="E7019">
        <v>0</v>
      </c>
      <c r="F7019">
        <v>99999</v>
      </c>
      <c r="G7019"/>
      <c r="H7019"/>
    </row>
    <row r="7020" spans="1:8" x14ac:dyDescent="0.2">
      <c r="A7020" t="s">
        <v>16272</v>
      </c>
      <c r="B7020" t="s">
        <v>23688</v>
      </c>
      <c r="C7020" t="s">
        <v>16273</v>
      </c>
      <c r="D7020" t="s">
        <v>21648</v>
      </c>
      <c r="E7020">
        <v>0</v>
      </c>
      <c r="F7020">
        <v>99999</v>
      </c>
      <c r="G7020"/>
      <c r="H7020"/>
    </row>
    <row r="7021" spans="1:8" x14ac:dyDescent="0.2">
      <c r="A7021" t="s">
        <v>16274</v>
      </c>
      <c r="B7021" t="s">
        <v>23688</v>
      </c>
      <c r="C7021" t="s">
        <v>16275</v>
      </c>
      <c r="D7021" t="s">
        <v>21648</v>
      </c>
      <c r="E7021">
        <v>0</v>
      </c>
      <c r="F7021">
        <v>99999</v>
      </c>
      <c r="G7021"/>
      <c r="H7021"/>
    </row>
    <row r="7022" spans="1:8" x14ac:dyDescent="0.2">
      <c r="A7022" t="s">
        <v>16276</v>
      </c>
      <c r="B7022" t="s">
        <v>23688</v>
      </c>
      <c r="C7022" t="s">
        <v>16277</v>
      </c>
      <c r="D7022" t="s">
        <v>21648</v>
      </c>
      <c r="E7022">
        <v>0</v>
      </c>
      <c r="F7022">
        <v>99999</v>
      </c>
      <c r="G7022"/>
      <c r="H7022"/>
    </row>
    <row r="7023" spans="1:8" x14ac:dyDescent="0.2">
      <c r="A7023" t="s">
        <v>16278</v>
      </c>
      <c r="B7023" t="s">
        <v>23688</v>
      </c>
      <c r="C7023" t="s">
        <v>16279</v>
      </c>
      <c r="D7023" t="s">
        <v>21648</v>
      </c>
      <c r="E7023">
        <v>0</v>
      </c>
      <c r="F7023">
        <v>99999</v>
      </c>
      <c r="G7023"/>
      <c r="H7023"/>
    </row>
    <row r="7024" spans="1:8" x14ac:dyDescent="0.2">
      <c r="A7024" t="s">
        <v>16280</v>
      </c>
      <c r="B7024" t="s">
        <v>23688</v>
      </c>
      <c r="C7024" t="s">
        <v>16281</v>
      </c>
      <c r="D7024" t="s">
        <v>21648</v>
      </c>
      <c r="E7024">
        <v>0</v>
      </c>
      <c r="F7024">
        <v>99999</v>
      </c>
      <c r="G7024"/>
      <c r="H7024"/>
    </row>
    <row r="7025" spans="1:8" x14ac:dyDescent="0.2">
      <c r="A7025" t="s">
        <v>16282</v>
      </c>
      <c r="B7025" t="s">
        <v>23688</v>
      </c>
      <c r="C7025" t="s">
        <v>16283</v>
      </c>
      <c r="D7025" t="s">
        <v>21648</v>
      </c>
      <c r="E7025">
        <v>0</v>
      </c>
      <c r="F7025">
        <v>99999</v>
      </c>
      <c r="G7025"/>
      <c r="H7025"/>
    </row>
    <row r="7026" spans="1:8" x14ac:dyDescent="0.2">
      <c r="A7026" t="s">
        <v>16284</v>
      </c>
      <c r="B7026" t="s">
        <v>23688</v>
      </c>
      <c r="C7026" t="s">
        <v>16285</v>
      </c>
      <c r="D7026" t="s">
        <v>21648</v>
      </c>
      <c r="E7026">
        <v>0</v>
      </c>
      <c r="F7026">
        <v>99999</v>
      </c>
      <c r="G7026"/>
      <c r="H7026"/>
    </row>
    <row r="7027" spans="1:8" x14ac:dyDescent="0.2">
      <c r="A7027" t="s">
        <v>16286</v>
      </c>
      <c r="B7027" t="s">
        <v>23688</v>
      </c>
      <c r="C7027" t="s">
        <v>16287</v>
      </c>
      <c r="D7027" t="s">
        <v>21648</v>
      </c>
      <c r="E7027">
        <v>0</v>
      </c>
      <c r="F7027">
        <v>99999</v>
      </c>
      <c r="G7027"/>
      <c r="H7027"/>
    </row>
    <row r="7028" spans="1:8" x14ac:dyDescent="0.2">
      <c r="A7028" t="s">
        <v>16288</v>
      </c>
      <c r="B7028" t="s">
        <v>23045</v>
      </c>
      <c r="C7028" t="s">
        <v>16289</v>
      </c>
      <c r="D7028" t="s">
        <v>21648</v>
      </c>
      <c r="E7028">
        <v>0</v>
      </c>
      <c r="F7028">
        <v>99999</v>
      </c>
      <c r="G7028"/>
      <c r="H7028"/>
    </row>
    <row r="7029" spans="1:8" x14ac:dyDescent="0.2">
      <c r="A7029" t="s">
        <v>16290</v>
      </c>
      <c r="B7029" t="s">
        <v>23688</v>
      </c>
      <c r="C7029" t="s">
        <v>16291</v>
      </c>
      <c r="D7029" t="s">
        <v>21648</v>
      </c>
      <c r="E7029">
        <v>0</v>
      </c>
      <c r="F7029">
        <v>99999</v>
      </c>
      <c r="G7029"/>
      <c r="H7029"/>
    </row>
    <row r="7030" spans="1:8" x14ac:dyDescent="0.2">
      <c r="A7030" t="s">
        <v>16292</v>
      </c>
      <c r="B7030" t="s">
        <v>23688</v>
      </c>
      <c r="C7030" t="s">
        <v>16293</v>
      </c>
      <c r="D7030" t="s">
        <v>21648</v>
      </c>
      <c r="E7030">
        <v>0</v>
      </c>
      <c r="F7030">
        <v>99999</v>
      </c>
      <c r="G7030"/>
      <c r="H7030"/>
    </row>
    <row r="7031" spans="1:8" x14ac:dyDescent="0.2">
      <c r="A7031" t="s">
        <v>21230</v>
      </c>
      <c r="B7031" t="s">
        <v>23688</v>
      </c>
      <c r="C7031" t="s">
        <v>21231</v>
      </c>
      <c r="D7031" t="s">
        <v>21648</v>
      </c>
      <c r="E7031">
        <v>0</v>
      </c>
      <c r="F7031">
        <v>99999</v>
      </c>
      <c r="G7031"/>
      <c r="H7031"/>
    </row>
    <row r="7032" spans="1:8" x14ac:dyDescent="0.2">
      <c r="A7032" t="s">
        <v>16294</v>
      </c>
      <c r="B7032" t="s">
        <v>23688</v>
      </c>
      <c r="C7032" t="s">
        <v>16295</v>
      </c>
      <c r="D7032" t="s">
        <v>21648</v>
      </c>
      <c r="E7032">
        <v>0</v>
      </c>
      <c r="F7032">
        <v>99999</v>
      </c>
      <c r="G7032"/>
      <c r="H7032"/>
    </row>
    <row r="7033" spans="1:8" x14ac:dyDescent="0.2">
      <c r="A7033" t="s">
        <v>16296</v>
      </c>
      <c r="B7033" t="s">
        <v>23688</v>
      </c>
      <c r="C7033" t="s">
        <v>16297</v>
      </c>
      <c r="D7033" t="s">
        <v>21648</v>
      </c>
      <c r="E7033">
        <v>0</v>
      </c>
      <c r="F7033">
        <v>99999</v>
      </c>
      <c r="G7033"/>
      <c r="H7033"/>
    </row>
    <row r="7034" spans="1:8" x14ac:dyDescent="0.2">
      <c r="A7034" t="s">
        <v>16298</v>
      </c>
      <c r="B7034" t="s">
        <v>23688</v>
      </c>
      <c r="C7034" t="s">
        <v>16299</v>
      </c>
      <c r="D7034" t="s">
        <v>21648</v>
      </c>
      <c r="E7034">
        <v>0</v>
      </c>
      <c r="F7034">
        <v>99999</v>
      </c>
      <c r="G7034"/>
      <c r="H7034"/>
    </row>
    <row r="7035" spans="1:8" x14ac:dyDescent="0.2">
      <c r="A7035" t="s">
        <v>16300</v>
      </c>
      <c r="B7035" t="s">
        <v>23688</v>
      </c>
      <c r="C7035" t="s">
        <v>16301</v>
      </c>
      <c r="D7035" t="s">
        <v>21648</v>
      </c>
      <c r="E7035">
        <v>0</v>
      </c>
      <c r="F7035">
        <v>99999</v>
      </c>
      <c r="G7035"/>
      <c r="H7035"/>
    </row>
    <row r="7036" spans="1:8" x14ac:dyDescent="0.2">
      <c r="A7036" t="s">
        <v>18021</v>
      </c>
      <c r="B7036" t="s">
        <v>23045</v>
      </c>
      <c r="C7036" t="s">
        <v>18022</v>
      </c>
      <c r="D7036" t="s">
        <v>21648</v>
      </c>
      <c r="E7036">
        <v>0</v>
      </c>
      <c r="F7036">
        <v>99999</v>
      </c>
      <c r="G7036"/>
      <c r="H7036"/>
    </row>
    <row r="7037" spans="1:8" x14ac:dyDescent="0.2">
      <c r="A7037" t="s">
        <v>16302</v>
      </c>
      <c r="B7037" t="s">
        <v>23688</v>
      </c>
      <c r="C7037" t="s">
        <v>16303</v>
      </c>
      <c r="D7037" t="s">
        <v>21648</v>
      </c>
      <c r="E7037">
        <v>0</v>
      </c>
      <c r="F7037">
        <v>99999</v>
      </c>
      <c r="G7037"/>
      <c r="H7037"/>
    </row>
    <row r="7038" spans="1:8" x14ac:dyDescent="0.2">
      <c r="A7038" t="s">
        <v>16304</v>
      </c>
      <c r="B7038" t="s">
        <v>23688</v>
      </c>
      <c r="C7038" t="s">
        <v>16305</v>
      </c>
      <c r="D7038" t="s">
        <v>21648</v>
      </c>
      <c r="E7038">
        <v>0</v>
      </c>
      <c r="F7038">
        <v>99999</v>
      </c>
      <c r="G7038"/>
      <c r="H7038"/>
    </row>
    <row r="7039" spans="1:8" x14ac:dyDescent="0.2">
      <c r="A7039" t="s">
        <v>16306</v>
      </c>
      <c r="B7039" t="s">
        <v>23688</v>
      </c>
      <c r="C7039" t="s">
        <v>16307</v>
      </c>
      <c r="D7039" t="s">
        <v>21648</v>
      </c>
      <c r="E7039">
        <v>0</v>
      </c>
      <c r="F7039">
        <v>99999</v>
      </c>
      <c r="G7039"/>
      <c r="H7039"/>
    </row>
    <row r="7040" spans="1:8" x14ac:dyDescent="0.2">
      <c r="A7040" t="s">
        <v>16308</v>
      </c>
      <c r="B7040" t="s">
        <v>23688</v>
      </c>
      <c r="C7040" t="s">
        <v>16309</v>
      </c>
      <c r="D7040" t="s">
        <v>21648</v>
      </c>
      <c r="E7040">
        <v>0</v>
      </c>
      <c r="F7040">
        <v>99999</v>
      </c>
      <c r="G7040"/>
      <c r="H7040"/>
    </row>
    <row r="7041" spans="1:8" x14ac:dyDescent="0.2">
      <c r="A7041" t="s">
        <v>16310</v>
      </c>
      <c r="B7041" t="s">
        <v>23688</v>
      </c>
      <c r="C7041" t="s">
        <v>16311</v>
      </c>
      <c r="D7041" t="s">
        <v>21648</v>
      </c>
      <c r="E7041">
        <v>0</v>
      </c>
      <c r="F7041">
        <v>99999</v>
      </c>
      <c r="G7041"/>
      <c r="H7041"/>
    </row>
    <row r="7042" spans="1:8" x14ac:dyDescent="0.2">
      <c r="A7042" t="s">
        <v>16312</v>
      </c>
      <c r="B7042" t="s">
        <v>23688</v>
      </c>
      <c r="C7042" t="s">
        <v>16313</v>
      </c>
      <c r="D7042" t="s">
        <v>21648</v>
      </c>
      <c r="E7042">
        <v>0</v>
      </c>
      <c r="F7042">
        <v>99999</v>
      </c>
      <c r="G7042"/>
      <c r="H7042"/>
    </row>
    <row r="7043" spans="1:8" x14ac:dyDescent="0.2">
      <c r="A7043" t="s">
        <v>18023</v>
      </c>
      <c r="B7043" t="s">
        <v>23688</v>
      </c>
      <c r="C7043" t="s">
        <v>18024</v>
      </c>
      <c r="D7043" t="s">
        <v>21648</v>
      </c>
      <c r="E7043">
        <v>0</v>
      </c>
      <c r="F7043">
        <v>99999</v>
      </c>
      <c r="G7043"/>
      <c r="H7043"/>
    </row>
    <row r="7044" spans="1:8" x14ac:dyDescent="0.2">
      <c r="A7044" t="s">
        <v>16314</v>
      </c>
      <c r="B7044" t="s">
        <v>23688</v>
      </c>
      <c r="C7044" t="s">
        <v>16315</v>
      </c>
      <c r="D7044" t="s">
        <v>21648</v>
      </c>
      <c r="E7044"/>
      <c r="F7044">
        <v>99999</v>
      </c>
      <c r="G7044"/>
      <c r="H7044"/>
    </row>
    <row r="7045" spans="1:8" x14ac:dyDescent="0.2">
      <c r="A7045" t="s">
        <v>16316</v>
      </c>
      <c r="B7045" t="s">
        <v>23688</v>
      </c>
      <c r="C7045" t="s">
        <v>12987</v>
      </c>
      <c r="D7045" t="s">
        <v>21648</v>
      </c>
      <c r="E7045"/>
      <c r="F7045">
        <v>99999</v>
      </c>
      <c r="G7045"/>
      <c r="H7045"/>
    </row>
    <row r="7046" spans="1:8" x14ac:dyDescent="0.2">
      <c r="A7046" t="s">
        <v>12988</v>
      </c>
      <c r="B7046" t="s">
        <v>23688</v>
      </c>
      <c r="C7046" t="s">
        <v>12989</v>
      </c>
      <c r="D7046" t="s">
        <v>21648</v>
      </c>
      <c r="E7046"/>
      <c r="F7046">
        <v>99999</v>
      </c>
      <c r="G7046"/>
      <c r="H7046"/>
    </row>
    <row r="7047" spans="1:8" x14ac:dyDescent="0.2">
      <c r="A7047" t="s">
        <v>12990</v>
      </c>
      <c r="B7047" t="s">
        <v>23688</v>
      </c>
      <c r="C7047" t="s">
        <v>12991</v>
      </c>
      <c r="D7047" t="s">
        <v>21648</v>
      </c>
      <c r="E7047"/>
      <c r="F7047">
        <v>99999</v>
      </c>
      <c r="G7047"/>
      <c r="H7047"/>
    </row>
    <row r="7048" spans="1:8" x14ac:dyDescent="0.2">
      <c r="A7048" t="s">
        <v>12992</v>
      </c>
      <c r="B7048" t="s">
        <v>23688</v>
      </c>
      <c r="C7048" t="s">
        <v>12993</v>
      </c>
      <c r="D7048" t="s">
        <v>21648</v>
      </c>
      <c r="E7048"/>
      <c r="F7048">
        <v>99999</v>
      </c>
      <c r="G7048"/>
      <c r="H7048"/>
    </row>
    <row r="7049" spans="1:8" x14ac:dyDescent="0.2">
      <c r="A7049" t="s">
        <v>18025</v>
      </c>
      <c r="B7049" t="s">
        <v>23688</v>
      </c>
      <c r="C7049" t="s">
        <v>18026</v>
      </c>
      <c r="D7049" t="s">
        <v>21648</v>
      </c>
      <c r="E7049"/>
      <c r="F7049">
        <v>99999</v>
      </c>
      <c r="G7049"/>
      <c r="H7049"/>
    </row>
    <row r="7050" spans="1:8" x14ac:dyDescent="0.2">
      <c r="A7050" t="s">
        <v>18027</v>
      </c>
      <c r="B7050" t="s">
        <v>23688</v>
      </c>
      <c r="C7050" t="s">
        <v>18028</v>
      </c>
      <c r="D7050" t="s">
        <v>21648</v>
      </c>
      <c r="E7050"/>
      <c r="F7050">
        <v>99999</v>
      </c>
      <c r="G7050"/>
      <c r="H7050"/>
    </row>
    <row r="7051" spans="1:8" x14ac:dyDescent="0.2">
      <c r="A7051" t="s">
        <v>18029</v>
      </c>
      <c r="B7051" t="s">
        <v>23688</v>
      </c>
      <c r="C7051" t="s">
        <v>18030</v>
      </c>
      <c r="D7051" t="s">
        <v>21648</v>
      </c>
      <c r="E7051"/>
      <c r="F7051">
        <v>99999</v>
      </c>
      <c r="G7051"/>
      <c r="H7051"/>
    </row>
    <row r="7052" spans="1:8" x14ac:dyDescent="0.2">
      <c r="A7052" t="s">
        <v>18031</v>
      </c>
      <c r="B7052" t="s">
        <v>23688</v>
      </c>
      <c r="C7052" t="s">
        <v>18032</v>
      </c>
      <c r="D7052" t="s">
        <v>21648</v>
      </c>
      <c r="E7052"/>
      <c r="F7052">
        <v>99999</v>
      </c>
      <c r="G7052"/>
      <c r="H7052"/>
    </row>
    <row r="7053" spans="1:8" x14ac:dyDescent="0.2">
      <c r="A7053" t="s">
        <v>18033</v>
      </c>
      <c r="B7053" t="s">
        <v>23688</v>
      </c>
      <c r="C7053" t="s">
        <v>18034</v>
      </c>
      <c r="D7053" t="s">
        <v>21648</v>
      </c>
      <c r="E7053"/>
      <c r="F7053">
        <v>99999</v>
      </c>
      <c r="G7053"/>
      <c r="H7053"/>
    </row>
    <row r="7054" spans="1:8" x14ac:dyDescent="0.2">
      <c r="A7054" t="s">
        <v>18035</v>
      </c>
      <c r="B7054" t="s">
        <v>23688</v>
      </c>
      <c r="C7054" t="s">
        <v>18036</v>
      </c>
      <c r="D7054" t="s">
        <v>21648</v>
      </c>
      <c r="E7054">
        <v>0</v>
      </c>
      <c r="F7054">
        <v>99999</v>
      </c>
      <c r="G7054"/>
      <c r="H7054"/>
    </row>
    <row r="7055" spans="1:8" x14ac:dyDescent="0.2">
      <c r="A7055" t="s">
        <v>18037</v>
      </c>
      <c r="B7055" t="s">
        <v>23688</v>
      </c>
      <c r="C7055" t="s">
        <v>18038</v>
      </c>
      <c r="D7055" t="s">
        <v>21648</v>
      </c>
      <c r="E7055">
        <v>0</v>
      </c>
      <c r="F7055">
        <v>99999</v>
      </c>
      <c r="G7055"/>
      <c r="H7055"/>
    </row>
    <row r="7056" spans="1:8" x14ac:dyDescent="0.2">
      <c r="A7056" t="s">
        <v>18039</v>
      </c>
      <c r="B7056" t="s">
        <v>23688</v>
      </c>
      <c r="C7056" t="s">
        <v>18040</v>
      </c>
      <c r="D7056" t="s">
        <v>21648</v>
      </c>
      <c r="E7056">
        <v>0</v>
      </c>
      <c r="F7056">
        <v>99999</v>
      </c>
      <c r="G7056"/>
      <c r="H7056"/>
    </row>
    <row r="7057" spans="1:8" x14ac:dyDescent="0.2">
      <c r="A7057" t="s">
        <v>18041</v>
      </c>
      <c r="B7057" t="s">
        <v>23688</v>
      </c>
      <c r="C7057" t="s">
        <v>18042</v>
      </c>
      <c r="D7057" t="s">
        <v>21648</v>
      </c>
      <c r="E7057">
        <v>0</v>
      </c>
      <c r="F7057">
        <v>99999</v>
      </c>
      <c r="G7057"/>
      <c r="H7057"/>
    </row>
    <row r="7058" spans="1:8" x14ac:dyDescent="0.2">
      <c r="A7058" t="s">
        <v>18043</v>
      </c>
      <c r="B7058" t="s">
        <v>23688</v>
      </c>
      <c r="C7058" t="s">
        <v>18044</v>
      </c>
      <c r="D7058" t="s">
        <v>21648</v>
      </c>
      <c r="E7058">
        <v>0</v>
      </c>
      <c r="F7058">
        <v>99999</v>
      </c>
      <c r="G7058"/>
      <c r="H7058"/>
    </row>
    <row r="7059" spans="1:8" x14ac:dyDescent="0.2">
      <c r="A7059" t="s">
        <v>18045</v>
      </c>
      <c r="B7059" t="s">
        <v>23688</v>
      </c>
      <c r="C7059" t="s">
        <v>18046</v>
      </c>
      <c r="D7059" t="s">
        <v>21648</v>
      </c>
      <c r="E7059">
        <v>0</v>
      </c>
      <c r="F7059">
        <v>99999</v>
      </c>
      <c r="G7059"/>
      <c r="H7059"/>
    </row>
    <row r="7060" spans="1:8" x14ac:dyDescent="0.2">
      <c r="A7060" t="s">
        <v>25616</v>
      </c>
      <c r="B7060" t="s">
        <v>23688</v>
      </c>
      <c r="C7060" t="s">
        <v>25617</v>
      </c>
      <c r="D7060" t="s">
        <v>21648</v>
      </c>
      <c r="E7060">
        <v>0</v>
      </c>
      <c r="F7060">
        <v>99999</v>
      </c>
      <c r="G7060"/>
      <c r="H7060"/>
    </row>
    <row r="7061" spans="1:8" x14ac:dyDescent="0.2">
      <c r="A7061" t="s">
        <v>18047</v>
      </c>
      <c r="B7061" t="s">
        <v>23688</v>
      </c>
      <c r="C7061" t="s">
        <v>18048</v>
      </c>
      <c r="D7061" t="s">
        <v>21648</v>
      </c>
      <c r="E7061">
        <v>0</v>
      </c>
      <c r="F7061">
        <v>99999</v>
      </c>
      <c r="G7061"/>
      <c r="H7061"/>
    </row>
    <row r="7062" spans="1:8" x14ac:dyDescent="0.2">
      <c r="A7062" t="s">
        <v>18049</v>
      </c>
      <c r="B7062" t="s">
        <v>23688</v>
      </c>
      <c r="C7062" t="s">
        <v>18050</v>
      </c>
      <c r="D7062" t="s">
        <v>21648</v>
      </c>
      <c r="E7062">
        <v>0</v>
      </c>
      <c r="F7062">
        <v>99999</v>
      </c>
      <c r="G7062"/>
      <c r="H7062"/>
    </row>
    <row r="7063" spans="1:8" x14ac:dyDescent="0.2">
      <c r="A7063" t="s">
        <v>18051</v>
      </c>
      <c r="B7063" t="s">
        <v>23688</v>
      </c>
      <c r="C7063" t="s">
        <v>18052</v>
      </c>
      <c r="D7063" t="s">
        <v>21648</v>
      </c>
      <c r="E7063">
        <v>0</v>
      </c>
      <c r="F7063">
        <v>99999</v>
      </c>
      <c r="G7063"/>
      <c r="H7063"/>
    </row>
    <row r="7064" spans="1:8" x14ac:dyDescent="0.2">
      <c r="A7064" t="s">
        <v>18053</v>
      </c>
      <c r="B7064" t="s">
        <v>23688</v>
      </c>
      <c r="C7064" t="s">
        <v>18054</v>
      </c>
      <c r="D7064" t="s">
        <v>21648</v>
      </c>
      <c r="E7064">
        <v>0</v>
      </c>
      <c r="F7064">
        <v>99999</v>
      </c>
      <c r="G7064"/>
      <c r="H7064"/>
    </row>
    <row r="7065" spans="1:8" x14ac:dyDescent="0.2">
      <c r="A7065" t="s">
        <v>18055</v>
      </c>
      <c r="B7065" t="s">
        <v>23688</v>
      </c>
      <c r="C7065" t="s">
        <v>18056</v>
      </c>
      <c r="D7065" t="s">
        <v>21648</v>
      </c>
      <c r="E7065">
        <v>0</v>
      </c>
      <c r="F7065">
        <v>99999</v>
      </c>
      <c r="G7065"/>
      <c r="H7065"/>
    </row>
    <row r="7066" spans="1:8" x14ac:dyDescent="0.2">
      <c r="A7066" t="s">
        <v>18057</v>
      </c>
      <c r="B7066" t="s">
        <v>23688</v>
      </c>
      <c r="C7066" t="s">
        <v>18058</v>
      </c>
      <c r="D7066" t="s">
        <v>21648</v>
      </c>
      <c r="E7066">
        <v>0</v>
      </c>
      <c r="F7066">
        <v>99999</v>
      </c>
      <c r="G7066"/>
      <c r="H7066"/>
    </row>
    <row r="7067" spans="1:8" x14ac:dyDescent="0.2">
      <c r="A7067" t="s">
        <v>18059</v>
      </c>
      <c r="B7067" t="s">
        <v>23688</v>
      </c>
      <c r="C7067" t="s">
        <v>18060</v>
      </c>
      <c r="D7067" t="s">
        <v>21648</v>
      </c>
      <c r="E7067">
        <v>0</v>
      </c>
      <c r="F7067">
        <v>99999</v>
      </c>
      <c r="G7067"/>
      <c r="H7067"/>
    </row>
    <row r="7068" spans="1:8" x14ac:dyDescent="0.2">
      <c r="A7068" t="s">
        <v>21232</v>
      </c>
      <c r="B7068" t="s">
        <v>23688</v>
      </c>
      <c r="C7068" t="s">
        <v>21233</v>
      </c>
      <c r="D7068" t="s">
        <v>21648</v>
      </c>
      <c r="E7068">
        <v>0</v>
      </c>
      <c r="F7068">
        <v>99999</v>
      </c>
      <c r="G7068"/>
      <c r="H7068"/>
    </row>
    <row r="7069" spans="1:8" x14ac:dyDescent="0.2">
      <c r="A7069" t="s">
        <v>25618</v>
      </c>
      <c r="B7069" t="s">
        <v>25619</v>
      </c>
      <c r="C7069" t="s">
        <v>25620</v>
      </c>
      <c r="D7069" t="s">
        <v>21648</v>
      </c>
      <c r="E7069"/>
      <c r="F7069">
        <v>99999</v>
      </c>
      <c r="G7069"/>
      <c r="H7069"/>
    </row>
    <row r="7070" spans="1:8" x14ac:dyDescent="0.2">
      <c r="A7070" t="s">
        <v>21234</v>
      </c>
      <c r="B7070" t="s">
        <v>23750</v>
      </c>
      <c r="C7070" t="s">
        <v>21235</v>
      </c>
      <c r="D7070" t="s">
        <v>21648</v>
      </c>
      <c r="E7070"/>
      <c r="F7070">
        <v>71331</v>
      </c>
      <c r="G7070"/>
      <c r="H7070"/>
    </row>
    <row r="7071" spans="1:8" x14ac:dyDescent="0.2">
      <c r="A7071" t="s">
        <v>21236</v>
      </c>
      <c r="B7071" t="s">
        <v>23750</v>
      </c>
      <c r="C7071" t="s">
        <v>21237</v>
      </c>
      <c r="D7071" t="s">
        <v>21648</v>
      </c>
      <c r="E7071"/>
      <c r="F7071">
        <v>71331</v>
      </c>
      <c r="G7071"/>
      <c r="H7071"/>
    </row>
    <row r="7072" spans="1:8" x14ac:dyDescent="0.2">
      <c r="A7072" t="s">
        <v>18061</v>
      </c>
      <c r="B7072" t="s">
        <v>23688</v>
      </c>
      <c r="C7072" t="s">
        <v>18062</v>
      </c>
      <c r="D7072" t="s">
        <v>21648</v>
      </c>
      <c r="E7072">
        <v>0</v>
      </c>
      <c r="F7072">
        <v>99999</v>
      </c>
      <c r="G7072"/>
      <c r="H7072"/>
    </row>
    <row r="7073" spans="1:8" x14ac:dyDescent="0.2">
      <c r="A7073" t="s">
        <v>18063</v>
      </c>
      <c r="B7073" t="s">
        <v>23688</v>
      </c>
      <c r="C7073" t="s">
        <v>18064</v>
      </c>
      <c r="D7073" t="s">
        <v>21648</v>
      </c>
      <c r="E7073">
        <v>0</v>
      </c>
      <c r="F7073">
        <v>99999</v>
      </c>
      <c r="G7073"/>
      <c r="H7073"/>
    </row>
    <row r="7074" spans="1:8" x14ac:dyDescent="0.2">
      <c r="A7074" t="s">
        <v>18065</v>
      </c>
      <c r="B7074" t="s">
        <v>23688</v>
      </c>
      <c r="C7074" t="s">
        <v>18066</v>
      </c>
      <c r="D7074" t="s">
        <v>21648</v>
      </c>
      <c r="E7074">
        <v>0</v>
      </c>
      <c r="F7074">
        <v>99999</v>
      </c>
      <c r="G7074"/>
      <c r="H7074"/>
    </row>
    <row r="7075" spans="1:8" x14ac:dyDescent="0.2">
      <c r="A7075" t="s">
        <v>18067</v>
      </c>
      <c r="B7075" t="s">
        <v>23688</v>
      </c>
      <c r="C7075" t="s">
        <v>18068</v>
      </c>
      <c r="D7075" t="s">
        <v>21648</v>
      </c>
      <c r="E7075">
        <v>0</v>
      </c>
      <c r="F7075">
        <v>99999</v>
      </c>
      <c r="G7075"/>
      <c r="H7075"/>
    </row>
    <row r="7076" spans="1:8" x14ac:dyDescent="0.2">
      <c r="A7076" t="s">
        <v>18069</v>
      </c>
      <c r="B7076" t="s">
        <v>23688</v>
      </c>
      <c r="C7076" t="s">
        <v>18070</v>
      </c>
      <c r="D7076" t="s">
        <v>21648</v>
      </c>
      <c r="E7076">
        <v>0</v>
      </c>
      <c r="F7076">
        <v>99999</v>
      </c>
      <c r="G7076"/>
      <c r="H7076"/>
    </row>
    <row r="7077" spans="1:8" x14ac:dyDescent="0.2">
      <c r="A7077" t="s">
        <v>18071</v>
      </c>
      <c r="B7077" t="s">
        <v>23688</v>
      </c>
      <c r="C7077" t="s">
        <v>18072</v>
      </c>
      <c r="D7077" t="s">
        <v>21648</v>
      </c>
      <c r="E7077">
        <v>0</v>
      </c>
      <c r="F7077">
        <v>99999</v>
      </c>
      <c r="G7077"/>
      <c r="H7077"/>
    </row>
    <row r="7078" spans="1:8" x14ac:dyDescent="0.2">
      <c r="A7078" t="s">
        <v>18073</v>
      </c>
      <c r="B7078" t="s">
        <v>23688</v>
      </c>
      <c r="C7078" t="s">
        <v>18074</v>
      </c>
      <c r="D7078" t="s">
        <v>21648</v>
      </c>
      <c r="E7078">
        <v>0</v>
      </c>
      <c r="F7078">
        <v>99999</v>
      </c>
      <c r="G7078"/>
      <c r="H7078"/>
    </row>
    <row r="7079" spans="1:8" x14ac:dyDescent="0.2">
      <c r="A7079" t="s">
        <v>18075</v>
      </c>
      <c r="B7079" t="s">
        <v>23688</v>
      </c>
      <c r="C7079" t="s">
        <v>18076</v>
      </c>
      <c r="D7079" t="s">
        <v>21648</v>
      </c>
      <c r="E7079">
        <v>0</v>
      </c>
      <c r="F7079">
        <v>99999</v>
      </c>
      <c r="G7079"/>
      <c r="H7079"/>
    </row>
    <row r="7080" spans="1:8" x14ac:dyDescent="0.2">
      <c r="A7080" t="s">
        <v>18077</v>
      </c>
      <c r="B7080" t="s">
        <v>23688</v>
      </c>
      <c r="C7080" t="s">
        <v>18078</v>
      </c>
      <c r="D7080" t="s">
        <v>21648</v>
      </c>
      <c r="E7080">
        <v>0</v>
      </c>
      <c r="F7080">
        <v>99999</v>
      </c>
      <c r="G7080"/>
      <c r="H7080"/>
    </row>
    <row r="7081" spans="1:8" x14ac:dyDescent="0.2">
      <c r="A7081" t="s">
        <v>18079</v>
      </c>
      <c r="B7081" t="s">
        <v>23688</v>
      </c>
      <c r="C7081" t="s">
        <v>18080</v>
      </c>
      <c r="D7081" t="s">
        <v>21648</v>
      </c>
      <c r="E7081">
        <v>0</v>
      </c>
      <c r="F7081">
        <v>99999</v>
      </c>
      <c r="G7081"/>
      <c r="H7081"/>
    </row>
    <row r="7082" spans="1:8" x14ac:dyDescent="0.2">
      <c r="A7082" t="s">
        <v>18081</v>
      </c>
      <c r="B7082" t="s">
        <v>23688</v>
      </c>
      <c r="C7082" t="s">
        <v>18082</v>
      </c>
      <c r="D7082" t="s">
        <v>21648</v>
      </c>
      <c r="E7082"/>
      <c r="F7082">
        <v>99999</v>
      </c>
      <c r="G7082"/>
      <c r="H7082"/>
    </row>
    <row r="7083" spans="1:8" x14ac:dyDescent="0.2">
      <c r="A7083" t="s">
        <v>18083</v>
      </c>
      <c r="B7083" t="s">
        <v>23688</v>
      </c>
      <c r="C7083" t="s">
        <v>18084</v>
      </c>
      <c r="D7083" t="s">
        <v>21648</v>
      </c>
      <c r="E7083"/>
      <c r="F7083">
        <v>99999</v>
      </c>
      <c r="G7083"/>
      <c r="H7083"/>
    </row>
    <row r="7084" spans="1:8" x14ac:dyDescent="0.2">
      <c r="A7084" t="s">
        <v>18085</v>
      </c>
      <c r="B7084" t="s">
        <v>23688</v>
      </c>
      <c r="C7084" t="s">
        <v>18086</v>
      </c>
      <c r="D7084" t="s">
        <v>21648</v>
      </c>
      <c r="E7084"/>
      <c r="F7084">
        <v>99999</v>
      </c>
      <c r="G7084"/>
      <c r="H7084"/>
    </row>
    <row r="7085" spans="1:8" x14ac:dyDescent="0.2">
      <c r="A7085" t="s">
        <v>18087</v>
      </c>
      <c r="B7085" t="s">
        <v>23688</v>
      </c>
      <c r="C7085" t="s">
        <v>18088</v>
      </c>
      <c r="D7085" t="s">
        <v>21648</v>
      </c>
      <c r="E7085"/>
      <c r="F7085">
        <v>99999</v>
      </c>
      <c r="G7085"/>
      <c r="H7085"/>
    </row>
    <row r="7086" spans="1:8" x14ac:dyDescent="0.2">
      <c r="A7086" t="s">
        <v>18089</v>
      </c>
      <c r="B7086" t="s">
        <v>23688</v>
      </c>
      <c r="C7086" t="s">
        <v>18090</v>
      </c>
      <c r="D7086" t="s">
        <v>21648</v>
      </c>
      <c r="E7086"/>
      <c r="F7086">
        <v>99999</v>
      </c>
      <c r="G7086"/>
      <c r="H7086"/>
    </row>
    <row r="7087" spans="1:8" x14ac:dyDescent="0.2">
      <c r="A7087" t="s">
        <v>18091</v>
      </c>
      <c r="B7087" t="s">
        <v>21906</v>
      </c>
      <c r="C7087" t="s">
        <v>18092</v>
      </c>
      <c r="D7087" t="s">
        <v>21648</v>
      </c>
      <c r="E7087"/>
      <c r="F7087">
        <v>99999</v>
      </c>
      <c r="G7087"/>
      <c r="H7087"/>
    </row>
    <row r="7088" spans="1:8" x14ac:dyDescent="0.2">
      <c r="A7088" t="s">
        <v>18093</v>
      </c>
      <c r="B7088" t="s">
        <v>21906</v>
      </c>
      <c r="C7088" t="s">
        <v>18094</v>
      </c>
      <c r="D7088" t="s">
        <v>21648</v>
      </c>
      <c r="E7088"/>
      <c r="F7088">
        <v>99999</v>
      </c>
      <c r="G7088"/>
      <c r="H7088"/>
    </row>
    <row r="7089" spans="1:8" x14ac:dyDescent="0.2">
      <c r="A7089" t="s">
        <v>21238</v>
      </c>
      <c r="B7089" t="s">
        <v>23688</v>
      </c>
      <c r="C7089" t="s">
        <v>21239</v>
      </c>
      <c r="D7089" t="s">
        <v>21648</v>
      </c>
      <c r="E7089"/>
      <c r="F7089">
        <v>99999</v>
      </c>
      <c r="G7089"/>
      <c r="H7089"/>
    </row>
    <row r="7090" spans="1:8" x14ac:dyDescent="0.2">
      <c r="A7090" t="s">
        <v>21240</v>
      </c>
      <c r="B7090" t="s">
        <v>23688</v>
      </c>
      <c r="C7090" t="s">
        <v>21241</v>
      </c>
      <c r="D7090" t="s">
        <v>21648</v>
      </c>
      <c r="E7090"/>
      <c r="F7090">
        <v>99999</v>
      </c>
      <c r="G7090"/>
      <c r="H7090"/>
    </row>
    <row r="7091" spans="1:8" x14ac:dyDescent="0.2">
      <c r="A7091" t="s">
        <v>21242</v>
      </c>
      <c r="B7091" t="s">
        <v>23688</v>
      </c>
      <c r="C7091" t="s">
        <v>21243</v>
      </c>
      <c r="D7091" t="s">
        <v>21648</v>
      </c>
      <c r="E7091"/>
      <c r="F7091">
        <v>99999</v>
      </c>
      <c r="G7091"/>
      <c r="H7091"/>
    </row>
    <row r="7092" spans="1:8" x14ac:dyDescent="0.2">
      <c r="A7092" t="s">
        <v>21244</v>
      </c>
      <c r="B7092" t="s">
        <v>23688</v>
      </c>
      <c r="C7092" t="s">
        <v>21245</v>
      </c>
      <c r="D7092" t="s">
        <v>21648</v>
      </c>
      <c r="E7092"/>
      <c r="F7092">
        <v>99999</v>
      </c>
      <c r="G7092"/>
      <c r="H7092"/>
    </row>
    <row r="7093" spans="1:8" x14ac:dyDescent="0.2">
      <c r="A7093" t="s">
        <v>21246</v>
      </c>
      <c r="B7093" t="s">
        <v>23688</v>
      </c>
      <c r="C7093" t="s">
        <v>21247</v>
      </c>
      <c r="D7093" t="s">
        <v>21648</v>
      </c>
      <c r="E7093"/>
      <c r="F7093">
        <v>99999</v>
      </c>
      <c r="G7093"/>
      <c r="H7093"/>
    </row>
    <row r="7094" spans="1:8" x14ac:dyDescent="0.2">
      <c r="A7094" t="s">
        <v>21248</v>
      </c>
      <c r="B7094" t="s">
        <v>23750</v>
      </c>
      <c r="C7094" t="s">
        <v>21249</v>
      </c>
      <c r="D7094" t="s">
        <v>21648</v>
      </c>
      <c r="E7094"/>
      <c r="F7094">
        <v>99999</v>
      </c>
      <c r="G7094"/>
      <c r="H7094"/>
    </row>
    <row r="7095" spans="1:8" x14ac:dyDescent="0.2">
      <c r="A7095" t="s">
        <v>21250</v>
      </c>
      <c r="B7095" t="s">
        <v>23750</v>
      </c>
      <c r="C7095" t="s">
        <v>21251</v>
      </c>
      <c r="D7095" t="s">
        <v>21648</v>
      </c>
      <c r="E7095"/>
      <c r="F7095"/>
      <c r="G7095"/>
      <c r="H7095"/>
    </row>
    <row r="7096" spans="1:8" x14ac:dyDescent="0.2">
      <c r="A7096" t="s">
        <v>18095</v>
      </c>
      <c r="B7096" t="s">
        <v>23688</v>
      </c>
      <c r="C7096" t="s">
        <v>18096</v>
      </c>
      <c r="D7096" t="s">
        <v>21648</v>
      </c>
      <c r="E7096"/>
      <c r="F7096"/>
      <c r="G7096"/>
      <c r="H7096"/>
    </row>
    <row r="7097" spans="1:8" x14ac:dyDescent="0.2">
      <c r="A7097" t="s">
        <v>18097</v>
      </c>
      <c r="B7097" t="s">
        <v>23688</v>
      </c>
      <c r="C7097" t="s">
        <v>18098</v>
      </c>
      <c r="D7097" t="s">
        <v>21648</v>
      </c>
      <c r="E7097"/>
      <c r="F7097">
        <v>99999</v>
      </c>
      <c r="G7097"/>
      <c r="H7097"/>
    </row>
    <row r="7098" spans="1:8" x14ac:dyDescent="0.2">
      <c r="A7098" t="s">
        <v>18099</v>
      </c>
      <c r="B7098" t="s">
        <v>23688</v>
      </c>
      <c r="C7098" t="s">
        <v>18100</v>
      </c>
      <c r="D7098" t="s">
        <v>21648</v>
      </c>
      <c r="E7098"/>
      <c r="F7098">
        <v>99999</v>
      </c>
      <c r="G7098"/>
      <c r="H7098"/>
    </row>
    <row r="7099" spans="1:8" x14ac:dyDescent="0.2">
      <c r="A7099" t="s">
        <v>18101</v>
      </c>
      <c r="B7099" t="s">
        <v>23688</v>
      </c>
      <c r="C7099" t="s">
        <v>18102</v>
      </c>
      <c r="D7099" t="s">
        <v>21648</v>
      </c>
      <c r="E7099"/>
      <c r="F7099">
        <v>99999</v>
      </c>
      <c r="G7099"/>
      <c r="H7099"/>
    </row>
    <row r="7100" spans="1:8" x14ac:dyDescent="0.2">
      <c r="A7100" t="s">
        <v>18103</v>
      </c>
      <c r="B7100" t="s">
        <v>23688</v>
      </c>
      <c r="C7100" t="s">
        <v>18104</v>
      </c>
      <c r="D7100" t="s">
        <v>21648</v>
      </c>
      <c r="E7100"/>
      <c r="F7100">
        <v>99999</v>
      </c>
      <c r="G7100"/>
      <c r="H7100"/>
    </row>
    <row r="7101" spans="1:8" x14ac:dyDescent="0.2">
      <c r="A7101" t="s">
        <v>12994</v>
      </c>
      <c r="B7101" t="s">
        <v>23739</v>
      </c>
      <c r="C7101" t="s">
        <v>12995</v>
      </c>
      <c r="D7101" t="s">
        <v>21648</v>
      </c>
      <c r="E7101">
        <v>0</v>
      </c>
      <c r="F7101">
        <v>99999</v>
      </c>
      <c r="G7101"/>
      <c r="H7101"/>
    </row>
    <row r="7102" spans="1:8" x14ac:dyDescent="0.2">
      <c r="A7102" t="s">
        <v>12996</v>
      </c>
      <c r="B7102" t="s">
        <v>23739</v>
      </c>
      <c r="C7102" t="s">
        <v>12997</v>
      </c>
      <c r="D7102" t="s">
        <v>21648</v>
      </c>
      <c r="E7102">
        <v>0</v>
      </c>
      <c r="F7102">
        <v>99999</v>
      </c>
      <c r="G7102"/>
      <c r="H7102"/>
    </row>
    <row r="7103" spans="1:8" x14ac:dyDescent="0.2">
      <c r="A7103" t="s">
        <v>12998</v>
      </c>
      <c r="B7103" t="s">
        <v>23676</v>
      </c>
      <c r="C7103" t="s">
        <v>12999</v>
      </c>
      <c r="D7103" t="s">
        <v>21648</v>
      </c>
      <c r="E7103">
        <v>0</v>
      </c>
      <c r="F7103">
        <v>99999</v>
      </c>
      <c r="G7103"/>
      <c r="H7103"/>
    </row>
    <row r="7104" spans="1:8" x14ac:dyDescent="0.2">
      <c r="A7104" t="s">
        <v>13000</v>
      </c>
      <c r="B7104" t="s">
        <v>23676</v>
      </c>
      <c r="C7104" t="s">
        <v>13001</v>
      </c>
      <c r="D7104" t="s">
        <v>21648</v>
      </c>
      <c r="E7104">
        <v>0</v>
      </c>
      <c r="F7104">
        <v>99999</v>
      </c>
      <c r="G7104"/>
      <c r="H7104"/>
    </row>
    <row r="7105" spans="1:8" x14ac:dyDescent="0.2">
      <c r="A7105" t="s">
        <v>23751</v>
      </c>
      <c r="B7105" t="s">
        <v>23752</v>
      </c>
      <c r="C7105" t="s">
        <v>23753</v>
      </c>
      <c r="D7105" t="s">
        <v>21648</v>
      </c>
      <c r="E7105">
        <v>0</v>
      </c>
      <c r="F7105">
        <v>99999</v>
      </c>
      <c r="G7105"/>
      <c r="H7105"/>
    </row>
    <row r="7106" spans="1:8" x14ac:dyDescent="0.2">
      <c r="A7106" t="s">
        <v>23754</v>
      </c>
      <c r="B7106" t="s">
        <v>23752</v>
      </c>
      <c r="C7106" t="s">
        <v>23755</v>
      </c>
      <c r="D7106" t="s">
        <v>21648</v>
      </c>
      <c r="E7106">
        <v>0</v>
      </c>
      <c r="F7106">
        <v>99999</v>
      </c>
      <c r="G7106"/>
      <c r="H7106"/>
    </row>
    <row r="7107" spans="1:8" x14ac:dyDescent="0.2">
      <c r="A7107" t="s">
        <v>23756</v>
      </c>
      <c r="B7107" t="s">
        <v>23752</v>
      </c>
      <c r="C7107" t="s">
        <v>23757</v>
      </c>
      <c r="D7107" t="s">
        <v>21648</v>
      </c>
      <c r="E7107">
        <v>0</v>
      </c>
      <c r="F7107">
        <v>99999</v>
      </c>
      <c r="G7107"/>
      <c r="H7107"/>
    </row>
    <row r="7108" spans="1:8" x14ac:dyDescent="0.2">
      <c r="A7108" t="s">
        <v>23758</v>
      </c>
      <c r="B7108" t="s">
        <v>23752</v>
      </c>
      <c r="C7108" t="s">
        <v>23759</v>
      </c>
      <c r="D7108" t="s">
        <v>21648</v>
      </c>
      <c r="E7108">
        <v>0</v>
      </c>
      <c r="F7108">
        <v>99999</v>
      </c>
      <c r="G7108"/>
      <c r="H7108"/>
    </row>
    <row r="7109" spans="1:8" x14ac:dyDescent="0.2">
      <c r="A7109" t="s">
        <v>13002</v>
      </c>
      <c r="B7109" t="s">
        <v>23760</v>
      </c>
      <c r="C7109" t="s">
        <v>13003</v>
      </c>
      <c r="D7109" t="s">
        <v>21648</v>
      </c>
      <c r="E7109">
        <v>0</v>
      </c>
      <c r="F7109">
        <v>99999</v>
      </c>
      <c r="G7109"/>
      <c r="H7109"/>
    </row>
    <row r="7110" spans="1:8" x14ac:dyDescent="0.2">
      <c r="A7110" t="s">
        <v>21252</v>
      </c>
      <c r="B7110" t="s">
        <v>23760</v>
      </c>
      <c r="C7110" t="s">
        <v>13003</v>
      </c>
      <c r="D7110" t="s">
        <v>21648</v>
      </c>
      <c r="E7110">
        <v>0</v>
      </c>
      <c r="F7110">
        <v>99999</v>
      </c>
      <c r="G7110"/>
      <c r="H7110"/>
    </row>
    <row r="7111" spans="1:8" x14ac:dyDescent="0.2">
      <c r="A7111" t="s">
        <v>13004</v>
      </c>
      <c r="B7111" t="s">
        <v>22798</v>
      </c>
      <c r="C7111" t="s">
        <v>13005</v>
      </c>
      <c r="D7111" t="s">
        <v>21648</v>
      </c>
      <c r="E7111"/>
      <c r="F7111">
        <v>99999</v>
      </c>
      <c r="G7111"/>
      <c r="H7111"/>
    </row>
    <row r="7112" spans="1:8" x14ac:dyDescent="0.2">
      <c r="A7112" t="s">
        <v>13006</v>
      </c>
      <c r="B7112" t="s">
        <v>22514</v>
      </c>
      <c r="C7112" t="s">
        <v>13007</v>
      </c>
      <c r="D7112" t="s">
        <v>21648</v>
      </c>
      <c r="E7112"/>
      <c r="F7112">
        <v>99999</v>
      </c>
      <c r="G7112"/>
      <c r="H7112"/>
    </row>
    <row r="7113" spans="1:8" x14ac:dyDescent="0.2">
      <c r="A7113" t="s">
        <v>13008</v>
      </c>
      <c r="B7113" t="s">
        <v>22515</v>
      </c>
      <c r="C7113" t="s">
        <v>13009</v>
      </c>
      <c r="D7113" t="s">
        <v>21648</v>
      </c>
      <c r="E7113"/>
      <c r="F7113">
        <v>99999</v>
      </c>
      <c r="G7113"/>
      <c r="H7113"/>
    </row>
    <row r="7114" spans="1:8" x14ac:dyDescent="0.2">
      <c r="A7114" t="s">
        <v>13010</v>
      </c>
      <c r="B7114" t="s">
        <v>23761</v>
      </c>
      <c r="C7114" t="s">
        <v>13011</v>
      </c>
      <c r="D7114" t="s">
        <v>21648</v>
      </c>
      <c r="E7114"/>
      <c r="F7114">
        <v>99999</v>
      </c>
      <c r="G7114"/>
      <c r="H7114"/>
    </row>
    <row r="7115" spans="1:8" x14ac:dyDescent="0.2">
      <c r="A7115" t="s">
        <v>13012</v>
      </c>
      <c r="B7115" t="s">
        <v>23761</v>
      </c>
      <c r="C7115" t="s">
        <v>13013</v>
      </c>
      <c r="D7115" t="s">
        <v>21648</v>
      </c>
      <c r="E7115"/>
      <c r="F7115">
        <v>99999</v>
      </c>
      <c r="G7115"/>
      <c r="H7115"/>
    </row>
    <row r="7116" spans="1:8" x14ac:dyDescent="0.2">
      <c r="A7116" t="s">
        <v>13014</v>
      </c>
      <c r="B7116" t="s">
        <v>23762</v>
      </c>
      <c r="C7116" t="s">
        <v>13015</v>
      </c>
      <c r="D7116" t="s">
        <v>21648</v>
      </c>
      <c r="E7116">
        <v>0</v>
      </c>
      <c r="F7116">
        <v>99999</v>
      </c>
      <c r="G7116"/>
      <c r="H7116"/>
    </row>
    <row r="7117" spans="1:8" x14ac:dyDescent="0.2">
      <c r="A7117" t="s">
        <v>13016</v>
      </c>
      <c r="B7117" t="s">
        <v>23763</v>
      </c>
      <c r="C7117" t="s">
        <v>13017</v>
      </c>
      <c r="D7117" t="s">
        <v>21648</v>
      </c>
      <c r="E7117"/>
      <c r="F7117">
        <v>99999</v>
      </c>
      <c r="G7117"/>
      <c r="H7117"/>
    </row>
    <row r="7118" spans="1:8" x14ac:dyDescent="0.2">
      <c r="A7118" t="s">
        <v>13018</v>
      </c>
      <c r="B7118" t="s">
        <v>23764</v>
      </c>
      <c r="C7118" t="s">
        <v>13017</v>
      </c>
      <c r="D7118" t="s">
        <v>21648</v>
      </c>
      <c r="E7118">
        <v>0</v>
      </c>
      <c r="F7118">
        <v>99999</v>
      </c>
      <c r="G7118"/>
      <c r="H7118"/>
    </row>
    <row r="7119" spans="1:8" x14ac:dyDescent="0.2">
      <c r="A7119" t="s">
        <v>13019</v>
      </c>
      <c r="B7119" t="s">
        <v>22798</v>
      </c>
      <c r="C7119" t="s">
        <v>13020</v>
      </c>
      <c r="D7119" t="s">
        <v>21648</v>
      </c>
      <c r="E7119"/>
      <c r="F7119">
        <v>99999</v>
      </c>
      <c r="G7119"/>
      <c r="H7119"/>
    </row>
    <row r="7120" spans="1:8" x14ac:dyDescent="0.2">
      <c r="A7120" t="s">
        <v>21253</v>
      </c>
      <c r="B7120" t="s">
        <v>22515</v>
      </c>
      <c r="C7120" t="s">
        <v>3789</v>
      </c>
      <c r="D7120" t="s">
        <v>21648</v>
      </c>
      <c r="E7120">
        <v>0</v>
      </c>
      <c r="F7120">
        <v>99999</v>
      </c>
      <c r="G7120"/>
      <c r="H7120"/>
    </row>
    <row r="7121" spans="1:8" x14ac:dyDescent="0.2">
      <c r="A7121" t="s">
        <v>21254</v>
      </c>
      <c r="B7121" t="s">
        <v>22514</v>
      </c>
      <c r="C7121" t="s">
        <v>3787</v>
      </c>
      <c r="D7121" t="s">
        <v>21648</v>
      </c>
      <c r="E7121">
        <v>0</v>
      </c>
      <c r="F7121">
        <v>99999</v>
      </c>
      <c r="G7121"/>
      <c r="H7121"/>
    </row>
    <row r="7122" spans="1:8" x14ac:dyDescent="0.2">
      <c r="A7122" t="s">
        <v>21255</v>
      </c>
      <c r="B7122" t="s">
        <v>23765</v>
      </c>
      <c r="C7122" t="s">
        <v>21256</v>
      </c>
      <c r="D7122" t="s">
        <v>21648</v>
      </c>
      <c r="E7122">
        <v>0</v>
      </c>
      <c r="F7122">
        <v>71634</v>
      </c>
      <c r="G7122"/>
      <c r="H7122"/>
    </row>
    <row r="7123" spans="1:8" x14ac:dyDescent="0.2">
      <c r="A7123" t="s">
        <v>13021</v>
      </c>
      <c r="B7123" t="s">
        <v>23765</v>
      </c>
      <c r="C7123" t="s">
        <v>13022</v>
      </c>
      <c r="D7123" t="s">
        <v>21648</v>
      </c>
      <c r="E7123"/>
      <c r="F7123">
        <v>99999</v>
      </c>
      <c r="G7123"/>
      <c r="H7123"/>
    </row>
    <row r="7124" spans="1:8" x14ac:dyDescent="0.2">
      <c r="A7124" t="s">
        <v>13023</v>
      </c>
      <c r="B7124" t="s">
        <v>23766</v>
      </c>
      <c r="C7124" t="s">
        <v>13024</v>
      </c>
      <c r="D7124" t="s">
        <v>21648</v>
      </c>
      <c r="E7124"/>
      <c r="F7124">
        <v>99999</v>
      </c>
      <c r="G7124"/>
      <c r="H7124"/>
    </row>
    <row r="7125" spans="1:8" x14ac:dyDescent="0.2">
      <c r="A7125" t="s">
        <v>13025</v>
      </c>
      <c r="B7125" t="s">
        <v>22772</v>
      </c>
      <c r="C7125" t="s">
        <v>13026</v>
      </c>
      <c r="D7125" t="s">
        <v>21648</v>
      </c>
      <c r="E7125"/>
      <c r="F7125">
        <v>99999</v>
      </c>
      <c r="G7125"/>
      <c r="H7125"/>
    </row>
    <row r="7126" spans="1:8" x14ac:dyDescent="0.2">
      <c r="A7126" t="s">
        <v>13027</v>
      </c>
      <c r="B7126" t="s">
        <v>21676</v>
      </c>
      <c r="C7126" t="s">
        <v>2104</v>
      </c>
      <c r="D7126" t="s">
        <v>21677</v>
      </c>
      <c r="E7126"/>
      <c r="F7126"/>
      <c r="G7126"/>
      <c r="H7126"/>
    </row>
    <row r="7127" spans="1:8" x14ac:dyDescent="0.2">
      <c r="A7127" t="s">
        <v>13028</v>
      </c>
      <c r="B7127" t="s">
        <v>21676</v>
      </c>
      <c r="C7127" t="s">
        <v>2104</v>
      </c>
      <c r="D7127" t="s">
        <v>21677</v>
      </c>
      <c r="E7127"/>
      <c r="F7127"/>
      <c r="G7127"/>
      <c r="H7127"/>
    </row>
    <row r="7128" spans="1:8" x14ac:dyDescent="0.2">
      <c r="A7128" t="s">
        <v>13029</v>
      </c>
      <c r="B7128" t="s">
        <v>21676</v>
      </c>
      <c r="C7128" t="s">
        <v>2104</v>
      </c>
      <c r="D7128" t="s">
        <v>21677</v>
      </c>
      <c r="E7128"/>
      <c r="F7128"/>
      <c r="G7128"/>
      <c r="H7128"/>
    </row>
    <row r="7129" spans="1:8" x14ac:dyDescent="0.2">
      <c r="A7129" t="s">
        <v>13030</v>
      </c>
      <c r="B7129" t="s">
        <v>21676</v>
      </c>
      <c r="C7129" t="s">
        <v>2104</v>
      </c>
      <c r="D7129" t="s">
        <v>21677</v>
      </c>
      <c r="E7129"/>
      <c r="F7129"/>
      <c r="G7129"/>
      <c r="H7129"/>
    </row>
    <row r="7130" spans="1:8" x14ac:dyDescent="0.2">
      <c r="A7130" t="s">
        <v>13031</v>
      </c>
      <c r="B7130" t="s">
        <v>21676</v>
      </c>
      <c r="C7130" t="s">
        <v>2104</v>
      </c>
      <c r="D7130" t="s">
        <v>21677</v>
      </c>
      <c r="E7130"/>
      <c r="F7130"/>
      <c r="G7130"/>
      <c r="H7130"/>
    </row>
    <row r="7131" spans="1:8" x14ac:dyDescent="0.2">
      <c r="A7131" t="s">
        <v>13032</v>
      </c>
      <c r="B7131" t="s">
        <v>21676</v>
      </c>
      <c r="C7131" t="s">
        <v>2104</v>
      </c>
      <c r="D7131" t="s">
        <v>21677</v>
      </c>
      <c r="E7131"/>
      <c r="F7131"/>
      <c r="G7131"/>
      <c r="H7131"/>
    </row>
    <row r="7132" spans="1:8" x14ac:dyDescent="0.2">
      <c r="A7132" t="s">
        <v>13033</v>
      </c>
      <c r="B7132" t="s">
        <v>21676</v>
      </c>
      <c r="C7132" t="s">
        <v>2104</v>
      </c>
      <c r="D7132" t="s">
        <v>21677</v>
      </c>
      <c r="E7132"/>
      <c r="F7132"/>
      <c r="G7132"/>
      <c r="H7132"/>
    </row>
    <row r="7133" spans="1:8" x14ac:dyDescent="0.2">
      <c r="A7133" t="s">
        <v>13034</v>
      </c>
      <c r="B7133" t="s">
        <v>21676</v>
      </c>
      <c r="C7133" t="s">
        <v>2104</v>
      </c>
      <c r="D7133" t="s">
        <v>21677</v>
      </c>
      <c r="E7133"/>
      <c r="F7133"/>
      <c r="G7133"/>
      <c r="H7133"/>
    </row>
    <row r="7134" spans="1:8" x14ac:dyDescent="0.2">
      <c r="A7134" t="s">
        <v>13035</v>
      </c>
      <c r="B7134" t="s">
        <v>21676</v>
      </c>
      <c r="C7134" t="s">
        <v>2104</v>
      </c>
      <c r="D7134" t="s">
        <v>21677</v>
      </c>
      <c r="E7134"/>
      <c r="F7134"/>
      <c r="G7134"/>
      <c r="H7134"/>
    </row>
    <row r="7135" spans="1:8" x14ac:dyDescent="0.2">
      <c r="A7135" t="s">
        <v>13036</v>
      </c>
      <c r="B7135" t="s">
        <v>21676</v>
      </c>
      <c r="C7135" t="s">
        <v>2104</v>
      </c>
      <c r="D7135" t="s">
        <v>21677</v>
      </c>
      <c r="E7135"/>
      <c r="F7135"/>
      <c r="G7135"/>
      <c r="H7135"/>
    </row>
    <row r="7136" spans="1:8" x14ac:dyDescent="0.2">
      <c r="A7136" t="s">
        <v>13037</v>
      </c>
      <c r="B7136" t="s">
        <v>21676</v>
      </c>
      <c r="C7136" t="s">
        <v>2104</v>
      </c>
      <c r="D7136" t="s">
        <v>21677</v>
      </c>
      <c r="E7136"/>
      <c r="F7136"/>
      <c r="G7136"/>
      <c r="H7136"/>
    </row>
    <row r="7137" spans="1:8" x14ac:dyDescent="0.2">
      <c r="A7137" t="s">
        <v>13038</v>
      </c>
      <c r="B7137" t="s">
        <v>21676</v>
      </c>
      <c r="C7137" t="s">
        <v>2104</v>
      </c>
      <c r="D7137" t="s">
        <v>21677</v>
      </c>
      <c r="E7137"/>
      <c r="F7137"/>
      <c r="G7137"/>
      <c r="H7137"/>
    </row>
    <row r="7138" spans="1:8" x14ac:dyDescent="0.2">
      <c r="A7138" t="s">
        <v>13039</v>
      </c>
      <c r="B7138" t="s">
        <v>21676</v>
      </c>
      <c r="C7138" t="s">
        <v>2104</v>
      </c>
      <c r="D7138" t="s">
        <v>21677</v>
      </c>
      <c r="E7138"/>
      <c r="F7138"/>
      <c r="G7138"/>
      <c r="H7138"/>
    </row>
    <row r="7139" spans="1:8" x14ac:dyDescent="0.2">
      <c r="A7139" t="s">
        <v>13040</v>
      </c>
      <c r="B7139" t="s">
        <v>21676</v>
      </c>
      <c r="C7139" t="s">
        <v>2104</v>
      </c>
      <c r="D7139" t="s">
        <v>21677</v>
      </c>
      <c r="E7139"/>
      <c r="F7139"/>
      <c r="G7139"/>
      <c r="H7139"/>
    </row>
    <row r="7140" spans="1:8" x14ac:dyDescent="0.2">
      <c r="A7140" t="s">
        <v>13041</v>
      </c>
      <c r="B7140" t="s">
        <v>21676</v>
      </c>
      <c r="C7140" t="s">
        <v>2104</v>
      </c>
      <c r="D7140" t="s">
        <v>21677</v>
      </c>
      <c r="E7140"/>
      <c r="F7140"/>
      <c r="G7140"/>
      <c r="H7140"/>
    </row>
    <row r="7141" spans="1:8" x14ac:dyDescent="0.2">
      <c r="A7141" t="s">
        <v>13042</v>
      </c>
      <c r="B7141" t="s">
        <v>21676</v>
      </c>
      <c r="C7141" t="s">
        <v>2104</v>
      </c>
      <c r="D7141" t="s">
        <v>21677</v>
      </c>
      <c r="E7141"/>
      <c r="F7141"/>
      <c r="G7141"/>
      <c r="H7141"/>
    </row>
    <row r="7142" spans="1:8" x14ac:dyDescent="0.2">
      <c r="A7142" t="s">
        <v>13043</v>
      </c>
      <c r="B7142" t="s">
        <v>21676</v>
      </c>
      <c r="C7142" t="s">
        <v>2104</v>
      </c>
      <c r="D7142" t="s">
        <v>21677</v>
      </c>
      <c r="E7142"/>
      <c r="F7142"/>
      <c r="G7142"/>
      <c r="H7142"/>
    </row>
    <row r="7143" spans="1:8" x14ac:dyDescent="0.2">
      <c r="A7143" t="s">
        <v>13044</v>
      </c>
      <c r="B7143" t="s">
        <v>21676</v>
      </c>
      <c r="C7143" t="s">
        <v>2104</v>
      </c>
      <c r="D7143" t="s">
        <v>21677</v>
      </c>
      <c r="E7143"/>
      <c r="F7143"/>
      <c r="G7143"/>
      <c r="H7143"/>
    </row>
    <row r="7144" spans="1:8" x14ac:dyDescent="0.2">
      <c r="A7144" t="s">
        <v>13045</v>
      </c>
      <c r="B7144" t="s">
        <v>21676</v>
      </c>
      <c r="C7144" t="s">
        <v>2104</v>
      </c>
      <c r="D7144" t="s">
        <v>21677</v>
      </c>
      <c r="E7144"/>
      <c r="F7144"/>
      <c r="G7144"/>
      <c r="H7144"/>
    </row>
    <row r="7145" spans="1:8" x14ac:dyDescent="0.2">
      <c r="A7145" t="s">
        <v>13046</v>
      </c>
      <c r="B7145" t="s">
        <v>23760</v>
      </c>
      <c r="C7145" t="s">
        <v>13047</v>
      </c>
      <c r="D7145" t="s">
        <v>21648</v>
      </c>
      <c r="E7145"/>
      <c r="F7145">
        <v>99999</v>
      </c>
      <c r="G7145"/>
      <c r="H7145"/>
    </row>
    <row r="7146" spans="1:8" x14ac:dyDescent="0.2">
      <c r="A7146" t="s">
        <v>13048</v>
      </c>
      <c r="B7146" t="s">
        <v>23767</v>
      </c>
      <c r="C7146" t="s">
        <v>13049</v>
      </c>
      <c r="D7146" t="s">
        <v>21648</v>
      </c>
      <c r="E7146">
        <v>0</v>
      </c>
      <c r="F7146">
        <v>99999</v>
      </c>
      <c r="G7146"/>
      <c r="H7146"/>
    </row>
    <row r="7147" spans="1:8" x14ac:dyDescent="0.2">
      <c r="A7147" t="s">
        <v>13050</v>
      </c>
      <c r="B7147" t="s">
        <v>23767</v>
      </c>
      <c r="C7147" t="s">
        <v>13051</v>
      </c>
      <c r="D7147" t="s">
        <v>21648</v>
      </c>
      <c r="E7147">
        <v>0</v>
      </c>
      <c r="F7147">
        <v>99999</v>
      </c>
      <c r="G7147"/>
      <c r="H7147"/>
    </row>
    <row r="7148" spans="1:8" x14ac:dyDescent="0.2">
      <c r="A7148" t="s">
        <v>13052</v>
      </c>
      <c r="B7148" t="s">
        <v>23762</v>
      </c>
      <c r="C7148" t="s">
        <v>13053</v>
      </c>
      <c r="D7148" t="s">
        <v>21648</v>
      </c>
      <c r="E7148">
        <v>0</v>
      </c>
      <c r="F7148">
        <v>70813</v>
      </c>
      <c r="G7148"/>
      <c r="H7148"/>
    </row>
    <row r="7149" spans="1:8" x14ac:dyDescent="0.2">
      <c r="A7149" t="s">
        <v>13054</v>
      </c>
      <c r="B7149" t="s">
        <v>23768</v>
      </c>
      <c r="C7149" t="s">
        <v>13055</v>
      </c>
      <c r="D7149" t="s">
        <v>21648</v>
      </c>
      <c r="E7149"/>
      <c r="F7149">
        <v>99999</v>
      </c>
      <c r="G7149"/>
      <c r="H7149"/>
    </row>
    <row r="7150" spans="1:8" x14ac:dyDescent="0.2">
      <c r="A7150" t="s">
        <v>13056</v>
      </c>
      <c r="B7150" t="s">
        <v>21676</v>
      </c>
      <c r="C7150" t="s">
        <v>2104</v>
      </c>
      <c r="D7150" t="s">
        <v>21677</v>
      </c>
      <c r="E7150"/>
      <c r="F7150"/>
      <c r="G7150"/>
      <c r="H7150"/>
    </row>
    <row r="7151" spans="1:8" x14ac:dyDescent="0.2">
      <c r="A7151" t="s">
        <v>13057</v>
      </c>
      <c r="B7151" t="s">
        <v>23769</v>
      </c>
      <c r="C7151" t="s">
        <v>13058</v>
      </c>
      <c r="D7151" t="s">
        <v>21648</v>
      </c>
      <c r="E7151">
        <v>0</v>
      </c>
      <c r="F7151"/>
      <c r="G7151"/>
      <c r="H7151"/>
    </row>
    <row r="7152" spans="1:8" x14ac:dyDescent="0.2">
      <c r="A7152" t="s">
        <v>13059</v>
      </c>
      <c r="B7152" t="s">
        <v>23752</v>
      </c>
      <c r="C7152" t="s">
        <v>13060</v>
      </c>
      <c r="D7152" t="s">
        <v>21648</v>
      </c>
      <c r="E7152">
        <v>0</v>
      </c>
      <c r="F7152">
        <v>99999</v>
      </c>
      <c r="G7152"/>
      <c r="H7152"/>
    </row>
    <row r="7153" spans="1:8" x14ac:dyDescent="0.2">
      <c r="A7153" t="s">
        <v>13061</v>
      </c>
      <c r="B7153" t="s">
        <v>21676</v>
      </c>
      <c r="C7153" t="s">
        <v>2104</v>
      </c>
      <c r="D7153" t="s">
        <v>21677</v>
      </c>
      <c r="E7153"/>
      <c r="F7153"/>
      <c r="G7153"/>
      <c r="H7153"/>
    </row>
    <row r="7154" spans="1:8" x14ac:dyDescent="0.2">
      <c r="A7154" t="s">
        <v>13062</v>
      </c>
      <c r="B7154" t="s">
        <v>23764</v>
      </c>
      <c r="C7154" t="s">
        <v>13017</v>
      </c>
      <c r="D7154" t="s">
        <v>21648</v>
      </c>
      <c r="E7154">
        <v>0</v>
      </c>
      <c r="F7154">
        <v>71634</v>
      </c>
      <c r="G7154"/>
      <c r="H7154"/>
    </row>
    <row r="7155" spans="1:8" x14ac:dyDescent="0.2">
      <c r="A7155" t="s">
        <v>13063</v>
      </c>
      <c r="B7155" t="s">
        <v>23764</v>
      </c>
      <c r="C7155" t="s">
        <v>13015</v>
      </c>
      <c r="D7155" t="s">
        <v>21648</v>
      </c>
      <c r="E7155">
        <v>0</v>
      </c>
      <c r="F7155">
        <v>71634</v>
      </c>
      <c r="G7155"/>
      <c r="H7155"/>
    </row>
    <row r="7156" spans="1:8" x14ac:dyDescent="0.2">
      <c r="A7156" t="s">
        <v>13064</v>
      </c>
      <c r="B7156" t="s">
        <v>23770</v>
      </c>
      <c r="C7156" t="s">
        <v>13065</v>
      </c>
      <c r="D7156" t="s">
        <v>21648</v>
      </c>
      <c r="E7156"/>
      <c r="F7156">
        <v>71626</v>
      </c>
      <c r="G7156"/>
      <c r="H7156"/>
    </row>
    <row r="7157" spans="1:8" x14ac:dyDescent="0.2">
      <c r="A7157" t="s">
        <v>13066</v>
      </c>
      <c r="B7157" t="s">
        <v>23771</v>
      </c>
      <c r="C7157" t="s">
        <v>13067</v>
      </c>
      <c r="D7157" t="s">
        <v>21648</v>
      </c>
      <c r="E7157">
        <v>0</v>
      </c>
      <c r="F7157">
        <v>99999</v>
      </c>
      <c r="G7157"/>
      <c r="H7157"/>
    </row>
    <row r="7158" spans="1:8" x14ac:dyDescent="0.2">
      <c r="A7158" t="s">
        <v>23772</v>
      </c>
      <c r="B7158" t="s">
        <v>23773</v>
      </c>
      <c r="C7158" t="s">
        <v>23774</v>
      </c>
      <c r="D7158" t="s">
        <v>21648</v>
      </c>
      <c r="E7158"/>
      <c r="F7158">
        <v>71634</v>
      </c>
      <c r="G7158"/>
      <c r="H7158"/>
    </row>
    <row r="7159" spans="1:8" x14ac:dyDescent="0.2">
      <c r="A7159" t="s">
        <v>21257</v>
      </c>
      <c r="B7159" t="s">
        <v>23775</v>
      </c>
      <c r="C7159" t="s">
        <v>21258</v>
      </c>
      <c r="D7159" t="s">
        <v>21648</v>
      </c>
      <c r="E7159"/>
      <c r="F7159">
        <v>99999</v>
      </c>
      <c r="G7159"/>
      <c r="H7159"/>
    </row>
    <row r="7160" spans="1:8" x14ac:dyDescent="0.2">
      <c r="A7160" t="s">
        <v>21259</v>
      </c>
      <c r="B7160" t="s">
        <v>23776</v>
      </c>
      <c r="C7160" t="s">
        <v>21260</v>
      </c>
      <c r="D7160" t="s">
        <v>21648</v>
      </c>
      <c r="E7160"/>
      <c r="F7160">
        <v>99999</v>
      </c>
      <c r="G7160"/>
      <c r="H7160"/>
    </row>
    <row r="7161" spans="1:8" x14ac:dyDescent="0.2">
      <c r="A7161" t="s">
        <v>13068</v>
      </c>
      <c r="B7161" t="s">
        <v>23762</v>
      </c>
      <c r="C7161" t="s">
        <v>13069</v>
      </c>
      <c r="D7161" t="s">
        <v>21648</v>
      </c>
      <c r="E7161"/>
      <c r="F7161">
        <v>71634</v>
      </c>
      <c r="G7161"/>
      <c r="H7161"/>
    </row>
    <row r="7162" spans="1:8" x14ac:dyDescent="0.2">
      <c r="A7162" t="s">
        <v>13070</v>
      </c>
      <c r="B7162" t="s">
        <v>23762</v>
      </c>
      <c r="C7162" t="s">
        <v>13071</v>
      </c>
      <c r="D7162" t="s">
        <v>21648</v>
      </c>
      <c r="E7162"/>
      <c r="F7162">
        <v>71634</v>
      </c>
      <c r="G7162"/>
      <c r="H7162"/>
    </row>
    <row r="7163" spans="1:8" x14ac:dyDescent="0.2">
      <c r="A7163" t="s">
        <v>13072</v>
      </c>
      <c r="B7163" t="s">
        <v>23769</v>
      </c>
      <c r="C7163" t="s">
        <v>13073</v>
      </c>
      <c r="D7163" t="s">
        <v>21648</v>
      </c>
      <c r="E7163"/>
      <c r="F7163">
        <v>71634</v>
      </c>
      <c r="G7163"/>
      <c r="H7163"/>
    </row>
    <row r="7164" spans="1:8" x14ac:dyDescent="0.2">
      <c r="A7164" t="s">
        <v>13074</v>
      </c>
      <c r="B7164" t="s">
        <v>23769</v>
      </c>
      <c r="C7164" t="s">
        <v>13075</v>
      </c>
      <c r="D7164" t="s">
        <v>21648</v>
      </c>
      <c r="E7164"/>
      <c r="F7164">
        <v>71634</v>
      </c>
      <c r="G7164"/>
      <c r="H7164"/>
    </row>
    <row r="7165" spans="1:8" x14ac:dyDescent="0.2">
      <c r="A7165" t="s">
        <v>13076</v>
      </c>
      <c r="B7165" t="s">
        <v>22236</v>
      </c>
      <c r="C7165" t="s">
        <v>13077</v>
      </c>
      <c r="D7165" t="s">
        <v>21648</v>
      </c>
      <c r="E7165"/>
      <c r="F7165"/>
      <c r="G7165"/>
      <c r="H7165"/>
    </row>
    <row r="7166" spans="1:8" x14ac:dyDescent="0.2">
      <c r="A7166" t="s">
        <v>13078</v>
      </c>
      <c r="B7166" t="s">
        <v>23742</v>
      </c>
      <c r="C7166" t="s">
        <v>13079</v>
      </c>
      <c r="D7166" t="s">
        <v>21648</v>
      </c>
      <c r="E7166"/>
      <c r="F7166"/>
      <c r="G7166"/>
      <c r="H7166"/>
    </row>
    <row r="7167" spans="1:8" x14ac:dyDescent="0.2">
      <c r="A7167" t="s">
        <v>13080</v>
      </c>
      <c r="B7167" t="s">
        <v>23742</v>
      </c>
      <c r="C7167" t="s">
        <v>13081</v>
      </c>
      <c r="D7167" t="s">
        <v>21648</v>
      </c>
      <c r="E7167"/>
      <c r="F7167">
        <v>99999</v>
      </c>
      <c r="G7167"/>
      <c r="H7167"/>
    </row>
    <row r="7168" spans="1:8" x14ac:dyDescent="0.2">
      <c r="A7168" t="s">
        <v>13082</v>
      </c>
      <c r="B7168" t="s">
        <v>23742</v>
      </c>
      <c r="C7168" t="s">
        <v>13083</v>
      </c>
      <c r="D7168" t="s">
        <v>21648</v>
      </c>
      <c r="E7168"/>
      <c r="F7168">
        <v>99999</v>
      </c>
      <c r="G7168"/>
      <c r="H7168"/>
    </row>
    <row r="7169" spans="1:8" x14ac:dyDescent="0.2">
      <c r="A7169" t="s">
        <v>13084</v>
      </c>
      <c r="B7169" t="s">
        <v>23742</v>
      </c>
      <c r="C7169" t="s">
        <v>13085</v>
      </c>
      <c r="D7169" t="s">
        <v>21648</v>
      </c>
      <c r="E7169"/>
      <c r="F7169">
        <v>99999</v>
      </c>
      <c r="G7169"/>
      <c r="H7169"/>
    </row>
    <row r="7170" spans="1:8" x14ac:dyDescent="0.2">
      <c r="A7170" t="s">
        <v>18105</v>
      </c>
      <c r="B7170" t="s">
        <v>23770</v>
      </c>
      <c r="C7170" t="s">
        <v>18106</v>
      </c>
      <c r="D7170" t="s">
        <v>21648</v>
      </c>
      <c r="E7170">
        <v>0</v>
      </c>
      <c r="F7170">
        <v>99999</v>
      </c>
      <c r="G7170"/>
      <c r="H7170"/>
    </row>
    <row r="7171" spans="1:8" x14ac:dyDescent="0.2">
      <c r="A7171" t="s">
        <v>21261</v>
      </c>
      <c r="B7171" t="s">
        <v>23777</v>
      </c>
      <c r="C7171" t="s">
        <v>21262</v>
      </c>
      <c r="D7171" t="s">
        <v>21648</v>
      </c>
      <c r="E7171"/>
      <c r="F7171"/>
      <c r="G7171"/>
      <c r="H7171"/>
    </row>
    <row r="7172" spans="1:8" x14ac:dyDescent="0.2">
      <c r="A7172" t="s">
        <v>21263</v>
      </c>
      <c r="B7172" t="s">
        <v>23778</v>
      </c>
      <c r="C7172" t="s">
        <v>21264</v>
      </c>
      <c r="D7172" t="s">
        <v>21648</v>
      </c>
      <c r="E7172"/>
      <c r="F7172"/>
      <c r="G7172"/>
      <c r="H7172"/>
    </row>
    <row r="7173" spans="1:8" x14ac:dyDescent="0.2">
      <c r="A7173" t="s">
        <v>21265</v>
      </c>
      <c r="B7173" t="s">
        <v>23190</v>
      </c>
      <c r="C7173" t="s">
        <v>21266</v>
      </c>
      <c r="D7173" t="s">
        <v>21648</v>
      </c>
      <c r="E7173"/>
      <c r="F7173">
        <v>99999</v>
      </c>
      <c r="G7173"/>
      <c r="H7173"/>
    </row>
    <row r="7174" spans="1:8" x14ac:dyDescent="0.2">
      <c r="A7174" t="s">
        <v>21267</v>
      </c>
      <c r="B7174" t="s">
        <v>23190</v>
      </c>
      <c r="C7174" t="s">
        <v>21268</v>
      </c>
      <c r="D7174" t="s">
        <v>21648</v>
      </c>
      <c r="E7174"/>
      <c r="F7174">
        <v>99999</v>
      </c>
      <c r="G7174"/>
      <c r="H7174"/>
    </row>
    <row r="7175" spans="1:8" x14ac:dyDescent="0.2">
      <c r="A7175" t="s">
        <v>13086</v>
      </c>
      <c r="B7175" t="s">
        <v>23779</v>
      </c>
      <c r="C7175" t="s">
        <v>13087</v>
      </c>
      <c r="D7175" t="s">
        <v>21648</v>
      </c>
      <c r="E7175"/>
      <c r="F7175">
        <v>99999</v>
      </c>
      <c r="G7175"/>
      <c r="H7175"/>
    </row>
    <row r="7176" spans="1:8" x14ac:dyDescent="0.2">
      <c r="A7176" t="s">
        <v>18107</v>
      </c>
      <c r="B7176" t="s">
        <v>23780</v>
      </c>
      <c r="C7176" t="s">
        <v>18108</v>
      </c>
      <c r="D7176" t="s">
        <v>21648</v>
      </c>
      <c r="E7176"/>
      <c r="F7176">
        <v>99999</v>
      </c>
      <c r="G7176"/>
      <c r="H7176"/>
    </row>
    <row r="7177" spans="1:8" x14ac:dyDescent="0.2">
      <c r="A7177" t="s">
        <v>18109</v>
      </c>
      <c r="B7177" t="s">
        <v>23781</v>
      </c>
      <c r="C7177" t="s">
        <v>18110</v>
      </c>
      <c r="D7177" t="s">
        <v>21648</v>
      </c>
      <c r="E7177"/>
      <c r="F7177">
        <v>99999</v>
      </c>
      <c r="G7177"/>
      <c r="H7177"/>
    </row>
    <row r="7178" spans="1:8" x14ac:dyDescent="0.2">
      <c r="A7178" t="s">
        <v>18111</v>
      </c>
      <c r="B7178" t="s">
        <v>23782</v>
      </c>
      <c r="C7178" t="s">
        <v>18112</v>
      </c>
      <c r="D7178" t="s">
        <v>21648</v>
      </c>
      <c r="E7178"/>
      <c r="F7178">
        <v>99999</v>
      </c>
      <c r="G7178"/>
      <c r="H7178"/>
    </row>
    <row r="7179" spans="1:8" x14ac:dyDescent="0.2">
      <c r="A7179" t="s">
        <v>18113</v>
      </c>
      <c r="B7179" t="s">
        <v>23783</v>
      </c>
      <c r="C7179" t="s">
        <v>18114</v>
      </c>
      <c r="D7179" t="s">
        <v>21648</v>
      </c>
      <c r="E7179"/>
      <c r="F7179">
        <v>99999</v>
      </c>
      <c r="G7179"/>
      <c r="H7179"/>
    </row>
    <row r="7180" spans="1:8" x14ac:dyDescent="0.2">
      <c r="A7180" t="s">
        <v>13088</v>
      </c>
      <c r="B7180" t="s">
        <v>23784</v>
      </c>
      <c r="C7180" t="s">
        <v>13089</v>
      </c>
      <c r="D7180" t="s">
        <v>21648</v>
      </c>
      <c r="E7180"/>
      <c r="F7180">
        <v>99999</v>
      </c>
      <c r="G7180"/>
      <c r="H7180"/>
    </row>
    <row r="7181" spans="1:8" x14ac:dyDescent="0.2">
      <c r="A7181" t="s">
        <v>18115</v>
      </c>
      <c r="B7181" t="s">
        <v>23782</v>
      </c>
      <c r="C7181" t="s">
        <v>18116</v>
      </c>
      <c r="D7181" t="s">
        <v>21648</v>
      </c>
      <c r="E7181"/>
      <c r="F7181">
        <v>99999</v>
      </c>
      <c r="G7181"/>
      <c r="H7181"/>
    </row>
    <row r="7182" spans="1:8" x14ac:dyDescent="0.2">
      <c r="A7182" t="s">
        <v>18117</v>
      </c>
      <c r="B7182" t="s">
        <v>23783</v>
      </c>
      <c r="C7182" t="s">
        <v>18118</v>
      </c>
      <c r="D7182" t="s">
        <v>21648</v>
      </c>
      <c r="E7182"/>
      <c r="F7182">
        <v>99999</v>
      </c>
      <c r="G7182"/>
      <c r="H7182"/>
    </row>
    <row r="7183" spans="1:8" x14ac:dyDescent="0.2">
      <c r="A7183" t="s">
        <v>13090</v>
      </c>
      <c r="B7183" t="s">
        <v>23785</v>
      </c>
      <c r="C7183" t="s">
        <v>13091</v>
      </c>
      <c r="D7183" t="s">
        <v>21648</v>
      </c>
      <c r="E7183"/>
      <c r="F7183">
        <v>99999</v>
      </c>
      <c r="G7183"/>
      <c r="H7183"/>
    </row>
    <row r="7184" spans="1:8" x14ac:dyDescent="0.2">
      <c r="A7184" t="s">
        <v>13092</v>
      </c>
      <c r="B7184" t="s">
        <v>23785</v>
      </c>
      <c r="C7184" t="s">
        <v>13093</v>
      </c>
      <c r="D7184" t="s">
        <v>21648</v>
      </c>
      <c r="E7184"/>
      <c r="F7184">
        <v>99999</v>
      </c>
      <c r="G7184"/>
      <c r="H7184"/>
    </row>
    <row r="7185" spans="1:8" x14ac:dyDescent="0.2">
      <c r="A7185" t="s">
        <v>13094</v>
      </c>
      <c r="B7185" t="s">
        <v>23786</v>
      </c>
      <c r="C7185" t="s">
        <v>13113</v>
      </c>
      <c r="D7185" t="s">
        <v>21648</v>
      </c>
      <c r="E7185"/>
      <c r="F7185">
        <v>99999</v>
      </c>
      <c r="G7185"/>
      <c r="H7185"/>
    </row>
    <row r="7186" spans="1:8" x14ac:dyDescent="0.2">
      <c r="A7186" t="s">
        <v>13114</v>
      </c>
      <c r="B7186" t="s">
        <v>23786</v>
      </c>
      <c r="C7186" t="s">
        <v>13115</v>
      </c>
      <c r="D7186" t="s">
        <v>21648</v>
      </c>
      <c r="E7186"/>
      <c r="F7186">
        <v>99999</v>
      </c>
      <c r="G7186"/>
      <c r="H7186"/>
    </row>
    <row r="7187" spans="1:8" x14ac:dyDescent="0.2">
      <c r="A7187" t="s">
        <v>13116</v>
      </c>
      <c r="B7187" t="s">
        <v>23787</v>
      </c>
      <c r="C7187" t="s">
        <v>13117</v>
      </c>
      <c r="D7187" t="s">
        <v>21648</v>
      </c>
      <c r="E7187"/>
      <c r="F7187">
        <v>99999</v>
      </c>
      <c r="G7187"/>
      <c r="H7187"/>
    </row>
    <row r="7188" spans="1:8" x14ac:dyDescent="0.2">
      <c r="A7188" t="s">
        <v>13118</v>
      </c>
      <c r="B7188" t="s">
        <v>23788</v>
      </c>
      <c r="C7188" t="s">
        <v>13119</v>
      </c>
      <c r="D7188" t="s">
        <v>21648</v>
      </c>
      <c r="E7188"/>
      <c r="F7188">
        <v>99999</v>
      </c>
      <c r="G7188"/>
      <c r="H7188"/>
    </row>
    <row r="7189" spans="1:8" x14ac:dyDescent="0.2">
      <c r="A7189" t="s">
        <v>18119</v>
      </c>
      <c r="B7189" t="s">
        <v>23789</v>
      </c>
      <c r="C7189" t="s">
        <v>18120</v>
      </c>
      <c r="D7189" t="s">
        <v>21648</v>
      </c>
      <c r="E7189"/>
      <c r="F7189">
        <v>99999</v>
      </c>
      <c r="G7189"/>
      <c r="H7189"/>
    </row>
    <row r="7190" spans="1:8" x14ac:dyDescent="0.2">
      <c r="A7190" t="s">
        <v>18121</v>
      </c>
      <c r="B7190" t="s">
        <v>23789</v>
      </c>
      <c r="C7190" t="s">
        <v>18122</v>
      </c>
      <c r="D7190" t="s">
        <v>21648</v>
      </c>
      <c r="E7190"/>
      <c r="F7190">
        <v>99999</v>
      </c>
      <c r="G7190"/>
      <c r="H7190"/>
    </row>
    <row r="7191" spans="1:8" x14ac:dyDescent="0.2">
      <c r="A7191" t="s">
        <v>18123</v>
      </c>
      <c r="B7191" t="s">
        <v>23790</v>
      </c>
      <c r="C7191" t="s">
        <v>18124</v>
      </c>
      <c r="D7191" t="s">
        <v>21648</v>
      </c>
      <c r="E7191"/>
      <c r="F7191">
        <v>99999</v>
      </c>
      <c r="G7191"/>
      <c r="H7191"/>
    </row>
    <row r="7192" spans="1:8" x14ac:dyDescent="0.2">
      <c r="A7192" t="s">
        <v>21269</v>
      </c>
      <c r="B7192" t="s">
        <v>23791</v>
      </c>
      <c r="C7192" t="s">
        <v>21270</v>
      </c>
      <c r="D7192" t="s">
        <v>21648</v>
      </c>
      <c r="E7192"/>
      <c r="F7192">
        <v>99999</v>
      </c>
      <c r="G7192"/>
      <c r="H7192"/>
    </row>
    <row r="7193" spans="1:8" x14ac:dyDescent="0.2">
      <c r="A7193" t="s">
        <v>18125</v>
      </c>
      <c r="B7193" t="s">
        <v>22190</v>
      </c>
      <c r="C7193" t="s">
        <v>18126</v>
      </c>
      <c r="D7193" t="s">
        <v>21648</v>
      </c>
      <c r="E7193"/>
      <c r="F7193">
        <v>99999</v>
      </c>
      <c r="G7193"/>
      <c r="H7193"/>
    </row>
    <row r="7194" spans="1:8" x14ac:dyDescent="0.2">
      <c r="A7194" t="s">
        <v>18127</v>
      </c>
      <c r="B7194" t="s">
        <v>22190</v>
      </c>
      <c r="C7194" t="s">
        <v>18128</v>
      </c>
      <c r="D7194" t="s">
        <v>21648</v>
      </c>
      <c r="E7194"/>
      <c r="F7194">
        <v>99999</v>
      </c>
      <c r="G7194"/>
      <c r="H7194"/>
    </row>
    <row r="7195" spans="1:8" x14ac:dyDescent="0.2">
      <c r="A7195" t="s">
        <v>18129</v>
      </c>
      <c r="B7195" t="s">
        <v>22190</v>
      </c>
      <c r="C7195" t="s">
        <v>18130</v>
      </c>
      <c r="D7195" t="s">
        <v>21648</v>
      </c>
      <c r="E7195"/>
      <c r="F7195">
        <v>99999</v>
      </c>
      <c r="G7195"/>
      <c r="H7195"/>
    </row>
    <row r="7196" spans="1:8" x14ac:dyDescent="0.2">
      <c r="A7196" t="s">
        <v>18131</v>
      </c>
      <c r="B7196" t="s">
        <v>22190</v>
      </c>
      <c r="C7196" t="s">
        <v>18132</v>
      </c>
      <c r="D7196" t="s">
        <v>21648</v>
      </c>
      <c r="E7196"/>
      <c r="F7196">
        <v>99999</v>
      </c>
      <c r="G7196"/>
      <c r="H7196"/>
    </row>
    <row r="7197" spans="1:8" x14ac:dyDescent="0.2">
      <c r="A7197" t="s">
        <v>18133</v>
      </c>
      <c r="B7197" t="s">
        <v>22190</v>
      </c>
      <c r="C7197" t="s">
        <v>18134</v>
      </c>
      <c r="D7197" t="s">
        <v>21648</v>
      </c>
      <c r="E7197"/>
      <c r="F7197">
        <v>99999</v>
      </c>
      <c r="G7197"/>
      <c r="H7197"/>
    </row>
    <row r="7198" spans="1:8" x14ac:dyDescent="0.2">
      <c r="A7198" t="s">
        <v>18135</v>
      </c>
      <c r="B7198" t="s">
        <v>22190</v>
      </c>
      <c r="C7198" t="s">
        <v>18136</v>
      </c>
      <c r="D7198" t="s">
        <v>21648</v>
      </c>
      <c r="E7198"/>
      <c r="F7198">
        <v>99999</v>
      </c>
      <c r="G7198"/>
      <c r="H7198"/>
    </row>
    <row r="7199" spans="1:8" x14ac:dyDescent="0.2">
      <c r="A7199" t="s">
        <v>18137</v>
      </c>
      <c r="B7199" t="s">
        <v>22190</v>
      </c>
      <c r="C7199" t="s">
        <v>18138</v>
      </c>
      <c r="D7199" t="s">
        <v>21648</v>
      </c>
      <c r="E7199"/>
      <c r="F7199">
        <v>99999</v>
      </c>
      <c r="G7199"/>
      <c r="H7199"/>
    </row>
    <row r="7200" spans="1:8" x14ac:dyDescent="0.2">
      <c r="A7200" t="s">
        <v>18139</v>
      </c>
      <c r="B7200" t="s">
        <v>22190</v>
      </c>
      <c r="C7200" t="s">
        <v>18140</v>
      </c>
      <c r="D7200" t="s">
        <v>21648</v>
      </c>
      <c r="E7200"/>
      <c r="F7200">
        <v>99999</v>
      </c>
      <c r="G7200"/>
      <c r="H7200"/>
    </row>
    <row r="7201" spans="1:8" x14ac:dyDescent="0.2">
      <c r="A7201" t="s">
        <v>18141</v>
      </c>
      <c r="B7201" t="s">
        <v>22190</v>
      </c>
      <c r="C7201" t="s">
        <v>18142</v>
      </c>
      <c r="D7201" t="s">
        <v>21648</v>
      </c>
      <c r="E7201"/>
      <c r="F7201">
        <v>99999</v>
      </c>
      <c r="G7201"/>
      <c r="H7201"/>
    </row>
    <row r="7202" spans="1:8" x14ac:dyDescent="0.2">
      <c r="A7202" t="s">
        <v>18143</v>
      </c>
      <c r="B7202" t="s">
        <v>22190</v>
      </c>
      <c r="C7202" t="s">
        <v>18144</v>
      </c>
      <c r="D7202" t="s">
        <v>21648</v>
      </c>
      <c r="E7202"/>
      <c r="F7202">
        <v>99999</v>
      </c>
      <c r="G7202"/>
      <c r="H7202"/>
    </row>
    <row r="7203" spans="1:8" x14ac:dyDescent="0.2">
      <c r="A7203" t="s">
        <v>18145</v>
      </c>
      <c r="B7203" t="s">
        <v>22190</v>
      </c>
      <c r="C7203" t="s">
        <v>18146</v>
      </c>
      <c r="D7203" t="s">
        <v>21648</v>
      </c>
      <c r="E7203"/>
      <c r="F7203">
        <v>99999</v>
      </c>
      <c r="G7203"/>
      <c r="H7203"/>
    </row>
    <row r="7204" spans="1:8" x14ac:dyDescent="0.2">
      <c r="A7204" t="s">
        <v>18147</v>
      </c>
      <c r="B7204" t="s">
        <v>22190</v>
      </c>
      <c r="C7204" t="s">
        <v>18148</v>
      </c>
      <c r="D7204" t="s">
        <v>21648</v>
      </c>
      <c r="E7204"/>
      <c r="F7204">
        <v>99999</v>
      </c>
      <c r="G7204"/>
      <c r="H7204"/>
    </row>
    <row r="7205" spans="1:8" x14ac:dyDescent="0.2">
      <c r="A7205" t="s">
        <v>18149</v>
      </c>
      <c r="B7205" t="s">
        <v>22190</v>
      </c>
      <c r="C7205" t="s">
        <v>18150</v>
      </c>
      <c r="D7205" t="s">
        <v>21648</v>
      </c>
      <c r="E7205"/>
      <c r="F7205">
        <v>99999</v>
      </c>
      <c r="G7205"/>
      <c r="H7205"/>
    </row>
    <row r="7206" spans="1:8" x14ac:dyDescent="0.2">
      <c r="A7206" t="s">
        <v>18151</v>
      </c>
      <c r="B7206" t="s">
        <v>22190</v>
      </c>
      <c r="C7206" t="s">
        <v>18152</v>
      </c>
      <c r="D7206" t="s">
        <v>21648</v>
      </c>
      <c r="E7206"/>
      <c r="F7206">
        <v>99999</v>
      </c>
      <c r="G7206"/>
      <c r="H7206"/>
    </row>
    <row r="7207" spans="1:8" x14ac:dyDescent="0.2">
      <c r="A7207" t="s">
        <v>18153</v>
      </c>
      <c r="B7207" t="s">
        <v>22190</v>
      </c>
      <c r="C7207" t="s">
        <v>18154</v>
      </c>
      <c r="D7207" t="s">
        <v>21648</v>
      </c>
      <c r="E7207"/>
      <c r="F7207">
        <v>99999</v>
      </c>
      <c r="G7207"/>
      <c r="H7207"/>
    </row>
    <row r="7208" spans="1:8" x14ac:dyDescent="0.2">
      <c r="A7208" t="s">
        <v>18155</v>
      </c>
      <c r="B7208" t="s">
        <v>22190</v>
      </c>
      <c r="C7208" t="s">
        <v>18156</v>
      </c>
      <c r="D7208" t="s">
        <v>21648</v>
      </c>
      <c r="E7208"/>
      <c r="F7208">
        <v>99999</v>
      </c>
      <c r="G7208"/>
      <c r="H7208"/>
    </row>
    <row r="7209" spans="1:8" x14ac:dyDescent="0.2">
      <c r="A7209" t="s">
        <v>18157</v>
      </c>
      <c r="B7209" t="s">
        <v>23792</v>
      </c>
      <c r="C7209" t="s">
        <v>18158</v>
      </c>
      <c r="D7209" t="s">
        <v>21648</v>
      </c>
      <c r="E7209"/>
      <c r="F7209">
        <v>99999</v>
      </c>
      <c r="G7209"/>
      <c r="H7209"/>
    </row>
    <row r="7210" spans="1:8" x14ac:dyDescent="0.2">
      <c r="A7210" t="s">
        <v>18159</v>
      </c>
      <c r="B7210" t="s">
        <v>23793</v>
      </c>
      <c r="C7210" t="s">
        <v>18160</v>
      </c>
      <c r="D7210" t="s">
        <v>21648</v>
      </c>
      <c r="E7210"/>
      <c r="F7210">
        <v>99999</v>
      </c>
      <c r="G7210"/>
      <c r="H7210"/>
    </row>
    <row r="7211" spans="1:8" x14ac:dyDescent="0.2">
      <c r="A7211" t="s">
        <v>18161</v>
      </c>
      <c r="B7211" t="s">
        <v>23793</v>
      </c>
      <c r="C7211" t="s">
        <v>18162</v>
      </c>
      <c r="D7211" t="s">
        <v>21648</v>
      </c>
      <c r="E7211"/>
      <c r="F7211">
        <v>99999</v>
      </c>
      <c r="G7211"/>
      <c r="H7211"/>
    </row>
    <row r="7212" spans="1:8" x14ac:dyDescent="0.2">
      <c r="A7212" t="s">
        <v>18163</v>
      </c>
      <c r="B7212" t="s">
        <v>23794</v>
      </c>
      <c r="C7212" t="s">
        <v>18164</v>
      </c>
      <c r="D7212" t="s">
        <v>21648</v>
      </c>
      <c r="E7212"/>
      <c r="F7212">
        <v>99999</v>
      </c>
      <c r="G7212"/>
      <c r="H7212"/>
    </row>
    <row r="7213" spans="1:8" x14ac:dyDescent="0.2">
      <c r="A7213" t="s">
        <v>21271</v>
      </c>
      <c r="B7213" t="s">
        <v>23795</v>
      </c>
      <c r="C7213" t="s">
        <v>21272</v>
      </c>
      <c r="D7213" t="s">
        <v>21648</v>
      </c>
      <c r="E7213"/>
      <c r="F7213">
        <v>99999</v>
      </c>
      <c r="G7213"/>
      <c r="H7213"/>
    </row>
    <row r="7214" spans="1:8" x14ac:dyDescent="0.2">
      <c r="A7214" t="s">
        <v>18165</v>
      </c>
      <c r="B7214" t="s">
        <v>23796</v>
      </c>
      <c r="C7214" t="s">
        <v>18166</v>
      </c>
      <c r="D7214" t="s">
        <v>21648</v>
      </c>
      <c r="E7214"/>
      <c r="F7214"/>
      <c r="G7214"/>
      <c r="H7214"/>
    </row>
    <row r="7215" spans="1:8" x14ac:dyDescent="0.2">
      <c r="A7215" t="s">
        <v>18167</v>
      </c>
      <c r="B7215" t="s">
        <v>23797</v>
      </c>
      <c r="C7215" t="s">
        <v>18168</v>
      </c>
      <c r="D7215" t="s">
        <v>21648</v>
      </c>
      <c r="E7215"/>
      <c r="F7215">
        <v>99999</v>
      </c>
      <c r="G7215"/>
      <c r="H7215"/>
    </row>
    <row r="7216" spans="1:8" x14ac:dyDescent="0.2">
      <c r="A7216" t="s">
        <v>18169</v>
      </c>
      <c r="B7216" t="s">
        <v>23797</v>
      </c>
      <c r="C7216" t="s">
        <v>18170</v>
      </c>
      <c r="D7216" t="s">
        <v>21648</v>
      </c>
      <c r="E7216"/>
      <c r="F7216">
        <v>99999</v>
      </c>
      <c r="G7216"/>
      <c r="H7216"/>
    </row>
    <row r="7217" spans="1:8" x14ac:dyDescent="0.2">
      <c r="A7217" t="s">
        <v>18171</v>
      </c>
      <c r="B7217" t="s">
        <v>23797</v>
      </c>
      <c r="C7217" t="s">
        <v>18172</v>
      </c>
      <c r="D7217" t="s">
        <v>21648</v>
      </c>
      <c r="E7217"/>
      <c r="F7217">
        <v>99999</v>
      </c>
      <c r="G7217"/>
      <c r="H7217"/>
    </row>
    <row r="7218" spans="1:8" x14ac:dyDescent="0.2">
      <c r="A7218" t="s">
        <v>18173</v>
      </c>
      <c r="B7218" t="s">
        <v>23797</v>
      </c>
      <c r="C7218" t="s">
        <v>18174</v>
      </c>
      <c r="D7218" t="s">
        <v>21648</v>
      </c>
      <c r="E7218"/>
      <c r="F7218">
        <v>99999</v>
      </c>
      <c r="G7218"/>
      <c r="H7218"/>
    </row>
    <row r="7219" spans="1:8" x14ac:dyDescent="0.2">
      <c r="A7219" t="s">
        <v>18175</v>
      </c>
      <c r="B7219" t="s">
        <v>23798</v>
      </c>
      <c r="C7219" t="s">
        <v>18176</v>
      </c>
      <c r="D7219" t="s">
        <v>21677</v>
      </c>
      <c r="E7219"/>
      <c r="F7219"/>
      <c r="G7219"/>
      <c r="H7219"/>
    </row>
    <row r="7220" spans="1:8" x14ac:dyDescent="0.2">
      <c r="A7220" t="s">
        <v>18177</v>
      </c>
      <c r="B7220" t="s">
        <v>23798</v>
      </c>
      <c r="C7220" t="s">
        <v>18178</v>
      </c>
      <c r="D7220" t="s">
        <v>21648</v>
      </c>
      <c r="E7220"/>
      <c r="F7220">
        <v>99999</v>
      </c>
      <c r="G7220"/>
      <c r="H7220"/>
    </row>
    <row r="7221" spans="1:8" x14ac:dyDescent="0.2">
      <c r="A7221" t="s">
        <v>18179</v>
      </c>
      <c r="B7221" t="s">
        <v>23798</v>
      </c>
      <c r="C7221" t="s">
        <v>18180</v>
      </c>
      <c r="D7221" t="s">
        <v>21648</v>
      </c>
      <c r="E7221"/>
      <c r="F7221">
        <v>99999</v>
      </c>
      <c r="G7221"/>
      <c r="H7221"/>
    </row>
    <row r="7222" spans="1:8" x14ac:dyDescent="0.2">
      <c r="A7222" t="s">
        <v>18181</v>
      </c>
      <c r="B7222" t="s">
        <v>23797</v>
      </c>
      <c r="C7222" t="s">
        <v>18182</v>
      </c>
      <c r="D7222" t="s">
        <v>21648</v>
      </c>
      <c r="E7222"/>
      <c r="F7222">
        <v>99999</v>
      </c>
      <c r="G7222"/>
      <c r="H7222"/>
    </row>
    <row r="7223" spans="1:8" x14ac:dyDescent="0.2">
      <c r="A7223" t="s">
        <v>18183</v>
      </c>
      <c r="B7223" t="s">
        <v>23797</v>
      </c>
      <c r="C7223" t="s">
        <v>18184</v>
      </c>
      <c r="D7223" t="s">
        <v>21648</v>
      </c>
      <c r="E7223"/>
      <c r="F7223">
        <v>99999</v>
      </c>
      <c r="G7223"/>
      <c r="H7223"/>
    </row>
    <row r="7224" spans="1:8" x14ac:dyDescent="0.2">
      <c r="A7224" t="s">
        <v>18185</v>
      </c>
      <c r="B7224" t="s">
        <v>23797</v>
      </c>
      <c r="C7224" t="s">
        <v>18186</v>
      </c>
      <c r="D7224" t="s">
        <v>21648</v>
      </c>
      <c r="E7224"/>
      <c r="F7224">
        <v>99999</v>
      </c>
      <c r="G7224"/>
      <c r="H7224"/>
    </row>
    <row r="7225" spans="1:8" x14ac:dyDescent="0.2">
      <c r="A7225" t="s">
        <v>18187</v>
      </c>
      <c r="B7225" t="s">
        <v>23797</v>
      </c>
      <c r="C7225" t="s">
        <v>18188</v>
      </c>
      <c r="D7225" t="s">
        <v>21648</v>
      </c>
      <c r="E7225"/>
      <c r="F7225">
        <v>99999</v>
      </c>
      <c r="G7225"/>
      <c r="H7225"/>
    </row>
    <row r="7226" spans="1:8" x14ac:dyDescent="0.2">
      <c r="A7226" t="s">
        <v>18189</v>
      </c>
      <c r="B7226" t="s">
        <v>23797</v>
      </c>
      <c r="C7226" t="s">
        <v>18190</v>
      </c>
      <c r="D7226" t="s">
        <v>21648</v>
      </c>
      <c r="E7226"/>
      <c r="F7226">
        <v>99999</v>
      </c>
      <c r="G7226"/>
      <c r="H7226"/>
    </row>
    <row r="7227" spans="1:8" x14ac:dyDescent="0.2">
      <c r="A7227" t="s">
        <v>18191</v>
      </c>
      <c r="B7227" t="s">
        <v>23797</v>
      </c>
      <c r="C7227" t="s">
        <v>18192</v>
      </c>
      <c r="D7227" t="s">
        <v>21648</v>
      </c>
      <c r="E7227"/>
      <c r="F7227">
        <v>99999</v>
      </c>
      <c r="G7227"/>
      <c r="H7227"/>
    </row>
    <row r="7228" spans="1:8" x14ac:dyDescent="0.2">
      <c r="A7228" t="s">
        <v>18193</v>
      </c>
      <c r="B7228" t="s">
        <v>23797</v>
      </c>
      <c r="C7228" t="s">
        <v>18194</v>
      </c>
      <c r="D7228" t="s">
        <v>21648</v>
      </c>
      <c r="E7228"/>
      <c r="F7228">
        <v>99999</v>
      </c>
      <c r="G7228"/>
      <c r="H7228"/>
    </row>
    <row r="7229" spans="1:8" x14ac:dyDescent="0.2">
      <c r="A7229" t="s">
        <v>18195</v>
      </c>
      <c r="B7229" t="s">
        <v>23797</v>
      </c>
      <c r="C7229" t="s">
        <v>18196</v>
      </c>
      <c r="D7229" t="s">
        <v>21648</v>
      </c>
      <c r="E7229"/>
      <c r="F7229">
        <v>99999</v>
      </c>
      <c r="G7229"/>
      <c r="H7229"/>
    </row>
    <row r="7230" spans="1:8" x14ac:dyDescent="0.2">
      <c r="A7230" t="s">
        <v>18197</v>
      </c>
      <c r="B7230" t="s">
        <v>23797</v>
      </c>
      <c r="C7230" t="s">
        <v>18198</v>
      </c>
      <c r="D7230" t="s">
        <v>21648</v>
      </c>
      <c r="E7230"/>
      <c r="F7230">
        <v>99999</v>
      </c>
      <c r="G7230"/>
      <c r="H7230"/>
    </row>
    <row r="7231" spans="1:8" x14ac:dyDescent="0.2">
      <c r="A7231" t="s">
        <v>18199</v>
      </c>
      <c r="B7231" t="s">
        <v>23797</v>
      </c>
      <c r="C7231" t="s">
        <v>18200</v>
      </c>
      <c r="D7231" t="s">
        <v>21648</v>
      </c>
      <c r="E7231"/>
      <c r="F7231">
        <v>99999</v>
      </c>
      <c r="G7231"/>
      <c r="H7231"/>
    </row>
    <row r="7232" spans="1:8" x14ac:dyDescent="0.2">
      <c r="A7232" t="s">
        <v>18201</v>
      </c>
      <c r="B7232" t="s">
        <v>23797</v>
      </c>
      <c r="C7232" t="s">
        <v>18202</v>
      </c>
      <c r="D7232" t="s">
        <v>21648</v>
      </c>
      <c r="E7232"/>
      <c r="F7232">
        <v>99999</v>
      </c>
      <c r="G7232"/>
      <c r="H7232"/>
    </row>
    <row r="7233" spans="1:8" x14ac:dyDescent="0.2">
      <c r="A7233" t="s">
        <v>18203</v>
      </c>
      <c r="B7233" t="s">
        <v>23797</v>
      </c>
      <c r="C7233" t="s">
        <v>18204</v>
      </c>
      <c r="D7233" t="s">
        <v>21648</v>
      </c>
      <c r="E7233"/>
      <c r="F7233">
        <v>99999</v>
      </c>
      <c r="G7233"/>
      <c r="H7233"/>
    </row>
    <row r="7234" spans="1:8" x14ac:dyDescent="0.2">
      <c r="A7234" t="s">
        <v>18205</v>
      </c>
      <c r="B7234" t="s">
        <v>23797</v>
      </c>
      <c r="C7234" t="s">
        <v>18206</v>
      </c>
      <c r="D7234" t="s">
        <v>21648</v>
      </c>
      <c r="E7234"/>
      <c r="F7234">
        <v>99999</v>
      </c>
      <c r="G7234"/>
      <c r="H7234"/>
    </row>
    <row r="7235" spans="1:8" x14ac:dyDescent="0.2">
      <c r="A7235" t="s">
        <v>18207</v>
      </c>
      <c r="B7235" t="s">
        <v>23797</v>
      </c>
      <c r="C7235" t="s">
        <v>18208</v>
      </c>
      <c r="D7235" t="s">
        <v>21648</v>
      </c>
      <c r="E7235"/>
      <c r="F7235">
        <v>99999</v>
      </c>
      <c r="G7235"/>
      <c r="H7235"/>
    </row>
    <row r="7236" spans="1:8" x14ac:dyDescent="0.2">
      <c r="A7236" t="s">
        <v>18209</v>
      </c>
      <c r="B7236" t="s">
        <v>23797</v>
      </c>
      <c r="C7236" t="s">
        <v>18210</v>
      </c>
      <c r="D7236" t="s">
        <v>21648</v>
      </c>
      <c r="E7236"/>
      <c r="F7236">
        <v>99999</v>
      </c>
      <c r="G7236"/>
      <c r="H7236"/>
    </row>
    <row r="7237" spans="1:8" x14ac:dyDescent="0.2">
      <c r="A7237" t="s">
        <v>18211</v>
      </c>
      <c r="B7237" t="s">
        <v>23797</v>
      </c>
      <c r="C7237" t="s">
        <v>18212</v>
      </c>
      <c r="D7237" t="s">
        <v>21648</v>
      </c>
      <c r="E7237"/>
      <c r="F7237">
        <v>99999</v>
      </c>
      <c r="G7237"/>
      <c r="H7237"/>
    </row>
    <row r="7238" spans="1:8" x14ac:dyDescent="0.2">
      <c r="A7238" t="s">
        <v>18213</v>
      </c>
      <c r="B7238" t="s">
        <v>23797</v>
      </c>
      <c r="C7238" t="s">
        <v>18214</v>
      </c>
      <c r="D7238" t="s">
        <v>21648</v>
      </c>
      <c r="E7238"/>
      <c r="F7238">
        <v>99999</v>
      </c>
      <c r="G7238"/>
      <c r="H7238"/>
    </row>
    <row r="7239" spans="1:8" x14ac:dyDescent="0.2">
      <c r="A7239" t="s">
        <v>18215</v>
      </c>
      <c r="B7239" t="s">
        <v>23797</v>
      </c>
      <c r="C7239" t="s">
        <v>18216</v>
      </c>
      <c r="D7239" t="s">
        <v>21648</v>
      </c>
      <c r="E7239"/>
      <c r="F7239">
        <v>99999</v>
      </c>
      <c r="G7239"/>
      <c r="H7239"/>
    </row>
    <row r="7240" spans="1:8" x14ac:dyDescent="0.2">
      <c r="A7240" t="s">
        <v>18217</v>
      </c>
      <c r="B7240" t="s">
        <v>23797</v>
      </c>
      <c r="C7240" t="s">
        <v>18218</v>
      </c>
      <c r="D7240" t="s">
        <v>21648</v>
      </c>
      <c r="E7240"/>
      <c r="F7240">
        <v>99999</v>
      </c>
      <c r="G7240"/>
      <c r="H7240"/>
    </row>
    <row r="7241" spans="1:8" x14ac:dyDescent="0.2">
      <c r="A7241" t="s">
        <v>18219</v>
      </c>
      <c r="B7241" t="s">
        <v>23797</v>
      </c>
      <c r="C7241" t="s">
        <v>18220</v>
      </c>
      <c r="D7241" t="s">
        <v>21648</v>
      </c>
      <c r="E7241"/>
      <c r="F7241">
        <v>99999</v>
      </c>
      <c r="G7241"/>
      <c r="H7241"/>
    </row>
    <row r="7242" spans="1:8" x14ac:dyDescent="0.2">
      <c r="A7242" t="s">
        <v>18221</v>
      </c>
      <c r="B7242" t="s">
        <v>23798</v>
      </c>
      <c r="C7242" t="s">
        <v>18222</v>
      </c>
      <c r="D7242" t="s">
        <v>21677</v>
      </c>
      <c r="E7242"/>
      <c r="F7242"/>
      <c r="G7242"/>
      <c r="H7242"/>
    </row>
    <row r="7243" spans="1:8" x14ac:dyDescent="0.2">
      <c r="A7243" t="s">
        <v>18223</v>
      </c>
      <c r="B7243" t="s">
        <v>23798</v>
      </c>
      <c r="C7243" t="s">
        <v>18224</v>
      </c>
      <c r="D7243" t="s">
        <v>21648</v>
      </c>
      <c r="E7243"/>
      <c r="F7243">
        <v>99999</v>
      </c>
      <c r="G7243"/>
      <c r="H7243"/>
    </row>
    <row r="7244" spans="1:8" x14ac:dyDescent="0.2">
      <c r="A7244" t="s">
        <v>18225</v>
      </c>
      <c r="B7244" t="s">
        <v>23798</v>
      </c>
      <c r="C7244" t="s">
        <v>18226</v>
      </c>
      <c r="D7244" t="s">
        <v>21648</v>
      </c>
      <c r="E7244"/>
      <c r="F7244">
        <v>99999</v>
      </c>
      <c r="G7244"/>
      <c r="H7244"/>
    </row>
    <row r="7245" spans="1:8" x14ac:dyDescent="0.2">
      <c r="A7245" t="s">
        <v>18227</v>
      </c>
      <c r="B7245" t="s">
        <v>23797</v>
      </c>
      <c r="C7245" t="s">
        <v>18228</v>
      </c>
      <c r="D7245" t="s">
        <v>21648</v>
      </c>
      <c r="E7245"/>
      <c r="F7245">
        <v>99999</v>
      </c>
      <c r="G7245"/>
      <c r="H7245"/>
    </row>
    <row r="7246" spans="1:8" x14ac:dyDescent="0.2">
      <c r="A7246" t="s">
        <v>18229</v>
      </c>
      <c r="B7246" t="s">
        <v>23797</v>
      </c>
      <c r="C7246" t="s">
        <v>18230</v>
      </c>
      <c r="D7246" t="s">
        <v>21648</v>
      </c>
      <c r="E7246"/>
      <c r="F7246">
        <v>99999</v>
      </c>
      <c r="G7246"/>
      <c r="H7246"/>
    </row>
    <row r="7247" spans="1:8" x14ac:dyDescent="0.2">
      <c r="A7247" t="s">
        <v>18231</v>
      </c>
      <c r="B7247" t="s">
        <v>23797</v>
      </c>
      <c r="C7247" t="s">
        <v>18232</v>
      </c>
      <c r="D7247" t="s">
        <v>21648</v>
      </c>
      <c r="E7247"/>
      <c r="F7247">
        <v>99999</v>
      </c>
      <c r="G7247"/>
      <c r="H7247"/>
    </row>
    <row r="7248" spans="1:8" x14ac:dyDescent="0.2">
      <c r="A7248" t="s">
        <v>18233</v>
      </c>
      <c r="B7248" t="s">
        <v>23797</v>
      </c>
      <c r="C7248" t="s">
        <v>18234</v>
      </c>
      <c r="D7248" t="s">
        <v>21648</v>
      </c>
      <c r="E7248"/>
      <c r="F7248">
        <v>99999</v>
      </c>
      <c r="G7248"/>
      <c r="H7248"/>
    </row>
    <row r="7249" spans="1:8" x14ac:dyDescent="0.2">
      <c r="A7249" t="s">
        <v>18235</v>
      </c>
      <c r="B7249" t="s">
        <v>23798</v>
      </c>
      <c r="C7249" t="s">
        <v>18236</v>
      </c>
      <c r="D7249" t="s">
        <v>21677</v>
      </c>
      <c r="E7249"/>
      <c r="F7249"/>
      <c r="G7249"/>
      <c r="H7249"/>
    </row>
    <row r="7250" spans="1:8" x14ac:dyDescent="0.2">
      <c r="A7250" t="s">
        <v>18237</v>
      </c>
      <c r="B7250" t="s">
        <v>23798</v>
      </c>
      <c r="C7250" t="s">
        <v>18238</v>
      </c>
      <c r="D7250" t="s">
        <v>21648</v>
      </c>
      <c r="E7250"/>
      <c r="F7250">
        <v>99999</v>
      </c>
      <c r="G7250"/>
      <c r="H7250"/>
    </row>
    <row r="7251" spans="1:8" x14ac:dyDescent="0.2">
      <c r="A7251" t="s">
        <v>18239</v>
      </c>
      <c r="B7251" t="s">
        <v>23798</v>
      </c>
      <c r="C7251" t="s">
        <v>18240</v>
      </c>
      <c r="D7251" t="s">
        <v>21648</v>
      </c>
      <c r="E7251"/>
      <c r="F7251">
        <v>99999</v>
      </c>
      <c r="G7251"/>
      <c r="H7251"/>
    </row>
    <row r="7252" spans="1:8" x14ac:dyDescent="0.2">
      <c r="A7252" t="s">
        <v>18241</v>
      </c>
      <c r="B7252" t="s">
        <v>23797</v>
      </c>
      <c r="C7252" t="s">
        <v>18242</v>
      </c>
      <c r="D7252" t="s">
        <v>21648</v>
      </c>
      <c r="E7252"/>
      <c r="F7252">
        <v>99999</v>
      </c>
      <c r="G7252"/>
      <c r="H7252"/>
    </row>
    <row r="7253" spans="1:8" x14ac:dyDescent="0.2">
      <c r="A7253" t="s">
        <v>18243</v>
      </c>
      <c r="B7253" t="s">
        <v>23797</v>
      </c>
      <c r="C7253" t="s">
        <v>18244</v>
      </c>
      <c r="D7253" t="s">
        <v>21648</v>
      </c>
      <c r="E7253"/>
      <c r="F7253">
        <v>99999</v>
      </c>
      <c r="G7253"/>
      <c r="H7253"/>
    </row>
    <row r="7254" spans="1:8" x14ac:dyDescent="0.2">
      <c r="A7254" t="s">
        <v>18245</v>
      </c>
      <c r="B7254" t="s">
        <v>23797</v>
      </c>
      <c r="C7254" t="s">
        <v>18246</v>
      </c>
      <c r="D7254" t="s">
        <v>21648</v>
      </c>
      <c r="E7254"/>
      <c r="F7254">
        <v>99999</v>
      </c>
      <c r="G7254"/>
      <c r="H7254"/>
    </row>
    <row r="7255" spans="1:8" x14ac:dyDescent="0.2">
      <c r="A7255" t="s">
        <v>18247</v>
      </c>
      <c r="B7255" t="s">
        <v>23797</v>
      </c>
      <c r="C7255" t="s">
        <v>18248</v>
      </c>
      <c r="D7255" t="s">
        <v>21648</v>
      </c>
      <c r="E7255"/>
      <c r="F7255">
        <v>99999</v>
      </c>
      <c r="G7255"/>
      <c r="H7255"/>
    </row>
    <row r="7256" spans="1:8" x14ac:dyDescent="0.2">
      <c r="A7256" t="s">
        <v>18249</v>
      </c>
      <c r="B7256" t="s">
        <v>23798</v>
      </c>
      <c r="C7256" t="s">
        <v>18250</v>
      </c>
      <c r="D7256" t="s">
        <v>21677</v>
      </c>
      <c r="E7256"/>
      <c r="F7256"/>
      <c r="G7256"/>
      <c r="H7256"/>
    </row>
    <row r="7257" spans="1:8" x14ac:dyDescent="0.2">
      <c r="A7257" t="s">
        <v>18251</v>
      </c>
      <c r="B7257" t="s">
        <v>23798</v>
      </c>
      <c r="C7257" t="s">
        <v>18252</v>
      </c>
      <c r="D7257" t="s">
        <v>21648</v>
      </c>
      <c r="E7257"/>
      <c r="F7257">
        <v>99999</v>
      </c>
      <c r="G7257"/>
      <c r="H7257"/>
    </row>
    <row r="7258" spans="1:8" x14ac:dyDescent="0.2">
      <c r="A7258" t="s">
        <v>18253</v>
      </c>
      <c r="B7258" t="s">
        <v>23798</v>
      </c>
      <c r="C7258" t="s">
        <v>18254</v>
      </c>
      <c r="D7258" t="s">
        <v>21648</v>
      </c>
      <c r="E7258"/>
      <c r="F7258">
        <v>99999</v>
      </c>
      <c r="G7258"/>
      <c r="H7258"/>
    </row>
    <row r="7259" spans="1:8" x14ac:dyDescent="0.2">
      <c r="A7259" t="s">
        <v>18255</v>
      </c>
      <c r="B7259" t="s">
        <v>23797</v>
      </c>
      <c r="C7259" t="s">
        <v>18256</v>
      </c>
      <c r="D7259" t="s">
        <v>21648</v>
      </c>
      <c r="E7259"/>
      <c r="F7259">
        <v>99999</v>
      </c>
      <c r="G7259"/>
      <c r="H7259"/>
    </row>
    <row r="7260" spans="1:8" x14ac:dyDescent="0.2">
      <c r="A7260" t="s">
        <v>18257</v>
      </c>
      <c r="B7260" t="s">
        <v>23797</v>
      </c>
      <c r="C7260" t="s">
        <v>18258</v>
      </c>
      <c r="D7260" t="s">
        <v>21648</v>
      </c>
      <c r="E7260"/>
      <c r="F7260">
        <v>99999</v>
      </c>
      <c r="G7260"/>
      <c r="H7260"/>
    </row>
    <row r="7261" spans="1:8" x14ac:dyDescent="0.2">
      <c r="A7261" t="s">
        <v>18259</v>
      </c>
      <c r="B7261" t="s">
        <v>23797</v>
      </c>
      <c r="C7261" t="s">
        <v>18260</v>
      </c>
      <c r="D7261" t="s">
        <v>21648</v>
      </c>
      <c r="E7261"/>
      <c r="F7261">
        <v>99999</v>
      </c>
      <c r="G7261"/>
      <c r="H7261"/>
    </row>
    <row r="7262" spans="1:8" x14ac:dyDescent="0.2">
      <c r="A7262" t="s">
        <v>18261</v>
      </c>
      <c r="B7262" t="s">
        <v>23797</v>
      </c>
      <c r="C7262" t="s">
        <v>18262</v>
      </c>
      <c r="D7262" t="s">
        <v>21648</v>
      </c>
      <c r="E7262"/>
      <c r="F7262">
        <v>99999</v>
      </c>
      <c r="G7262"/>
      <c r="H7262"/>
    </row>
    <row r="7263" spans="1:8" x14ac:dyDescent="0.2">
      <c r="A7263" t="s">
        <v>18263</v>
      </c>
      <c r="B7263" t="s">
        <v>23797</v>
      </c>
      <c r="C7263" t="s">
        <v>18264</v>
      </c>
      <c r="D7263" t="s">
        <v>21648</v>
      </c>
      <c r="E7263"/>
      <c r="F7263">
        <v>99999</v>
      </c>
      <c r="G7263"/>
      <c r="H7263"/>
    </row>
    <row r="7264" spans="1:8" x14ac:dyDescent="0.2">
      <c r="A7264" t="s">
        <v>18265</v>
      </c>
      <c r="B7264" t="s">
        <v>23797</v>
      </c>
      <c r="C7264" t="s">
        <v>18266</v>
      </c>
      <c r="D7264" t="s">
        <v>21648</v>
      </c>
      <c r="E7264"/>
      <c r="F7264">
        <v>99999</v>
      </c>
      <c r="G7264"/>
      <c r="H7264"/>
    </row>
    <row r="7265" spans="1:8" x14ac:dyDescent="0.2">
      <c r="A7265" t="s">
        <v>18267</v>
      </c>
      <c r="B7265" t="s">
        <v>23797</v>
      </c>
      <c r="C7265" t="s">
        <v>18268</v>
      </c>
      <c r="D7265" t="s">
        <v>21648</v>
      </c>
      <c r="E7265"/>
      <c r="F7265">
        <v>99999</v>
      </c>
      <c r="G7265"/>
      <c r="H7265"/>
    </row>
    <row r="7266" spans="1:8" x14ac:dyDescent="0.2">
      <c r="A7266" t="s">
        <v>18269</v>
      </c>
      <c r="B7266" t="s">
        <v>23797</v>
      </c>
      <c r="C7266" t="s">
        <v>18270</v>
      </c>
      <c r="D7266" t="s">
        <v>21648</v>
      </c>
      <c r="E7266"/>
      <c r="F7266">
        <v>99999</v>
      </c>
      <c r="G7266"/>
      <c r="H7266"/>
    </row>
    <row r="7267" spans="1:8" x14ac:dyDescent="0.2">
      <c r="A7267" t="s">
        <v>21273</v>
      </c>
      <c r="B7267" t="s">
        <v>23798</v>
      </c>
      <c r="C7267" t="s">
        <v>21274</v>
      </c>
      <c r="D7267" t="s">
        <v>21648</v>
      </c>
      <c r="E7267"/>
      <c r="F7267">
        <v>99999</v>
      </c>
      <c r="G7267"/>
      <c r="H7267"/>
    </row>
    <row r="7268" spans="1:8" x14ac:dyDescent="0.2">
      <c r="A7268" t="s">
        <v>18271</v>
      </c>
      <c r="B7268" t="s">
        <v>23798</v>
      </c>
      <c r="C7268" t="s">
        <v>18272</v>
      </c>
      <c r="D7268" t="s">
        <v>21648</v>
      </c>
      <c r="E7268"/>
      <c r="F7268">
        <v>99999</v>
      </c>
      <c r="G7268"/>
      <c r="H7268"/>
    </row>
    <row r="7269" spans="1:8" x14ac:dyDescent="0.2">
      <c r="A7269" t="s">
        <v>21275</v>
      </c>
      <c r="B7269" t="s">
        <v>23798</v>
      </c>
      <c r="C7269" t="s">
        <v>21276</v>
      </c>
      <c r="D7269" t="s">
        <v>21648</v>
      </c>
      <c r="E7269"/>
      <c r="F7269">
        <v>99999</v>
      </c>
      <c r="G7269"/>
      <c r="H7269"/>
    </row>
    <row r="7270" spans="1:8" x14ac:dyDescent="0.2">
      <c r="A7270" t="s">
        <v>18273</v>
      </c>
      <c r="B7270" t="s">
        <v>23797</v>
      </c>
      <c r="C7270" t="s">
        <v>18274</v>
      </c>
      <c r="D7270" t="s">
        <v>21648</v>
      </c>
      <c r="E7270"/>
      <c r="F7270">
        <v>99999</v>
      </c>
      <c r="G7270"/>
      <c r="H7270"/>
    </row>
    <row r="7271" spans="1:8" x14ac:dyDescent="0.2">
      <c r="A7271" t="s">
        <v>18275</v>
      </c>
      <c r="B7271" t="s">
        <v>23797</v>
      </c>
      <c r="C7271" t="s">
        <v>18276</v>
      </c>
      <c r="D7271" t="s">
        <v>21648</v>
      </c>
      <c r="E7271"/>
      <c r="F7271">
        <v>99999</v>
      </c>
      <c r="G7271"/>
      <c r="H7271"/>
    </row>
    <row r="7272" spans="1:8" x14ac:dyDescent="0.2">
      <c r="A7272" t="s">
        <v>18277</v>
      </c>
      <c r="B7272" t="s">
        <v>23797</v>
      </c>
      <c r="C7272" t="s">
        <v>18278</v>
      </c>
      <c r="D7272" t="s">
        <v>21648</v>
      </c>
      <c r="E7272"/>
      <c r="F7272">
        <v>99999</v>
      </c>
      <c r="G7272"/>
      <c r="H7272"/>
    </row>
    <row r="7273" spans="1:8" x14ac:dyDescent="0.2">
      <c r="A7273" t="s">
        <v>18279</v>
      </c>
      <c r="B7273" t="s">
        <v>23797</v>
      </c>
      <c r="C7273" t="s">
        <v>18280</v>
      </c>
      <c r="D7273" t="s">
        <v>21648</v>
      </c>
      <c r="E7273"/>
      <c r="F7273">
        <v>99999</v>
      </c>
      <c r="G7273"/>
      <c r="H7273"/>
    </row>
    <row r="7274" spans="1:8" x14ac:dyDescent="0.2">
      <c r="A7274" t="s">
        <v>18281</v>
      </c>
      <c r="B7274" t="s">
        <v>23797</v>
      </c>
      <c r="C7274" t="s">
        <v>18282</v>
      </c>
      <c r="D7274" t="s">
        <v>21648</v>
      </c>
      <c r="E7274"/>
      <c r="F7274">
        <v>99999</v>
      </c>
      <c r="G7274"/>
      <c r="H7274"/>
    </row>
    <row r="7275" spans="1:8" x14ac:dyDescent="0.2">
      <c r="A7275" t="s">
        <v>18283</v>
      </c>
      <c r="B7275" t="s">
        <v>23797</v>
      </c>
      <c r="C7275" t="s">
        <v>18284</v>
      </c>
      <c r="D7275" t="s">
        <v>21648</v>
      </c>
      <c r="E7275"/>
      <c r="F7275">
        <v>99999</v>
      </c>
      <c r="G7275"/>
      <c r="H7275"/>
    </row>
    <row r="7276" spans="1:8" x14ac:dyDescent="0.2">
      <c r="A7276" t="s">
        <v>18285</v>
      </c>
      <c r="B7276" t="s">
        <v>23797</v>
      </c>
      <c r="C7276" t="s">
        <v>18286</v>
      </c>
      <c r="D7276" t="s">
        <v>21648</v>
      </c>
      <c r="E7276"/>
      <c r="F7276">
        <v>99999</v>
      </c>
      <c r="G7276"/>
      <c r="H7276"/>
    </row>
    <row r="7277" spans="1:8" x14ac:dyDescent="0.2">
      <c r="A7277" t="s">
        <v>18287</v>
      </c>
      <c r="B7277" t="s">
        <v>23797</v>
      </c>
      <c r="C7277" t="s">
        <v>18288</v>
      </c>
      <c r="D7277" t="s">
        <v>21648</v>
      </c>
      <c r="E7277"/>
      <c r="F7277">
        <v>99999</v>
      </c>
      <c r="G7277"/>
      <c r="H7277"/>
    </row>
    <row r="7278" spans="1:8" x14ac:dyDescent="0.2">
      <c r="A7278" t="s">
        <v>18289</v>
      </c>
      <c r="B7278" t="s">
        <v>23797</v>
      </c>
      <c r="C7278" t="s">
        <v>18290</v>
      </c>
      <c r="D7278" t="s">
        <v>21648</v>
      </c>
      <c r="E7278"/>
      <c r="F7278">
        <v>99999</v>
      </c>
      <c r="G7278"/>
      <c r="H7278"/>
    </row>
    <row r="7279" spans="1:8" x14ac:dyDescent="0.2">
      <c r="A7279" t="s">
        <v>18291</v>
      </c>
      <c r="B7279" t="s">
        <v>23797</v>
      </c>
      <c r="C7279" t="s">
        <v>18292</v>
      </c>
      <c r="D7279" t="s">
        <v>21648</v>
      </c>
      <c r="E7279"/>
      <c r="F7279">
        <v>99999</v>
      </c>
      <c r="G7279"/>
      <c r="H7279"/>
    </row>
    <row r="7280" spans="1:8" x14ac:dyDescent="0.2">
      <c r="A7280" t="s">
        <v>18293</v>
      </c>
      <c r="B7280" t="s">
        <v>23797</v>
      </c>
      <c r="C7280" t="s">
        <v>18294</v>
      </c>
      <c r="D7280" t="s">
        <v>21648</v>
      </c>
      <c r="E7280"/>
      <c r="F7280">
        <v>99999</v>
      </c>
      <c r="G7280"/>
      <c r="H7280"/>
    </row>
    <row r="7281" spans="1:8" x14ac:dyDescent="0.2">
      <c r="A7281" t="s">
        <v>18295</v>
      </c>
      <c r="B7281" t="s">
        <v>23797</v>
      </c>
      <c r="C7281" t="s">
        <v>18296</v>
      </c>
      <c r="D7281" t="s">
        <v>21648</v>
      </c>
      <c r="E7281"/>
      <c r="F7281">
        <v>99999</v>
      </c>
      <c r="G7281"/>
      <c r="H7281"/>
    </row>
    <row r="7282" spans="1:8" x14ac:dyDescent="0.2">
      <c r="A7282" t="s">
        <v>18297</v>
      </c>
      <c r="B7282" t="s">
        <v>23797</v>
      </c>
      <c r="C7282" t="s">
        <v>18298</v>
      </c>
      <c r="D7282" t="s">
        <v>21648</v>
      </c>
      <c r="E7282"/>
      <c r="F7282">
        <v>99999</v>
      </c>
      <c r="G7282"/>
      <c r="H7282"/>
    </row>
    <row r="7283" spans="1:8" x14ac:dyDescent="0.2">
      <c r="A7283" t="s">
        <v>18299</v>
      </c>
      <c r="B7283" t="s">
        <v>23797</v>
      </c>
      <c r="C7283" t="s">
        <v>18300</v>
      </c>
      <c r="D7283" t="s">
        <v>21648</v>
      </c>
      <c r="E7283"/>
      <c r="F7283">
        <v>99999</v>
      </c>
      <c r="G7283"/>
      <c r="H7283"/>
    </row>
    <row r="7284" spans="1:8" x14ac:dyDescent="0.2">
      <c r="A7284" t="s">
        <v>18301</v>
      </c>
      <c r="B7284" t="s">
        <v>23797</v>
      </c>
      <c r="C7284" t="s">
        <v>18302</v>
      </c>
      <c r="D7284" t="s">
        <v>21648</v>
      </c>
      <c r="E7284"/>
      <c r="F7284">
        <v>99999</v>
      </c>
      <c r="G7284"/>
      <c r="H7284"/>
    </row>
    <row r="7285" spans="1:8" x14ac:dyDescent="0.2">
      <c r="A7285" t="s">
        <v>18303</v>
      </c>
      <c r="B7285" t="s">
        <v>23797</v>
      </c>
      <c r="C7285" t="s">
        <v>18304</v>
      </c>
      <c r="D7285" t="s">
        <v>21648</v>
      </c>
      <c r="E7285"/>
      <c r="F7285">
        <v>99999</v>
      </c>
      <c r="G7285"/>
      <c r="H7285"/>
    </row>
    <row r="7286" spans="1:8" x14ac:dyDescent="0.2">
      <c r="A7286" t="s">
        <v>18305</v>
      </c>
      <c r="B7286" t="s">
        <v>23797</v>
      </c>
      <c r="C7286" t="s">
        <v>18306</v>
      </c>
      <c r="D7286" t="s">
        <v>21648</v>
      </c>
      <c r="E7286"/>
      <c r="F7286">
        <v>99999</v>
      </c>
      <c r="G7286"/>
      <c r="H7286"/>
    </row>
    <row r="7287" spans="1:8" x14ac:dyDescent="0.2">
      <c r="A7287" t="s">
        <v>21277</v>
      </c>
      <c r="B7287" t="s">
        <v>23797</v>
      </c>
      <c r="C7287" t="s">
        <v>21278</v>
      </c>
      <c r="D7287" t="s">
        <v>21648</v>
      </c>
      <c r="E7287"/>
      <c r="F7287">
        <v>99999</v>
      </c>
      <c r="G7287"/>
      <c r="H7287"/>
    </row>
    <row r="7288" spans="1:8" x14ac:dyDescent="0.2">
      <c r="A7288" t="s">
        <v>18307</v>
      </c>
      <c r="B7288" t="s">
        <v>23797</v>
      </c>
      <c r="C7288" t="s">
        <v>18308</v>
      </c>
      <c r="D7288" t="s">
        <v>21648</v>
      </c>
      <c r="E7288"/>
      <c r="F7288">
        <v>99999</v>
      </c>
      <c r="G7288"/>
      <c r="H7288"/>
    </row>
    <row r="7289" spans="1:8" x14ac:dyDescent="0.2">
      <c r="A7289" t="s">
        <v>18309</v>
      </c>
      <c r="B7289" t="s">
        <v>23797</v>
      </c>
      <c r="C7289" t="s">
        <v>18310</v>
      </c>
      <c r="D7289" t="s">
        <v>21648</v>
      </c>
      <c r="E7289"/>
      <c r="F7289">
        <v>99999</v>
      </c>
      <c r="G7289"/>
      <c r="H7289"/>
    </row>
    <row r="7290" spans="1:8" x14ac:dyDescent="0.2">
      <c r="A7290" t="s">
        <v>18311</v>
      </c>
      <c r="B7290" t="s">
        <v>23798</v>
      </c>
      <c r="C7290" t="s">
        <v>18312</v>
      </c>
      <c r="D7290" t="s">
        <v>21677</v>
      </c>
      <c r="E7290"/>
      <c r="F7290"/>
      <c r="G7290"/>
      <c r="H7290"/>
    </row>
    <row r="7291" spans="1:8" x14ac:dyDescent="0.2">
      <c r="A7291" t="s">
        <v>18313</v>
      </c>
      <c r="B7291" t="s">
        <v>23798</v>
      </c>
      <c r="C7291" t="s">
        <v>18314</v>
      </c>
      <c r="D7291" t="s">
        <v>21648</v>
      </c>
      <c r="E7291"/>
      <c r="F7291">
        <v>99999</v>
      </c>
      <c r="G7291"/>
      <c r="H7291"/>
    </row>
    <row r="7292" spans="1:8" x14ac:dyDescent="0.2">
      <c r="A7292" t="s">
        <v>18315</v>
      </c>
      <c r="B7292" t="s">
        <v>23798</v>
      </c>
      <c r="C7292" t="s">
        <v>18316</v>
      </c>
      <c r="D7292" t="s">
        <v>21648</v>
      </c>
      <c r="E7292"/>
      <c r="F7292">
        <v>99999</v>
      </c>
      <c r="G7292"/>
      <c r="H7292"/>
    </row>
    <row r="7293" spans="1:8" x14ac:dyDescent="0.2">
      <c r="A7293" t="s">
        <v>18317</v>
      </c>
      <c r="B7293" t="s">
        <v>23797</v>
      </c>
      <c r="C7293" t="s">
        <v>18318</v>
      </c>
      <c r="D7293" t="s">
        <v>21648</v>
      </c>
      <c r="E7293"/>
      <c r="F7293">
        <v>99999</v>
      </c>
      <c r="G7293"/>
      <c r="H7293"/>
    </row>
    <row r="7294" spans="1:8" x14ac:dyDescent="0.2">
      <c r="A7294" t="s">
        <v>18319</v>
      </c>
      <c r="B7294" t="s">
        <v>23797</v>
      </c>
      <c r="C7294" t="s">
        <v>18320</v>
      </c>
      <c r="D7294" t="s">
        <v>21648</v>
      </c>
      <c r="E7294"/>
      <c r="F7294">
        <v>99999</v>
      </c>
      <c r="G7294"/>
      <c r="H7294"/>
    </row>
    <row r="7295" spans="1:8" x14ac:dyDescent="0.2">
      <c r="A7295" t="s">
        <v>18321</v>
      </c>
      <c r="B7295" t="s">
        <v>23797</v>
      </c>
      <c r="C7295" t="s">
        <v>18322</v>
      </c>
      <c r="D7295" t="s">
        <v>21648</v>
      </c>
      <c r="E7295"/>
      <c r="F7295">
        <v>99999</v>
      </c>
      <c r="G7295"/>
      <c r="H7295"/>
    </row>
    <row r="7296" spans="1:8" x14ac:dyDescent="0.2">
      <c r="A7296" t="s">
        <v>18323</v>
      </c>
      <c r="B7296" t="s">
        <v>23797</v>
      </c>
      <c r="C7296" t="s">
        <v>18324</v>
      </c>
      <c r="D7296" t="s">
        <v>21648</v>
      </c>
      <c r="E7296"/>
      <c r="F7296">
        <v>99999</v>
      </c>
      <c r="G7296"/>
      <c r="H7296"/>
    </row>
    <row r="7297" spans="1:8" x14ac:dyDescent="0.2">
      <c r="A7297" t="s">
        <v>18325</v>
      </c>
      <c r="B7297" t="s">
        <v>23798</v>
      </c>
      <c r="C7297" t="s">
        <v>18326</v>
      </c>
      <c r="D7297" t="s">
        <v>21648</v>
      </c>
      <c r="E7297"/>
      <c r="F7297">
        <v>99999</v>
      </c>
      <c r="G7297"/>
      <c r="H7297"/>
    </row>
    <row r="7298" spans="1:8" x14ac:dyDescent="0.2">
      <c r="A7298" t="s">
        <v>18327</v>
      </c>
      <c r="B7298" t="s">
        <v>23797</v>
      </c>
      <c r="C7298" t="s">
        <v>18328</v>
      </c>
      <c r="D7298" t="s">
        <v>21648</v>
      </c>
      <c r="E7298"/>
      <c r="F7298">
        <v>99999</v>
      </c>
      <c r="G7298"/>
      <c r="H7298"/>
    </row>
    <row r="7299" spans="1:8" x14ac:dyDescent="0.2">
      <c r="A7299" t="s">
        <v>18329</v>
      </c>
      <c r="B7299" t="s">
        <v>23797</v>
      </c>
      <c r="C7299" t="s">
        <v>18330</v>
      </c>
      <c r="D7299" t="s">
        <v>21648</v>
      </c>
      <c r="E7299"/>
      <c r="F7299">
        <v>99999</v>
      </c>
      <c r="G7299"/>
      <c r="H7299"/>
    </row>
    <row r="7300" spans="1:8" x14ac:dyDescent="0.2">
      <c r="A7300" t="s">
        <v>18331</v>
      </c>
      <c r="B7300" t="s">
        <v>23797</v>
      </c>
      <c r="C7300" t="s">
        <v>18332</v>
      </c>
      <c r="D7300" t="s">
        <v>21648</v>
      </c>
      <c r="E7300"/>
      <c r="F7300">
        <v>99999</v>
      </c>
      <c r="G7300"/>
      <c r="H7300"/>
    </row>
    <row r="7301" spans="1:8" x14ac:dyDescent="0.2">
      <c r="A7301" t="s">
        <v>18333</v>
      </c>
      <c r="B7301" t="s">
        <v>23798</v>
      </c>
      <c r="C7301" t="s">
        <v>18334</v>
      </c>
      <c r="D7301" t="s">
        <v>21648</v>
      </c>
      <c r="E7301"/>
      <c r="F7301">
        <v>99999</v>
      </c>
      <c r="G7301"/>
      <c r="H7301"/>
    </row>
    <row r="7302" spans="1:8" x14ac:dyDescent="0.2">
      <c r="A7302" t="s">
        <v>18335</v>
      </c>
      <c r="B7302" t="s">
        <v>23797</v>
      </c>
      <c r="C7302" t="s">
        <v>18336</v>
      </c>
      <c r="D7302" t="s">
        <v>21648</v>
      </c>
      <c r="E7302"/>
      <c r="F7302">
        <v>99999</v>
      </c>
      <c r="G7302"/>
      <c r="H7302"/>
    </row>
    <row r="7303" spans="1:8" x14ac:dyDescent="0.2">
      <c r="A7303" t="s">
        <v>18337</v>
      </c>
      <c r="B7303" t="s">
        <v>23797</v>
      </c>
      <c r="C7303" t="s">
        <v>18338</v>
      </c>
      <c r="D7303" t="s">
        <v>21648</v>
      </c>
      <c r="E7303"/>
      <c r="F7303">
        <v>99999</v>
      </c>
      <c r="G7303"/>
      <c r="H7303"/>
    </row>
    <row r="7304" spans="1:8" x14ac:dyDescent="0.2">
      <c r="A7304" t="s">
        <v>18339</v>
      </c>
      <c r="B7304" t="s">
        <v>23797</v>
      </c>
      <c r="C7304" t="s">
        <v>18340</v>
      </c>
      <c r="D7304" t="s">
        <v>21648</v>
      </c>
      <c r="E7304"/>
      <c r="F7304">
        <v>99999</v>
      </c>
      <c r="G7304"/>
      <c r="H7304"/>
    </row>
    <row r="7305" spans="1:8" x14ac:dyDescent="0.2">
      <c r="A7305" t="s">
        <v>18341</v>
      </c>
      <c r="B7305" t="s">
        <v>23797</v>
      </c>
      <c r="C7305" t="s">
        <v>18342</v>
      </c>
      <c r="D7305" t="s">
        <v>21677</v>
      </c>
      <c r="E7305"/>
      <c r="F7305"/>
      <c r="G7305"/>
      <c r="H7305"/>
    </row>
    <row r="7306" spans="1:8" x14ac:dyDescent="0.2">
      <c r="A7306" t="s">
        <v>18343</v>
      </c>
      <c r="B7306" t="s">
        <v>23797</v>
      </c>
      <c r="C7306" t="s">
        <v>18344</v>
      </c>
      <c r="D7306" t="s">
        <v>21648</v>
      </c>
      <c r="E7306"/>
      <c r="F7306">
        <v>99999</v>
      </c>
      <c r="G7306"/>
      <c r="H7306"/>
    </row>
    <row r="7307" spans="1:8" x14ac:dyDescent="0.2">
      <c r="A7307" t="s">
        <v>18345</v>
      </c>
      <c r="B7307" t="s">
        <v>23797</v>
      </c>
      <c r="C7307" t="s">
        <v>18346</v>
      </c>
      <c r="D7307" t="s">
        <v>21648</v>
      </c>
      <c r="E7307"/>
      <c r="F7307">
        <v>99999</v>
      </c>
      <c r="G7307"/>
      <c r="H7307"/>
    </row>
    <row r="7308" spans="1:8" x14ac:dyDescent="0.2">
      <c r="A7308" t="s">
        <v>18347</v>
      </c>
      <c r="B7308" t="s">
        <v>23797</v>
      </c>
      <c r="C7308" t="s">
        <v>18348</v>
      </c>
      <c r="D7308" t="s">
        <v>21648</v>
      </c>
      <c r="E7308"/>
      <c r="F7308">
        <v>99999</v>
      </c>
      <c r="G7308"/>
      <c r="H7308"/>
    </row>
    <row r="7309" spans="1:8" x14ac:dyDescent="0.2">
      <c r="A7309" t="s">
        <v>18349</v>
      </c>
      <c r="B7309" t="s">
        <v>23797</v>
      </c>
      <c r="C7309" t="s">
        <v>18350</v>
      </c>
      <c r="D7309" t="s">
        <v>21648</v>
      </c>
      <c r="E7309"/>
      <c r="F7309">
        <v>99999</v>
      </c>
      <c r="G7309"/>
      <c r="H7309"/>
    </row>
    <row r="7310" spans="1:8" x14ac:dyDescent="0.2">
      <c r="A7310" t="s">
        <v>18351</v>
      </c>
      <c r="B7310" t="s">
        <v>23797</v>
      </c>
      <c r="C7310" t="s">
        <v>18352</v>
      </c>
      <c r="D7310" t="s">
        <v>21648</v>
      </c>
      <c r="E7310"/>
      <c r="F7310">
        <v>99999</v>
      </c>
      <c r="G7310"/>
      <c r="H7310"/>
    </row>
    <row r="7311" spans="1:8" x14ac:dyDescent="0.2">
      <c r="A7311" t="s">
        <v>18353</v>
      </c>
      <c r="B7311" t="s">
        <v>23797</v>
      </c>
      <c r="C7311" t="s">
        <v>18354</v>
      </c>
      <c r="D7311" t="s">
        <v>21648</v>
      </c>
      <c r="E7311"/>
      <c r="F7311">
        <v>99999</v>
      </c>
      <c r="G7311"/>
      <c r="H7311"/>
    </row>
    <row r="7312" spans="1:8" x14ac:dyDescent="0.2">
      <c r="A7312" t="s">
        <v>18355</v>
      </c>
      <c r="B7312" t="s">
        <v>23797</v>
      </c>
      <c r="C7312" t="s">
        <v>18356</v>
      </c>
      <c r="D7312" t="s">
        <v>21648</v>
      </c>
      <c r="E7312"/>
      <c r="F7312">
        <v>99999</v>
      </c>
      <c r="G7312"/>
      <c r="H7312"/>
    </row>
    <row r="7313" spans="1:8" x14ac:dyDescent="0.2">
      <c r="A7313" t="s">
        <v>18357</v>
      </c>
      <c r="B7313" t="s">
        <v>23797</v>
      </c>
      <c r="C7313" t="s">
        <v>18358</v>
      </c>
      <c r="D7313" t="s">
        <v>21648</v>
      </c>
      <c r="E7313"/>
      <c r="F7313">
        <v>99999</v>
      </c>
      <c r="G7313"/>
      <c r="H7313"/>
    </row>
    <row r="7314" spans="1:8" x14ac:dyDescent="0.2">
      <c r="A7314" t="s">
        <v>18359</v>
      </c>
      <c r="B7314" t="s">
        <v>23797</v>
      </c>
      <c r="C7314" t="s">
        <v>18360</v>
      </c>
      <c r="D7314" t="s">
        <v>21677</v>
      </c>
      <c r="E7314"/>
      <c r="F7314"/>
      <c r="G7314"/>
      <c r="H7314"/>
    </row>
    <row r="7315" spans="1:8" x14ac:dyDescent="0.2">
      <c r="A7315" t="s">
        <v>18361</v>
      </c>
      <c r="B7315" t="s">
        <v>23797</v>
      </c>
      <c r="C7315" t="s">
        <v>18362</v>
      </c>
      <c r="D7315" t="s">
        <v>21648</v>
      </c>
      <c r="E7315"/>
      <c r="F7315">
        <v>99999</v>
      </c>
      <c r="G7315"/>
      <c r="H7315"/>
    </row>
    <row r="7316" spans="1:8" x14ac:dyDescent="0.2">
      <c r="A7316" t="s">
        <v>18363</v>
      </c>
      <c r="B7316" t="s">
        <v>23797</v>
      </c>
      <c r="C7316" t="s">
        <v>18364</v>
      </c>
      <c r="D7316" t="s">
        <v>21648</v>
      </c>
      <c r="E7316"/>
      <c r="F7316">
        <v>99999</v>
      </c>
      <c r="G7316"/>
      <c r="H7316"/>
    </row>
    <row r="7317" spans="1:8" x14ac:dyDescent="0.2">
      <c r="A7317" t="s">
        <v>18365</v>
      </c>
      <c r="B7317" t="s">
        <v>23797</v>
      </c>
      <c r="C7317" t="s">
        <v>18366</v>
      </c>
      <c r="D7317" t="s">
        <v>21648</v>
      </c>
      <c r="E7317"/>
      <c r="F7317">
        <v>99999</v>
      </c>
      <c r="G7317"/>
      <c r="H7317"/>
    </row>
    <row r="7318" spans="1:8" x14ac:dyDescent="0.2">
      <c r="A7318" t="s">
        <v>18367</v>
      </c>
      <c r="B7318" t="s">
        <v>23797</v>
      </c>
      <c r="C7318" t="s">
        <v>18368</v>
      </c>
      <c r="D7318" t="s">
        <v>21648</v>
      </c>
      <c r="E7318"/>
      <c r="F7318">
        <v>99999</v>
      </c>
      <c r="G7318"/>
      <c r="H7318"/>
    </row>
    <row r="7319" spans="1:8" x14ac:dyDescent="0.2">
      <c r="A7319" t="s">
        <v>18369</v>
      </c>
      <c r="B7319" t="s">
        <v>23797</v>
      </c>
      <c r="C7319" t="s">
        <v>18370</v>
      </c>
      <c r="D7319" t="s">
        <v>21648</v>
      </c>
      <c r="E7319"/>
      <c r="F7319">
        <v>99999</v>
      </c>
      <c r="G7319"/>
      <c r="H7319"/>
    </row>
    <row r="7320" spans="1:8" x14ac:dyDescent="0.2">
      <c r="A7320" t="s">
        <v>18371</v>
      </c>
      <c r="B7320" t="s">
        <v>23797</v>
      </c>
      <c r="C7320" t="s">
        <v>18372</v>
      </c>
      <c r="D7320" t="s">
        <v>21648</v>
      </c>
      <c r="E7320"/>
      <c r="F7320">
        <v>99999</v>
      </c>
      <c r="G7320"/>
      <c r="H7320"/>
    </row>
    <row r="7321" spans="1:8" x14ac:dyDescent="0.2">
      <c r="A7321" t="s">
        <v>18373</v>
      </c>
      <c r="B7321" t="s">
        <v>23797</v>
      </c>
      <c r="C7321" t="s">
        <v>18374</v>
      </c>
      <c r="D7321" t="s">
        <v>21648</v>
      </c>
      <c r="E7321"/>
      <c r="F7321">
        <v>99999</v>
      </c>
      <c r="G7321"/>
      <c r="H7321"/>
    </row>
    <row r="7322" spans="1:8" x14ac:dyDescent="0.2">
      <c r="A7322" t="s">
        <v>18375</v>
      </c>
      <c r="B7322" t="s">
        <v>23797</v>
      </c>
      <c r="C7322" t="s">
        <v>18376</v>
      </c>
      <c r="D7322" t="s">
        <v>21648</v>
      </c>
      <c r="E7322"/>
      <c r="F7322">
        <v>99999</v>
      </c>
      <c r="G7322"/>
      <c r="H7322"/>
    </row>
    <row r="7323" spans="1:8" x14ac:dyDescent="0.2">
      <c r="A7323" t="s">
        <v>18377</v>
      </c>
      <c r="B7323" t="s">
        <v>23797</v>
      </c>
      <c r="C7323" t="s">
        <v>18378</v>
      </c>
      <c r="D7323" t="s">
        <v>21648</v>
      </c>
      <c r="E7323"/>
      <c r="F7323">
        <v>99999</v>
      </c>
      <c r="G7323"/>
      <c r="H7323"/>
    </row>
    <row r="7324" spans="1:8" x14ac:dyDescent="0.2">
      <c r="A7324" t="s">
        <v>18379</v>
      </c>
      <c r="B7324" t="s">
        <v>23797</v>
      </c>
      <c r="C7324" t="s">
        <v>18380</v>
      </c>
      <c r="D7324" t="s">
        <v>21648</v>
      </c>
      <c r="E7324"/>
      <c r="F7324">
        <v>99999</v>
      </c>
      <c r="G7324"/>
      <c r="H7324"/>
    </row>
    <row r="7325" spans="1:8" x14ac:dyDescent="0.2">
      <c r="A7325" t="s">
        <v>18381</v>
      </c>
      <c r="B7325" t="s">
        <v>23797</v>
      </c>
      <c r="C7325" t="s">
        <v>18382</v>
      </c>
      <c r="D7325" t="s">
        <v>21648</v>
      </c>
      <c r="E7325"/>
      <c r="F7325">
        <v>99999</v>
      </c>
      <c r="G7325"/>
      <c r="H7325"/>
    </row>
    <row r="7326" spans="1:8" x14ac:dyDescent="0.2">
      <c r="A7326" t="s">
        <v>18383</v>
      </c>
      <c r="B7326" t="s">
        <v>23797</v>
      </c>
      <c r="C7326" t="s">
        <v>18384</v>
      </c>
      <c r="D7326" t="s">
        <v>21648</v>
      </c>
      <c r="E7326"/>
      <c r="F7326">
        <v>99999</v>
      </c>
      <c r="G7326"/>
      <c r="H7326"/>
    </row>
    <row r="7327" spans="1:8" x14ac:dyDescent="0.2">
      <c r="A7327" t="s">
        <v>18385</v>
      </c>
      <c r="B7327" t="s">
        <v>23797</v>
      </c>
      <c r="C7327" t="s">
        <v>18386</v>
      </c>
      <c r="D7327" t="s">
        <v>21648</v>
      </c>
      <c r="E7327"/>
      <c r="F7327">
        <v>99999</v>
      </c>
      <c r="G7327"/>
      <c r="H7327"/>
    </row>
    <row r="7328" spans="1:8" x14ac:dyDescent="0.2">
      <c r="A7328" t="s">
        <v>13120</v>
      </c>
      <c r="B7328" t="s">
        <v>23797</v>
      </c>
      <c r="C7328" t="s">
        <v>13121</v>
      </c>
      <c r="D7328" t="s">
        <v>21648</v>
      </c>
      <c r="E7328"/>
      <c r="F7328">
        <v>99999</v>
      </c>
      <c r="G7328"/>
      <c r="H7328"/>
    </row>
    <row r="7329" spans="1:8" x14ac:dyDescent="0.2">
      <c r="A7329" t="s">
        <v>9720</v>
      </c>
      <c r="B7329" t="s">
        <v>23797</v>
      </c>
      <c r="C7329" t="s">
        <v>9721</v>
      </c>
      <c r="D7329" t="s">
        <v>21648</v>
      </c>
      <c r="E7329"/>
      <c r="F7329">
        <v>99999</v>
      </c>
      <c r="G7329"/>
      <c r="H7329"/>
    </row>
    <row r="7330" spans="1:8" x14ac:dyDescent="0.2">
      <c r="A7330" t="s">
        <v>9722</v>
      </c>
      <c r="B7330" t="s">
        <v>23797</v>
      </c>
      <c r="C7330" t="s">
        <v>9723</v>
      </c>
      <c r="D7330" t="s">
        <v>21648</v>
      </c>
      <c r="E7330"/>
      <c r="F7330">
        <v>99999</v>
      </c>
      <c r="G7330"/>
      <c r="H7330"/>
    </row>
    <row r="7331" spans="1:8" x14ac:dyDescent="0.2">
      <c r="A7331" t="s">
        <v>9724</v>
      </c>
      <c r="B7331" t="s">
        <v>23797</v>
      </c>
      <c r="C7331" t="s">
        <v>9725</v>
      </c>
      <c r="D7331" t="s">
        <v>21648</v>
      </c>
      <c r="E7331"/>
      <c r="F7331">
        <v>99999</v>
      </c>
      <c r="G7331"/>
      <c r="H7331"/>
    </row>
    <row r="7332" spans="1:8" x14ac:dyDescent="0.2">
      <c r="A7332" t="s">
        <v>9726</v>
      </c>
      <c r="B7332" t="s">
        <v>23797</v>
      </c>
      <c r="C7332" t="s">
        <v>9727</v>
      </c>
      <c r="D7332" t="s">
        <v>21648</v>
      </c>
      <c r="E7332"/>
      <c r="F7332">
        <v>99999</v>
      </c>
      <c r="G7332"/>
      <c r="H7332"/>
    </row>
    <row r="7333" spans="1:8" x14ac:dyDescent="0.2">
      <c r="A7333" t="s">
        <v>9728</v>
      </c>
      <c r="B7333" t="s">
        <v>23797</v>
      </c>
      <c r="C7333" t="s">
        <v>9729</v>
      </c>
      <c r="D7333" t="s">
        <v>21648</v>
      </c>
      <c r="E7333"/>
      <c r="F7333">
        <v>99999</v>
      </c>
      <c r="G7333"/>
      <c r="H7333"/>
    </row>
    <row r="7334" spans="1:8" x14ac:dyDescent="0.2">
      <c r="A7334" t="s">
        <v>9730</v>
      </c>
      <c r="B7334" t="s">
        <v>23797</v>
      </c>
      <c r="C7334" t="s">
        <v>9731</v>
      </c>
      <c r="D7334" t="s">
        <v>21648</v>
      </c>
      <c r="E7334"/>
      <c r="F7334">
        <v>99999</v>
      </c>
      <c r="G7334"/>
      <c r="H7334"/>
    </row>
    <row r="7335" spans="1:8" x14ac:dyDescent="0.2">
      <c r="A7335" t="s">
        <v>9732</v>
      </c>
      <c r="B7335" t="s">
        <v>23797</v>
      </c>
      <c r="C7335" t="s">
        <v>9733</v>
      </c>
      <c r="D7335" t="s">
        <v>21648</v>
      </c>
      <c r="E7335"/>
      <c r="F7335">
        <v>99999</v>
      </c>
      <c r="G7335"/>
      <c r="H7335"/>
    </row>
    <row r="7336" spans="1:8" x14ac:dyDescent="0.2">
      <c r="A7336" t="s">
        <v>9734</v>
      </c>
      <c r="B7336" t="s">
        <v>23797</v>
      </c>
      <c r="C7336" t="s">
        <v>9735</v>
      </c>
      <c r="D7336" t="s">
        <v>21648</v>
      </c>
      <c r="E7336"/>
      <c r="F7336">
        <v>99999</v>
      </c>
      <c r="G7336"/>
      <c r="H7336"/>
    </row>
    <row r="7337" spans="1:8" x14ac:dyDescent="0.2">
      <c r="A7337" t="s">
        <v>9736</v>
      </c>
      <c r="B7337" t="s">
        <v>23797</v>
      </c>
      <c r="C7337" t="s">
        <v>9737</v>
      </c>
      <c r="D7337" t="s">
        <v>21648</v>
      </c>
      <c r="E7337"/>
      <c r="F7337">
        <v>99999</v>
      </c>
      <c r="G7337"/>
      <c r="H7337"/>
    </row>
    <row r="7338" spans="1:8" x14ac:dyDescent="0.2">
      <c r="A7338" t="s">
        <v>9738</v>
      </c>
      <c r="B7338" t="s">
        <v>23797</v>
      </c>
      <c r="C7338" t="s">
        <v>9739</v>
      </c>
      <c r="D7338" t="s">
        <v>21648</v>
      </c>
      <c r="E7338"/>
      <c r="F7338">
        <v>99999</v>
      </c>
      <c r="G7338"/>
      <c r="H7338"/>
    </row>
    <row r="7339" spans="1:8" x14ac:dyDescent="0.2">
      <c r="A7339" t="s">
        <v>18387</v>
      </c>
      <c r="B7339" t="s">
        <v>23797</v>
      </c>
      <c r="C7339" t="s">
        <v>18388</v>
      </c>
      <c r="D7339" t="s">
        <v>21648</v>
      </c>
      <c r="E7339"/>
      <c r="F7339">
        <v>99999</v>
      </c>
      <c r="G7339"/>
      <c r="H7339"/>
    </row>
    <row r="7340" spans="1:8" x14ac:dyDescent="0.2">
      <c r="A7340" t="s">
        <v>18389</v>
      </c>
      <c r="B7340" t="s">
        <v>23797</v>
      </c>
      <c r="C7340" t="s">
        <v>18390</v>
      </c>
      <c r="D7340" t="s">
        <v>21677</v>
      </c>
      <c r="E7340"/>
      <c r="F7340"/>
      <c r="G7340"/>
      <c r="H7340"/>
    </row>
    <row r="7341" spans="1:8" x14ac:dyDescent="0.2">
      <c r="A7341" t="s">
        <v>18391</v>
      </c>
      <c r="B7341" t="s">
        <v>23797</v>
      </c>
      <c r="C7341" t="s">
        <v>18392</v>
      </c>
      <c r="D7341" t="s">
        <v>21648</v>
      </c>
      <c r="E7341"/>
      <c r="F7341">
        <v>99999</v>
      </c>
      <c r="G7341"/>
      <c r="H7341"/>
    </row>
    <row r="7342" spans="1:8" x14ac:dyDescent="0.2">
      <c r="A7342" t="s">
        <v>18393</v>
      </c>
      <c r="B7342" t="s">
        <v>23797</v>
      </c>
      <c r="C7342" t="s">
        <v>18394</v>
      </c>
      <c r="D7342" t="s">
        <v>21648</v>
      </c>
      <c r="E7342"/>
      <c r="F7342">
        <v>99999</v>
      </c>
      <c r="G7342"/>
      <c r="H7342"/>
    </row>
    <row r="7343" spans="1:8" x14ac:dyDescent="0.2">
      <c r="A7343" t="s">
        <v>18395</v>
      </c>
      <c r="B7343" t="s">
        <v>23797</v>
      </c>
      <c r="C7343" t="s">
        <v>18396</v>
      </c>
      <c r="D7343" t="s">
        <v>21677</v>
      </c>
      <c r="E7343"/>
      <c r="F7343"/>
      <c r="G7343"/>
      <c r="H7343"/>
    </row>
    <row r="7344" spans="1:8" x14ac:dyDescent="0.2">
      <c r="A7344" t="s">
        <v>18397</v>
      </c>
      <c r="B7344" t="s">
        <v>23797</v>
      </c>
      <c r="C7344" t="s">
        <v>18398</v>
      </c>
      <c r="D7344" t="s">
        <v>21648</v>
      </c>
      <c r="E7344"/>
      <c r="F7344">
        <v>99999</v>
      </c>
      <c r="G7344"/>
      <c r="H7344"/>
    </row>
    <row r="7345" spans="1:8" x14ac:dyDescent="0.2">
      <c r="A7345" t="s">
        <v>18399</v>
      </c>
      <c r="B7345" t="s">
        <v>23797</v>
      </c>
      <c r="C7345" t="s">
        <v>18400</v>
      </c>
      <c r="D7345" t="s">
        <v>21648</v>
      </c>
      <c r="E7345"/>
      <c r="F7345">
        <v>99999</v>
      </c>
      <c r="G7345"/>
      <c r="H7345"/>
    </row>
    <row r="7346" spans="1:8" x14ac:dyDescent="0.2">
      <c r="A7346" t="s">
        <v>18401</v>
      </c>
      <c r="B7346" t="s">
        <v>23797</v>
      </c>
      <c r="C7346" t="s">
        <v>18402</v>
      </c>
      <c r="D7346" t="s">
        <v>21648</v>
      </c>
      <c r="E7346"/>
      <c r="F7346">
        <v>99999</v>
      </c>
      <c r="G7346"/>
      <c r="H7346"/>
    </row>
    <row r="7347" spans="1:8" x14ac:dyDescent="0.2">
      <c r="A7347" t="s">
        <v>18403</v>
      </c>
      <c r="B7347" t="s">
        <v>23797</v>
      </c>
      <c r="C7347" t="s">
        <v>18404</v>
      </c>
      <c r="D7347" t="s">
        <v>21648</v>
      </c>
      <c r="E7347"/>
      <c r="F7347">
        <v>99999</v>
      </c>
      <c r="G7347"/>
      <c r="H7347"/>
    </row>
    <row r="7348" spans="1:8" x14ac:dyDescent="0.2">
      <c r="A7348" t="s">
        <v>18405</v>
      </c>
      <c r="B7348" t="s">
        <v>23797</v>
      </c>
      <c r="C7348" t="s">
        <v>18406</v>
      </c>
      <c r="D7348" t="s">
        <v>21648</v>
      </c>
      <c r="E7348"/>
      <c r="F7348">
        <v>99999</v>
      </c>
      <c r="G7348"/>
      <c r="H7348"/>
    </row>
    <row r="7349" spans="1:8" x14ac:dyDescent="0.2">
      <c r="A7349" t="s">
        <v>18407</v>
      </c>
      <c r="B7349" t="s">
        <v>23797</v>
      </c>
      <c r="C7349" t="s">
        <v>18408</v>
      </c>
      <c r="D7349" t="s">
        <v>21648</v>
      </c>
      <c r="E7349"/>
      <c r="F7349">
        <v>99999</v>
      </c>
      <c r="G7349"/>
      <c r="H7349"/>
    </row>
    <row r="7350" spans="1:8" x14ac:dyDescent="0.2">
      <c r="A7350" t="s">
        <v>18409</v>
      </c>
      <c r="B7350" t="s">
        <v>23797</v>
      </c>
      <c r="C7350" t="s">
        <v>18410</v>
      </c>
      <c r="D7350" t="s">
        <v>21648</v>
      </c>
      <c r="E7350"/>
      <c r="F7350">
        <v>99999</v>
      </c>
      <c r="G7350"/>
      <c r="H7350"/>
    </row>
    <row r="7351" spans="1:8" x14ac:dyDescent="0.2">
      <c r="A7351" t="s">
        <v>18411</v>
      </c>
      <c r="B7351" t="s">
        <v>23797</v>
      </c>
      <c r="C7351" t="s">
        <v>18412</v>
      </c>
      <c r="D7351" t="s">
        <v>21648</v>
      </c>
      <c r="E7351"/>
      <c r="F7351">
        <v>99999</v>
      </c>
      <c r="G7351"/>
      <c r="H7351"/>
    </row>
    <row r="7352" spans="1:8" x14ac:dyDescent="0.2">
      <c r="A7352" t="s">
        <v>18413</v>
      </c>
      <c r="B7352" t="s">
        <v>23797</v>
      </c>
      <c r="C7352" t="s">
        <v>18414</v>
      </c>
      <c r="D7352" t="s">
        <v>21648</v>
      </c>
      <c r="E7352"/>
      <c r="F7352">
        <v>99999</v>
      </c>
      <c r="G7352"/>
      <c r="H7352"/>
    </row>
    <row r="7353" spans="1:8" x14ac:dyDescent="0.2">
      <c r="A7353" t="s">
        <v>18415</v>
      </c>
      <c r="B7353" t="s">
        <v>23797</v>
      </c>
      <c r="C7353" t="s">
        <v>18416</v>
      </c>
      <c r="D7353" t="s">
        <v>21648</v>
      </c>
      <c r="E7353"/>
      <c r="F7353">
        <v>99999</v>
      </c>
      <c r="G7353"/>
      <c r="H7353"/>
    </row>
    <row r="7354" spans="1:8" x14ac:dyDescent="0.2">
      <c r="A7354" t="s">
        <v>18417</v>
      </c>
      <c r="B7354" t="s">
        <v>23797</v>
      </c>
      <c r="C7354" t="s">
        <v>18418</v>
      </c>
      <c r="D7354" t="s">
        <v>21648</v>
      </c>
      <c r="E7354"/>
      <c r="F7354">
        <v>99999</v>
      </c>
      <c r="G7354"/>
      <c r="H7354"/>
    </row>
    <row r="7355" spans="1:8" x14ac:dyDescent="0.2">
      <c r="A7355" t="s">
        <v>18419</v>
      </c>
      <c r="B7355" t="s">
        <v>23797</v>
      </c>
      <c r="C7355" t="s">
        <v>18420</v>
      </c>
      <c r="D7355" t="s">
        <v>21648</v>
      </c>
      <c r="E7355"/>
      <c r="F7355">
        <v>99999</v>
      </c>
      <c r="G7355"/>
      <c r="H7355"/>
    </row>
    <row r="7356" spans="1:8" x14ac:dyDescent="0.2">
      <c r="A7356" t="s">
        <v>18421</v>
      </c>
      <c r="B7356" t="s">
        <v>23797</v>
      </c>
      <c r="C7356" t="s">
        <v>18422</v>
      </c>
      <c r="D7356" t="s">
        <v>21648</v>
      </c>
      <c r="E7356"/>
      <c r="F7356">
        <v>99999</v>
      </c>
      <c r="G7356"/>
      <c r="H7356"/>
    </row>
    <row r="7357" spans="1:8" x14ac:dyDescent="0.2">
      <c r="A7357" t="s">
        <v>18423</v>
      </c>
      <c r="B7357" t="s">
        <v>23797</v>
      </c>
      <c r="C7357" t="s">
        <v>18424</v>
      </c>
      <c r="D7357" t="s">
        <v>21648</v>
      </c>
      <c r="E7357"/>
      <c r="F7357">
        <v>99999</v>
      </c>
      <c r="G7357"/>
      <c r="H7357"/>
    </row>
    <row r="7358" spans="1:8" x14ac:dyDescent="0.2">
      <c r="A7358" t="s">
        <v>18425</v>
      </c>
      <c r="B7358" t="s">
        <v>23797</v>
      </c>
      <c r="C7358" t="s">
        <v>18426</v>
      </c>
      <c r="D7358" t="s">
        <v>21648</v>
      </c>
      <c r="E7358"/>
      <c r="F7358">
        <v>99999</v>
      </c>
      <c r="G7358"/>
      <c r="H7358"/>
    </row>
    <row r="7359" spans="1:8" x14ac:dyDescent="0.2">
      <c r="A7359" t="s">
        <v>18427</v>
      </c>
      <c r="B7359" t="s">
        <v>23797</v>
      </c>
      <c r="C7359" t="s">
        <v>18428</v>
      </c>
      <c r="D7359" t="s">
        <v>21648</v>
      </c>
      <c r="E7359"/>
      <c r="F7359">
        <v>99999</v>
      </c>
      <c r="G7359"/>
      <c r="H7359"/>
    </row>
    <row r="7360" spans="1:8" x14ac:dyDescent="0.2">
      <c r="A7360" t="s">
        <v>18429</v>
      </c>
      <c r="B7360" t="s">
        <v>23797</v>
      </c>
      <c r="C7360" t="s">
        <v>18430</v>
      </c>
      <c r="D7360" t="s">
        <v>21648</v>
      </c>
      <c r="E7360"/>
      <c r="F7360">
        <v>99999</v>
      </c>
      <c r="G7360"/>
      <c r="H7360"/>
    </row>
    <row r="7361" spans="1:8" x14ac:dyDescent="0.2">
      <c r="A7361" t="s">
        <v>18431</v>
      </c>
      <c r="B7361" t="s">
        <v>23797</v>
      </c>
      <c r="C7361" t="s">
        <v>18432</v>
      </c>
      <c r="D7361" t="s">
        <v>21648</v>
      </c>
      <c r="E7361"/>
      <c r="F7361">
        <v>99999</v>
      </c>
      <c r="G7361"/>
      <c r="H7361"/>
    </row>
    <row r="7362" spans="1:8" x14ac:dyDescent="0.2">
      <c r="A7362" t="s">
        <v>18433</v>
      </c>
      <c r="B7362" t="s">
        <v>23797</v>
      </c>
      <c r="C7362" t="s">
        <v>18434</v>
      </c>
      <c r="D7362" t="s">
        <v>21677</v>
      </c>
      <c r="E7362"/>
      <c r="F7362"/>
      <c r="G7362"/>
      <c r="H7362"/>
    </row>
    <row r="7363" spans="1:8" x14ac:dyDescent="0.2">
      <c r="A7363" t="s">
        <v>18435</v>
      </c>
      <c r="B7363" t="s">
        <v>23797</v>
      </c>
      <c r="C7363" t="s">
        <v>18436</v>
      </c>
      <c r="D7363" t="s">
        <v>21648</v>
      </c>
      <c r="E7363"/>
      <c r="F7363">
        <v>99999</v>
      </c>
      <c r="G7363"/>
      <c r="H7363"/>
    </row>
    <row r="7364" spans="1:8" x14ac:dyDescent="0.2">
      <c r="A7364" t="s">
        <v>18437</v>
      </c>
      <c r="B7364" t="s">
        <v>23797</v>
      </c>
      <c r="C7364" t="s">
        <v>18438</v>
      </c>
      <c r="D7364" t="s">
        <v>21648</v>
      </c>
      <c r="E7364"/>
      <c r="F7364">
        <v>99999</v>
      </c>
      <c r="G7364"/>
      <c r="H7364"/>
    </row>
    <row r="7365" spans="1:8" x14ac:dyDescent="0.2">
      <c r="A7365" t="s">
        <v>18439</v>
      </c>
      <c r="B7365" t="s">
        <v>23797</v>
      </c>
      <c r="C7365" t="s">
        <v>18440</v>
      </c>
      <c r="D7365" t="s">
        <v>21648</v>
      </c>
      <c r="E7365"/>
      <c r="F7365">
        <v>99999</v>
      </c>
      <c r="G7365"/>
      <c r="H7365"/>
    </row>
    <row r="7366" spans="1:8" x14ac:dyDescent="0.2">
      <c r="A7366" t="s">
        <v>18441</v>
      </c>
      <c r="B7366" t="s">
        <v>23797</v>
      </c>
      <c r="C7366" t="s">
        <v>18442</v>
      </c>
      <c r="D7366" t="s">
        <v>21648</v>
      </c>
      <c r="E7366"/>
      <c r="F7366">
        <v>99999</v>
      </c>
      <c r="G7366"/>
      <c r="H7366"/>
    </row>
    <row r="7367" spans="1:8" x14ac:dyDescent="0.2">
      <c r="A7367" t="s">
        <v>18443</v>
      </c>
      <c r="B7367" t="s">
        <v>23797</v>
      </c>
      <c r="C7367" t="s">
        <v>18444</v>
      </c>
      <c r="D7367" t="s">
        <v>21648</v>
      </c>
      <c r="E7367"/>
      <c r="F7367">
        <v>99999</v>
      </c>
      <c r="G7367"/>
      <c r="H7367"/>
    </row>
    <row r="7368" spans="1:8" x14ac:dyDescent="0.2">
      <c r="A7368" t="s">
        <v>18445</v>
      </c>
      <c r="B7368" t="s">
        <v>23797</v>
      </c>
      <c r="C7368" t="s">
        <v>18446</v>
      </c>
      <c r="D7368" t="s">
        <v>21648</v>
      </c>
      <c r="E7368"/>
      <c r="F7368">
        <v>99999</v>
      </c>
      <c r="G7368"/>
      <c r="H7368"/>
    </row>
    <row r="7369" spans="1:8" x14ac:dyDescent="0.2">
      <c r="A7369" t="s">
        <v>18447</v>
      </c>
      <c r="B7369" t="s">
        <v>23797</v>
      </c>
      <c r="C7369" t="s">
        <v>18448</v>
      </c>
      <c r="D7369" t="s">
        <v>21677</v>
      </c>
      <c r="E7369"/>
      <c r="F7369"/>
      <c r="G7369"/>
      <c r="H7369"/>
    </row>
    <row r="7370" spans="1:8" x14ac:dyDescent="0.2">
      <c r="A7370" t="s">
        <v>18449</v>
      </c>
      <c r="B7370" t="s">
        <v>23797</v>
      </c>
      <c r="C7370" t="s">
        <v>18450</v>
      </c>
      <c r="D7370" t="s">
        <v>21648</v>
      </c>
      <c r="E7370"/>
      <c r="F7370">
        <v>99999</v>
      </c>
      <c r="G7370"/>
      <c r="H7370"/>
    </row>
    <row r="7371" spans="1:8" x14ac:dyDescent="0.2">
      <c r="A7371" t="s">
        <v>18451</v>
      </c>
      <c r="B7371" t="s">
        <v>23797</v>
      </c>
      <c r="C7371" t="s">
        <v>18452</v>
      </c>
      <c r="D7371" t="s">
        <v>21648</v>
      </c>
      <c r="E7371"/>
      <c r="F7371">
        <v>99999</v>
      </c>
      <c r="G7371"/>
      <c r="H7371"/>
    </row>
    <row r="7372" spans="1:8" x14ac:dyDescent="0.2">
      <c r="A7372" t="s">
        <v>18453</v>
      </c>
      <c r="B7372" t="s">
        <v>23797</v>
      </c>
      <c r="C7372" t="s">
        <v>18454</v>
      </c>
      <c r="D7372" t="s">
        <v>21677</v>
      </c>
      <c r="E7372"/>
      <c r="F7372"/>
      <c r="G7372"/>
      <c r="H7372"/>
    </row>
    <row r="7373" spans="1:8" x14ac:dyDescent="0.2">
      <c r="A7373" t="s">
        <v>18455</v>
      </c>
      <c r="B7373" t="s">
        <v>23797</v>
      </c>
      <c r="C7373" t="s">
        <v>18456</v>
      </c>
      <c r="D7373" t="s">
        <v>21648</v>
      </c>
      <c r="E7373"/>
      <c r="F7373">
        <v>99999</v>
      </c>
      <c r="G7373"/>
      <c r="H7373"/>
    </row>
    <row r="7374" spans="1:8" x14ac:dyDescent="0.2">
      <c r="A7374" t="s">
        <v>18457</v>
      </c>
      <c r="B7374" t="s">
        <v>23797</v>
      </c>
      <c r="C7374" t="s">
        <v>18458</v>
      </c>
      <c r="D7374" t="s">
        <v>21648</v>
      </c>
      <c r="E7374"/>
      <c r="F7374">
        <v>99999</v>
      </c>
      <c r="G7374"/>
      <c r="H7374"/>
    </row>
    <row r="7375" spans="1:8" x14ac:dyDescent="0.2">
      <c r="A7375" t="s">
        <v>18459</v>
      </c>
      <c r="B7375" t="s">
        <v>23797</v>
      </c>
      <c r="C7375" t="s">
        <v>18460</v>
      </c>
      <c r="D7375" t="s">
        <v>21648</v>
      </c>
      <c r="E7375"/>
      <c r="F7375">
        <v>99999</v>
      </c>
      <c r="G7375"/>
      <c r="H7375"/>
    </row>
    <row r="7376" spans="1:8" x14ac:dyDescent="0.2">
      <c r="A7376" t="s">
        <v>18461</v>
      </c>
      <c r="B7376" t="s">
        <v>23797</v>
      </c>
      <c r="C7376" t="s">
        <v>18462</v>
      </c>
      <c r="D7376" t="s">
        <v>21648</v>
      </c>
      <c r="E7376"/>
      <c r="F7376">
        <v>99999</v>
      </c>
      <c r="G7376"/>
      <c r="H7376"/>
    </row>
    <row r="7377" spans="1:8" x14ac:dyDescent="0.2">
      <c r="A7377" t="s">
        <v>18463</v>
      </c>
      <c r="B7377" t="s">
        <v>23797</v>
      </c>
      <c r="C7377" t="s">
        <v>18464</v>
      </c>
      <c r="D7377" t="s">
        <v>21648</v>
      </c>
      <c r="E7377"/>
      <c r="F7377">
        <v>99999</v>
      </c>
      <c r="G7377"/>
      <c r="H7377"/>
    </row>
    <row r="7378" spans="1:8" x14ac:dyDescent="0.2">
      <c r="A7378" t="s">
        <v>18465</v>
      </c>
      <c r="B7378" t="s">
        <v>23797</v>
      </c>
      <c r="C7378" t="s">
        <v>18466</v>
      </c>
      <c r="D7378" t="s">
        <v>21648</v>
      </c>
      <c r="E7378"/>
      <c r="F7378">
        <v>99999</v>
      </c>
      <c r="G7378"/>
      <c r="H7378"/>
    </row>
    <row r="7379" spans="1:8" x14ac:dyDescent="0.2">
      <c r="A7379" t="s">
        <v>18467</v>
      </c>
      <c r="B7379" t="s">
        <v>23797</v>
      </c>
      <c r="C7379" t="s">
        <v>18468</v>
      </c>
      <c r="D7379" t="s">
        <v>21648</v>
      </c>
      <c r="E7379"/>
      <c r="F7379">
        <v>99999</v>
      </c>
      <c r="G7379"/>
      <c r="H7379"/>
    </row>
    <row r="7380" spans="1:8" x14ac:dyDescent="0.2">
      <c r="A7380" t="s">
        <v>18469</v>
      </c>
      <c r="B7380" t="s">
        <v>23797</v>
      </c>
      <c r="C7380" t="s">
        <v>18470</v>
      </c>
      <c r="D7380" t="s">
        <v>21648</v>
      </c>
      <c r="E7380"/>
      <c r="F7380">
        <v>99999</v>
      </c>
      <c r="G7380"/>
      <c r="H7380"/>
    </row>
    <row r="7381" spans="1:8" x14ac:dyDescent="0.2">
      <c r="A7381" t="s">
        <v>18471</v>
      </c>
      <c r="B7381" t="s">
        <v>23797</v>
      </c>
      <c r="C7381" t="s">
        <v>18472</v>
      </c>
      <c r="D7381" t="s">
        <v>21648</v>
      </c>
      <c r="E7381"/>
      <c r="F7381">
        <v>99999</v>
      </c>
      <c r="G7381"/>
      <c r="H7381"/>
    </row>
    <row r="7382" spans="1:8" x14ac:dyDescent="0.2">
      <c r="A7382" t="s">
        <v>18473</v>
      </c>
      <c r="B7382" t="s">
        <v>23797</v>
      </c>
      <c r="C7382" t="s">
        <v>18474</v>
      </c>
      <c r="D7382" t="s">
        <v>21648</v>
      </c>
      <c r="E7382"/>
      <c r="F7382">
        <v>99999</v>
      </c>
      <c r="G7382"/>
      <c r="H7382"/>
    </row>
    <row r="7383" spans="1:8" x14ac:dyDescent="0.2">
      <c r="A7383" t="s">
        <v>18475</v>
      </c>
      <c r="B7383" t="s">
        <v>23797</v>
      </c>
      <c r="C7383" t="s">
        <v>18476</v>
      </c>
      <c r="D7383" t="s">
        <v>21648</v>
      </c>
      <c r="E7383"/>
      <c r="F7383">
        <v>99999</v>
      </c>
      <c r="G7383"/>
      <c r="H7383"/>
    </row>
    <row r="7384" spans="1:8" x14ac:dyDescent="0.2">
      <c r="A7384" t="s">
        <v>18477</v>
      </c>
      <c r="B7384" t="s">
        <v>23797</v>
      </c>
      <c r="C7384" t="s">
        <v>18478</v>
      </c>
      <c r="D7384" t="s">
        <v>21648</v>
      </c>
      <c r="E7384"/>
      <c r="F7384">
        <v>99999</v>
      </c>
      <c r="G7384"/>
      <c r="H7384"/>
    </row>
    <row r="7385" spans="1:8" x14ac:dyDescent="0.2">
      <c r="A7385" t="s">
        <v>18479</v>
      </c>
      <c r="B7385" t="s">
        <v>23797</v>
      </c>
      <c r="C7385" t="s">
        <v>18480</v>
      </c>
      <c r="D7385" t="s">
        <v>21648</v>
      </c>
      <c r="E7385"/>
      <c r="F7385">
        <v>99999</v>
      </c>
      <c r="G7385"/>
      <c r="H7385"/>
    </row>
    <row r="7386" spans="1:8" x14ac:dyDescent="0.2">
      <c r="A7386" t="s">
        <v>18481</v>
      </c>
      <c r="B7386" t="s">
        <v>23797</v>
      </c>
      <c r="C7386" t="s">
        <v>18482</v>
      </c>
      <c r="D7386" t="s">
        <v>21648</v>
      </c>
      <c r="E7386"/>
      <c r="F7386">
        <v>99999</v>
      </c>
      <c r="G7386"/>
      <c r="H7386"/>
    </row>
    <row r="7387" spans="1:8" x14ac:dyDescent="0.2">
      <c r="A7387" t="s">
        <v>18483</v>
      </c>
      <c r="B7387" t="s">
        <v>23797</v>
      </c>
      <c r="C7387" t="s">
        <v>18484</v>
      </c>
      <c r="D7387" t="s">
        <v>21648</v>
      </c>
      <c r="E7387"/>
      <c r="F7387">
        <v>99999</v>
      </c>
      <c r="G7387"/>
      <c r="H7387"/>
    </row>
    <row r="7388" spans="1:8" x14ac:dyDescent="0.2">
      <c r="A7388" t="s">
        <v>18485</v>
      </c>
      <c r="B7388" t="s">
        <v>23797</v>
      </c>
      <c r="C7388" t="s">
        <v>18486</v>
      </c>
      <c r="D7388" t="s">
        <v>21648</v>
      </c>
      <c r="E7388"/>
      <c r="F7388">
        <v>99999</v>
      </c>
      <c r="G7388"/>
      <c r="H7388"/>
    </row>
    <row r="7389" spans="1:8" x14ac:dyDescent="0.2">
      <c r="A7389" t="s">
        <v>18487</v>
      </c>
      <c r="B7389" t="s">
        <v>23797</v>
      </c>
      <c r="C7389" t="s">
        <v>18488</v>
      </c>
      <c r="D7389" t="s">
        <v>21648</v>
      </c>
      <c r="E7389"/>
      <c r="F7389">
        <v>99999</v>
      </c>
      <c r="G7389"/>
      <c r="H7389"/>
    </row>
    <row r="7390" spans="1:8" x14ac:dyDescent="0.2">
      <c r="A7390" t="s">
        <v>18489</v>
      </c>
      <c r="B7390" t="s">
        <v>23797</v>
      </c>
      <c r="C7390" t="s">
        <v>18490</v>
      </c>
      <c r="D7390" t="s">
        <v>21648</v>
      </c>
      <c r="E7390"/>
      <c r="F7390">
        <v>99999</v>
      </c>
      <c r="G7390"/>
      <c r="H7390"/>
    </row>
    <row r="7391" spans="1:8" x14ac:dyDescent="0.2">
      <c r="A7391" t="s">
        <v>18491</v>
      </c>
      <c r="B7391" t="s">
        <v>23797</v>
      </c>
      <c r="C7391" t="s">
        <v>18492</v>
      </c>
      <c r="D7391" t="s">
        <v>21677</v>
      </c>
      <c r="E7391"/>
      <c r="F7391"/>
      <c r="G7391"/>
      <c r="H7391"/>
    </row>
    <row r="7392" spans="1:8" x14ac:dyDescent="0.2">
      <c r="A7392" t="s">
        <v>18493</v>
      </c>
      <c r="B7392" t="s">
        <v>23797</v>
      </c>
      <c r="C7392" t="s">
        <v>18494</v>
      </c>
      <c r="D7392" t="s">
        <v>21648</v>
      </c>
      <c r="E7392"/>
      <c r="F7392">
        <v>99999</v>
      </c>
      <c r="G7392"/>
      <c r="H7392"/>
    </row>
    <row r="7393" spans="1:8" x14ac:dyDescent="0.2">
      <c r="A7393" t="s">
        <v>18495</v>
      </c>
      <c r="B7393" t="s">
        <v>23797</v>
      </c>
      <c r="C7393" t="s">
        <v>18496</v>
      </c>
      <c r="D7393" t="s">
        <v>21648</v>
      </c>
      <c r="E7393"/>
      <c r="F7393">
        <v>99999</v>
      </c>
      <c r="G7393"/>
      <c r="H7393"/>
    </row>
    <row r="7394" spans="1:8" x14ac:dyDescent="0.2">
      <c r="A7394" t="s">
        <v>18497</v>
      </c>
      <c r="B7394" t="s">
        <v>23797</v>
      </c>
      <c r="C7394" t="s">
        <v>18498</v>
      </c>
      <c r="D7394" t="s">
        <v>21648</v>
      </c>
      <c r="E7394"/>
      <c r="F7394">
        <v>99999</v>
      </c>
      <c r="G7394"/>
      <c r="H7394"/>
    </row>
    <row r="7395" spans="1:8" x14ac:dyDescent="0.2">
      <c r="A7395" t="s">
        <v>18499</v>
      </c>
      <c r="B7395" t="s">
        <v>23797</v>
      </c>
      <c r="C7395" t="s">
        <v>18500</v>
      </c>
      <c r="D7395" t="s">
        <v>21648</v>
      </c>
      <c r="E7395"/>
      <c r="F7395">
        <v>99999</v>
      </c>
      <c r="G7395"/>
      <c r="H7395"/>
    </row>
    <row r="7396" spans="1:8" x14ac:dyDescent="0.2">
      <c r="A7396" t="s">
        <v>18501</v>
      </c>
      <c r="B7396" t="s">
        <v>23797</v>
      </c>
      <c r="C7396" t="s">
        <v>18502</v>
      </c>
      <c r="D7396" t="s">
        <v>21648</v>
      </c>
      <c r="E7396"/>
      <c r="F7396">
        <v>99999</v>
      </c>
      <c r="G7396"/>
      <c r="H7396"/>
    </row>
    <row r="7397" spans="1:8" x14ac:dyDescent="0.2">
      <c r="A7397" t="s">
        <v>18503</v>
      </c>
      <c r="B7397" t="s">
        <v>23797</v>
      </c>
      <c r="C7397" t="s">
        <v>18504</v>
      </c>
      <c r="D7397" t="s">
        <v>21648</v>
      </c>
      <c r="E7397"/>
      <c r="F7397">
        <v>99999</v>
      </c>
      <c r="G7397"/>
      <c r="H7397"/>
    </row>
    <row r="7398" spans="1:8" x14ac:dyDescent="0.2">
      <c r="A7398" t="s">
        <v>18505</v>
      </c>
      <c r="B7398" t="s">
        <v>23797</v>
      </c>
      <c r="C7398" t="s">
        <v>18506</v>
      </c>
      <c r="D7398" t="s">
        <v>21648</v>
      </c>
      <c r="E7398"/>
      <c r="F7398">
        <v>99999</v>
      </c>
      <c r="G7398"/>
      <c r="H7398"/>
    </row>
    <row r="7399" spans="1:8" x14ac:dyDescent="0.2">
      <c r="A7399" t="s">
        <v>18507</v>
      </c>
      <c r="B7399" t="s">
        <v>23797</v>
      </c>
      <c r="C7399" t="s">
        <v>18508</v>
      </c>
      <c r="D7399" t="s">
        <v>21648</v>
      </c>
      <c r="E7399"/>
      <c r="F7399">
        <v>99999</v>
      </c>
      <c r="G7399"/>
      <c r="H7399"/>
    </row>
    <row r="7400" spans="1:8" x14ac:dyDescent="0.2">
      <c r="A7400" t="s">
        <v>18509</v>
      </c>
      <c r="B7400" t="s">
        <v>23797</v>
      </c>
      <c r="C7400" t="s">
        <v>18510</v>
      </c>
      <c r="D7400" t="s">
        <v>21648</v>
      </c>
      <c r="E7400"/>
      <c r="F7400">
        <v>99999</v>
      </c>
      <c r="G7400"/>
      <c r="H7400"/>
    </row>
    <row r="7401" spans="1:8" x14ac:dyDescent="0.2">
      <c r="A7401" t="s">
        <v>18511</v>
      </c>
      <c r="B7401" t="s">
        <v>23797</v>
      </c>
      <c r="C7401" t="s">
        <v>18512</v>
      </c>
      <c r="D7401" t="s">
        <v>21648</v>
      </c>
      <c r="E7401"/>
      <c r="F7401">
        <v>99999</v>
      </c>
      <c r="G7401"/>
      <c r="H7401"/>
    </row>
    <row r="7402" spans="1:8" x14ac:dyDescent="0.2">
      <c r="A7402" t="s">
        <v>18513</v>
      </c>
      <c r="B7402" t="s">
        <v>23797</v>
      </c>
      <c r="C7402" t="s">
        <v>18514</v>
      </c>
      <c r="D7402" t="s">
        <v>21648</v>
      </c>
      <c r="E7402"/>
      <c r="F7402">
        <v>99999</v>
      </c>
      <c r="G7402"/>
      <c r="H7402"/>
    </row>
    <row r="7403" spans="1:8" x14ac:dyDescent="0.2">
      <c r="A7403" t="s">
        <v>18515</v>
      </c>
      <c r="B7403" t="s">
        <v>23797</v>
      </c>
      <c r="C7403" t="s">
        <v>18516</v>
      </c>
      <c r="D7403" t="s">
        <v>21648</v>
      </c>
      <c r="E7403"/>
      <c r="F7403">
        <v>99999</v>
      </c>
      <c r="G7403"/>
      <c r="H7403"/>
    </row>
    <row r="7404" spans="1:8" x14ac:dyDescent="0.2">
      <c r="A7404" t="s">
        <v>18517</v>
      </c>
      <c r="B7404" t="s">
        <v>23797</v>
      </c>
      <c r="C7404" t="s">
        <v>18518</v>
      </c>
      <c r="D7404" t="s">
        <v>21648</v>
      </c>
      <c r="E7404"/>
      <c r="F7404">
        <v>99999</v>
      </c>
      <c r="G7404"/>
      <c r="H7404"/>
    </row>
    <row r="7405" spans="1:8" x14ac:dyDescent="0.2">
      <c r="A7405" t="s">
        <v>18519</v>
      </c>
      <c r="B7405" t="s">
        <v>23797</v>
      </c>
      <c r="C7405" t="s">
        <v>18520</v>
      </c>
      <c r="D7405" t="s">
        <v>21648</v>
      </c>
      <c r="E7405"/>
      <c r="F7405"/>
      <c r="G7405"/>
      <c r="H7405"/>
    </row>
    <row r="7406" spans="1:8" x14ac:dyDescent="0.2">
      <c r="A7406" t="s">
        <v>18521</v>
      </c>
      <c r="B7406" t="s">
        <v>23797</v>
      </c>
      <c r="C7406" t="s">
        <v>18522</v>
      </c>
      <c r="D7406" t="s">
        <v>21648</v>
      </c>
      <c r="E7406"/>
      <c r="F7406"/>
      <c r="G7406"/>
      <c r="H7406"/>
    </row>
    <row r="7407" spans="1:8" x14ac:dyDescent="0.2">
      <c r="A7407" t="s">
        <v>18523</v>
      </c>
      <c r="B7407" t="s">
        <v>23797</v>
      </c>
      <c r="C7407" t="s">
        <v>18524</v>
      </c>
      <c r="D7407" t="s">
        <v>21648</v>
      </c>
      <c r="E7407"/>
      <c r="F7407"/>
      <c r="G7407"/>
      <c r="H7407"/>
    </row>
    <row r="7408" spans="1:8" x14ac:dyDescent="0.2">
      <c r="A7408" t="s">
        <v>18525</v>
      </c>
      <c r="B7408" t="s">
        <v>23797</v>
      </c>
      <c r="C7408" t="s">
        <v>18526</v>
      </c>
      <c r="D7408" t="s">
        <v>21648</v>
      </c>
      <c r="E7408"/>
      <c r="F7408"/>
      <c r="G7408"/>
      <c r="H7408"/>
    </row>
    <row r="7409" spans="1:8" x14ac:dyDescent="0.2">
      <c r="A7409" t="s">
        <v>18527</v>
      </c>
      <c r="B7409" t="s">
        <v>23797</v>
      </c>
      <c r="C7409" t="s">
        <v>18528</v>
      </c>
      <c r="D7409" t="s">
        <v>21648</v>
      </c>
      <c r="E7409"/>
      <c r="F7409"/>
      <c r="G7409"/>
      <c r="H7409"/>
    </row>
    <row r="7410" spans="1:8" x14ac:dyDescent="0.2">
      <c r="A7410" t="s">
        <v>18529</v>
      </c>
      <c r="B7410" t="s">
        <v>23798</v>
      </c>
      <c r="C7410" t="s">
        <v>18530</v>
      </c>
      <c r="D7410" t="s">
        <v>21677</v>
      </c>
      <c r="E7410"/>
      <c r="F7410">
        <v>99999</v>
      </c>
      <c r="G7410"/>
      <c r="H7410"/>
    </row>
    <row r="7411" spans="1:8" x14ac:dyDescent="0.2">
      <c r="A7411" t="s">
        <v>18531</v>
      </c>
      <c r="B7411" t="s">
        <v>23798</v>
      </c>
      <c r="C7411" t="s">
        <v>18532</v>
      </c>
      <c r="D7411" t="s">
        <v>21648</v>
      </c>
      <c r="E7411"/>
      <c r="F7411">
        <v>99999</v>
      </c>
      <c r="G7411"/>
      <c r="H7411"/>
    </row>
    <row r="7412" spans="1:8" x14ac:dyDescent="0.2">
      <c r="A7412" t="s">
        <v>18533</v>
      </c>
      <c r="B7412" t="s">
        <v>23798</v>
      </c>
      <c r="C7412" t="s">
        <v>18534</v>
      </c>
      <c r="D7412" t="s">
        <v>21648</v>
      </c>
      <c r="E7412"/>
      <c r="F7412">
        <v>99999</v>
      </c>
      <c r="G7412"/>
      <c r="H7412"/>
    </row>
    <row r="7413" spans="1:8" x14ac:dyDescent="0.2">
      <c r="A7413" t="s">
        <v>18535</v>
      </c>
      <c r="B7413" t="s">
        <v>23798</v>
      </c>
      <c r="C7413" t="s">
        <v>18536</v>
      </c>
      <c r="D7413" t="s">
        <v>21648</v>
      </c>
      <c r="E7413"/>
      <c r="F7413">
        <v>99999</v>
      </c>
      <c r="G7413"/>
      <c r="H7413"/>
    </row>
    <row r="7414" spans="1:8" x14ac:dyDescent="0.2">
      <c r="A7414" t="s">
        <v>18537</v>
      </c>
      <c r="B7414" t="s">
        <v>23798</v>
      </c>
      <c r="C7414" t="s">
        <v>18538</v>
      </c>
      <c r="D7414" t="s">
        <v>21648</v>
      </c>
      <c r="E7414"/>
      <c r="F7414">
        <v>99999</v>
      </c>
      <c r="G7414"/>
      <c r="H7414"/>
    </row>
    <row r="7415" spans="1:8" x14ac:dyDescent="0.2">
      <c r="A7415" t="s">
        <v>18539</v>
      </c>
      <c r="B7415" t="s">
        <v>23798</v>
      </c>
      <c r="C7415" t="s">
        <v>18540</v>
      </c>
      <c r="D7415" t="s">
        <v>21648</v>
      </c>
      <c r="E7415"/>
      <c r="F7415">
        <v>99999</v>
      </c>
      <c r="G7415"/>
      <c r="H7415"/>
    </row>
    <row r="7416" spans="1:8" x14ac:dyDescent="0.2">
      <c r="A7416" t="s">
        <v>18541</v>
      </c>
      <c r="B7416" t="s">
        <v>23798</v>
      </c>
      <c r="C7416" t="s">
        <v>18542</v>
      </c>
      <c r="D7416" t="s">
        <v>21648</v>
      </c>
      <c r="E7416"/>
      <c r="F7416">
        <v>99999</v>
      </c>
      <c r="G7416"/>
      <c r="H7416"/>
    </row>
    <row r="7417" spans="1:8" x14ac:dyDescent="0.2">
      <c r="A7417" t="s">
        <v>18543</v>
      </c>
      <c r="B7417" t="s">
        <v>23798</v>
      </c>
      <c r="C7417" t="s">
        <v>18544</v>
      </c>
      <c r="D7417" t="s">
        <v>21648</v>
      </c>
      <c r="E7417"/>
      <c r="F7417">
        <v>99999</v>
      </c>
      <c r="G7417"/>
      <c r="H7417"/>
    </row>
    <row r="7418" spans="1:8" x14ac:dyDescent="0.2">
      <c r="A7418" t="s">
        <v>18545</v>
      </c>
      <c r="B7418" t="s">
        <v>23798</v>
      </c>
      <c r="C7418" t="s">
        <v>18546</v>
      </c>
      <c r="D7418" t="s">
        <v>21648</v>
      </c>
      <c r="E7418"/>
      <c r="F7418">
        <v>99999</v>
      </c>
      <c r="G7418"/>
      <c r="H7418"/>
    </row>
    <row r="7419" spans="1:8" x14ac:dyDescent="0.2">
      <c r="A7419" t="s">
        <v>18547</v>
      </c>
      <c r="B7419" t="s">
        <v>23798</v>
      </c>
      <c r="C7419" t="s">
        <v>18548</v>
      </c>
      <c r="D7419" t="s">
        <v>21648</v>
      </c>
      <c r="E7419"/>
      <c r="F7419">
        <v>99999</v>
      </c>
      <c r="G7419"/>
      <c r="H7419"/>
    </row>
    <row r="7420" spans="1:8" x14ac:dyDescent="0.2">
      <c r="A7420" t="s">
        <v>18549</v>
      </c>
      <c r="B7420" t="s">
        <v>23798</v>
      </c>
      <c r="C7420" t="s">
        <v>18550</v>
      </c>
      <c r="D7420" t="s">
        <v>21648</v>
      </c>
      <c r="E7420"/>
      <c r="F7420">
        <v>99999</v>
      </c>
      <c r="G7420"/>
      <c r="H7420"/>
    </row>
    <row r="7421" spans="1:8" x14ac:dyDescent="0.2">
      <c r="A7421" t="s">
        <v>18551</v>
      </c>
      <c r="B7421" t="s">
        <v>23798</v>
      </c>
      <c r="C7421" t="s">
        <v>18552</v>
      </c>
      <c r="D7421" t="s">
        <v>21648</v>
      </c>
      <c r="E7421"/>
      <c r="F7421">
        <v>99999</v>
      </c>
      <c r="G7421"/>
      <c r="H7421"/>
    </row>
    <row r="7422" spans="1:8" x14ac:dyDescent="0.2">
      <c r="A7422" t="s">
        <v>18553</v>
      </c>
      <c r="B7422" t="s">
        <v>23798</v>
      </c>
      <c r="C7422" t="s">
        <v>18554</v>
      </c>
      <c r="D7422" t="s">
        <v>21648</v>
      </c>
      <c r="E7422"/>
      <c r="F7422">
        <v>99999</v>
      </c>
      <c r="G7422"/>
      <c r="H7422"/>
    </row>
    <row r="7423" spans="1:8" x14ac:dyDescent="0.2">
      <c r="A7423" t="s">
        <v>18555</v>
      </c>
      <c r="B7423" t="s">
        <v>23798</v>
      </c>
      <c r="C7423" t="s">
        <v>18556</v>
      </c>
      <c r="D7423" t="s">
        <v>21648</v>
      </c>
      <c r="E7423"/>
      <c r="F7423">
        <v>99999</v>
      </c>
      <c r="G7423"/>
      <c r="H7423"/>
    </row>
    <row r="7424" spans="1:8" x14ac:dyDescent="0.2">
      <c r="A7424" t="s">
        <v>18557</v>
      </c>
      <c r="B7424" t="s">
        <v>23798</v>
      </c>
      <c r="C7424" t="s">
        <v>18558</v>
      </c>
      <c r="D7424" t="s">
        <v>21648</v>
      </c>
      <c r="E7424"/>
      <c r="F7424">
        <v>99999</v>
      </c>
      <c r="G7424"/>
      <c r="H7424"/>
    </row>
    <row r="7425" spans="1:8" x14ac:dyDescent="0.2">
      <c r="A7425" t="s">
        <v>18559</v>
      </c>
      <c r="B7425" t="s">
        <v>23798</v>
      </c>
      <c r="C7425" t="s">
        <v>18560</v>
      </c>
      <c r="D7425" t="s">
        <v>21648</v>
      </c>
      <c r="E7425"/>
      <c r="F7425">
        <v>99999</v>
      </c>
      <c r="G7425"/>
      <c r="H7425"/>
    </row>
    <row r="7426" spans="1:8" x14ac:dyDescent="0.2">
      <c r="A7426" t="s">
        <v>18561</v>
      </c>
      <c r="B7426" t="s">
        <v>23798</v>
      </c>
      <c r="C7426" t="s">
        <v>18562</v>
      </c>
      <c r="D7426" t="s">
        <v>21648</v>
      </c>
      <c r="E7426"/>
      <c r="F7426">
        <v>99999</v>
      </c>
      <c r="G7426"/>
      <c r="H7426"/>
    </row>
    <row r="7427" spans="1:8" x14ac:dyDescent="0.2">
      <c r="A7427" t="s">
        <v>18563</v>
      </c>
      <c r="B7427" t="s">
        <v>23798</v>
      </c>
      <c r="C7427" t="s">
        <v>18564</v>
      </c>
      <c r="D7427" t="s">
        <v>21648</v>
      </c>
      <c r="E7427"/>
      <c r="F7427">
        <v>99999</v>
      </c>
      <c r="G7427"/>
      <c r="H7427"/>
    </row>
    <row r="7428" spans="1:8" x14ac:dyDescent="0.2">
      <c r="A7428" t="s">
        <v>18565</v>
      </c>
      <c r="B7428" t="s">
        <v>23798</v>
      </c>
      <c r="C7428" t="s">
        <v>18566</v>
      </c>
      <c r="D7428" t="s">
        <v>21648</v>
      </c>
      <c r="E7428"/>
      <c r="F7428">
        <v>99999</v>
      </c>
      <c r="G7428"/>
      <c r="H7428"/>
    </row>
    <row r="7429" spans="1:8" x14ac:dyDescent="0.2">
      <c r="A7429" t="s">
        <v>18567</v>
      </c>
      <c r="B7429" t="s">
        <v>23798</v>
      </c>
      <c r="C7429" t="s">
        <v>18568</v>
      </c>
      <c r="D7429" t="s">
        <v>21648</v>
      </c>
      <c r="E7429"/>
      <c r="F7429">
        <v>99999</v>
      </c>
      <c r="G7429"/>
      <c r="H7429"/>
    </row>
    <row r="7430" spans="1:8" x14ac:dyDescent="0.2">
      <c r="A7430" t="s">
        <v>18569</v>
      </c>
      <c r="B7430" t="s">
        <v>23798</v>
      </c>
      <c r="C7430" t="s">
        <v>18570</v>
      </c>
      <c r="D7430" t="s">
        <v>21648</v>
      </c>
      <c r="E7430"/>
      <c r="F7430">
        <v>99999</v>
      </c>
      <c r="G7430"/>
      <c r="H7430"/>
    </row>
    <row r="7431" spans="1:8" x14ac:dyDescent="0.2">
      <c r="A7431" t="s">
        <v>18571</v>
      </c>
      <c r="B7431" t="s">
        <v>23798</v>
      </c>
      <c r="C7431" t="s">
        <v>18572</v>
      </c>
      <c r="D7431" t="s">
        <v>21648</v>
      </c>
      <c r="E7431"/>
      <c r="F7431">
        <v>99999</v>
      </c>
      <c r="G7431"/>
      <c r="H7431"/>
    </row>
    <row r="7432" spans="1:8" x14ac:dyDescent="0.2">
      <c r="A7432" t="s">
        <v>18573</v>
      </c>
      <c r="B7432" t="s">
        <v>23798</v>
      </c>
      <c r="C7432" t="s">
        <v>18574</v>
      </c>
      <c r="D7432" t="s">
        <v>21648</v>
      </c>
      <c r="E7432"/>
      <c r="F7432">
        <v>99999</v>
      </c>
      <c r="G7432"/>
      <c r="H7432"/>
    </row>
    <row r="7433" spans="1:8" x14ac:dyDescent="0.2">
      <c r="A7433" t="s">
        <v>18575</v>
      </c>
      <c r="B7433" t="s">
        <v>23798</v>
      </c>
      <c r="C7433" t="s">
        <v>18576</v>
      </c>
      <c r="D7433" t="s">
        <v>21677</v>
      </c>
      <c r="E7433"/>
      <c r="F7433"/>
      <c r="G7433"/>
      <c r="H7433"/>
    </row>
    <row r="7434" spans="1:8" x14ac:dyDescent="0.2">
      <c r="A7434" t="s">
        <v>18577</v>
      </c>
      <c r="B7434" t="s">
        <v>23798</v>
      </c>
      <c r="C7434" t="s">
        <v>18578</v>
      </c>
      <c r="D7434" t="s">
        <v>21648</v>
      </c>
      <c r="E7434"/>
      <c r="F7434">
        <v>99999</v>
      </c>
      <c r="G7434"/>
      <c r="H7434"/>
    </row>
    <row r="7435" spans="1:8" x14ac:dyDescent="0.2">
      <c r="A7435" t="s">
        <v>18579</v>
      </c>
      <c r="B7435" t="s">
        <v>23798</v>
      </c>
      <c r="C7435" t="s">
        <v>18580</v>
      </c>
      <c r="D7435" t="s">
        <v>21648</v>
      </c>
      <c r="E7435"/>
      <c r="F7435">
        <v>99999</v>
      </c>
      <c r="G7435"/>
      <c r="H7435"/>
    </row>
    <row r="7436" spans="1:8" x14ac:dyDescent="0.2">
      <c r="A7436" t="s">
        <v>18581</v>
      </c>
      <c r="B7436" t="s">
        <v>23798</v>
      </c>
      <c r="C7436" t="s">
        <v>18582</v>
      </c>
      <c r="D7436" t="s">
        <v>21648</v>
      </c>
      <c r="E7436"/>
      <c r="F7436">
        <v>99999</v>
      </c>
      <c r="G7436"/>
      <c r="H7436"/>
    </row>
    <row r="7437" spans="1:8" x14ac:dyDescent="0.2">
      <c r="A7437" t="s">
        <v>18583</v>
      </c>
      <c r="B7437" t="s">
        <v>23798</v>
      </c>
      <c r="C7437" t="s">
        <v>18584</v>
      </c>
      <c r="D7437" t="s">
        <v>21648</v>
      </c>
      <c r="E7437"/>
      <c r="F7437">
        <v>99999</v>
      </c>
      <c r="G7437"/>
      <c r="H7437"/>
    </row>
    <row r="7438" spans="1:8" x14ac:dyDescent="0.2">
      <c r="A7438" t="s">
        <v>18585</v>
      </c>
      <c r="B7438" t="s">
        <v>23798</v>
      </c>
      <c r="C7438" t="s">
        <v>18586</v>
      </c>
      <c r="D7438" t="s">
        <v>21648</v>
      </c>
      <c r="E7438"/>
      <c r="F7438">
        <v>99999</v>
      </c>
      <c r="G7438"/>
      <c r="H7438"/>
    </row>
    <row r="7439" spans="1:8" x14ac:dyDescent="0.2">
      <c r="A7439" t="s">
        <v>18587</v>
      </c>
      <c r="B7439" t="s">
        <v>23798</v>
      </c>
      <c r="C7439" t="s">
        <v>18588</v>
      </c>
      <c r="D7439" t="s">
        <v>21648</v>
      </c>
      <c r="E7439"/>
      <c r="F7439">
        <v>99999</v>
      </c>
      <c r="G7439"/>
      <c r="H7439"/>
    </row>
    <row r="7440" spans="1:8" x14ac:dyDescent="0.2">
      <c r="A7440" t="s">
        <v>18589</v>
      </c>
      <c r="B7440" t="s">
        <v>23797</v>
      </c>
      <c r="C7440" t="s">
        <v>18590</v>
      </c>
      <c r="D7440" t="s">
        <v>21648</v>
      </c>
      <c r="E7440"/>
      <c r="F7440">
        <v>99999</v>
      </c>
      <c r="G7440"/>
      <c r="H7440"/>
    </row>
    <row r="7441" spans="1:8" x14ac:dyDescent="0.2">
      <c r="A7441" t="s">
        <v>18591</v>
      </c>
      <c r="B7441" t="s">
        <v>23797</v>
      </c>
      <c r="C7441" t="s">
        <v>18592</v>
      </c>
      <c r="D7441" t="s">
        <v>21648</v>
      </c>
      <c r="E7441"/>
      <c r="F7441">
        <v>99999</v>
      </c>
      <c r="G7441"/>
      <c r="H7441"/>
    </row>
    <row r="7442" spans="1:8" x14ac:dyDescent="0.2">
      <c r="A7442" t="s">
        <v>18593</v>
      </c>
      <c r="B7442" t="s">
        <v>23798</v>
      </c>
      <c r="C7442" t="s">
        <v>18594</v>
      </c>
      <c r="D7442" t="s">
        <v>21677</v>
      </c>
      <c r="E7442"/>
      <c r="F7442"/>
      <c r="G7442"/>
      <c r="H7442"/>
    </row>
    <row r="7443" spans="1:8" x14ac:dyDescent="0.2">
      <c r="A7443" t="s">
        <v>18595</v>
      </c>
      <c r="B7443" t="s">
        <v>23798</v>
      </c>
      <c r="C7443" t="s">
        <v>18596</v>
      </c>
      <c r="D7443" t="s">
        <v>21648</v>
      </c>
      <c r="E7443"/>
      <c r="F7443"/>
      <c r="G7443"/>
      <c r="H7443"/>
    </row>
    <row r="7444" spans="1:8" x14ac:dyDescent="0.2">
      <c r="A7444" t="s">
        <v>18597</v>
      </c>
      <c r="B7444" t="s">
        <v>23798</v>
      </c>
      <c r="C7444" t="s">
        <v>18598</v>
      </c>
      <c r="D7444" t="s">
        <v>21648</v>
      </c>
      <c r="E7444"/>
      <c r="F7444"/>
      <c r="G7444"/>
      <c r="H7444"/>
    </row>
    <row r="7445" spans="1:8" x14ac:dyDescent="0.2">
      <c r="A7445" t="s">
        <v>18599</v>
      </c>
      <c r="B7445" t="s">
        <v>23799</v>
      </c>
      <c r="C7445" t="s">
        <v>18600</v>
      </c>
      <c r="D7445" t="s">
        <v>21677</v>
      </c>
      <c r="E7445"/>
      <c r="F7445"/>
      <c r="G7445"/>
      <c r="H7445"/>
    </row>
    <row r="7446" spans="1:8" x14ac:dyDescent="0.2">
      <c r="A7446" t="s">
        <v>18601</v>
      </c>
      <c r="B7446" t="s">
        <v>23799</v>
      </c>
      <c r="C7446" t="s">
        <v>18602</v>
      </c>
      <c r="D7446" t="s">
        <v>21648</v>
      </c>
      <c r="E7446"/>
      <c r="F7446"/>
      <c r="G7446"/>
      <c r="H7446"/>
    </row>
    <row r="7447" spans="1:8" x14ac:dyDescent="0.2">
      <c r="A7447" t="s">
        <v>18603</v>
      </c>
      <c r="B7447" t="s">
        <v>23799</v>
      </c>
      <c r="C7447" t="s">
        <v>18604</v>
      </c>
      <c r="D7447" t="s">
        <v>21648</v>
      </c>
      <c r="E7447"/>
      <c r="F7447"/>
      <c r="G7447"/>
      <c r="H7447"/>
    </row>
    <row r="7448" spans="1:8" x14ac:dyDescent="0.2">
      <c r="A7448" t="s">
        <v>18605</v>
      </c>
      <c r="B7448" t="s">
        <v>23799</v>
      </c>
      <c r="C7448" t="s">
        <v>18606</v>
      </c>
      <c r="D7448" t="s">
        <v>21648</v>
      </c>
      <c r="E7448"/>
      <c r="F7448"/>
      <c r="G7448"/>
      <c r="H7448"/>
    </row>
    <row r="7449" spans="1:8" x14ac:dyDescent="0.2">
      <c r="A7449" t="s">
        <v>18607</v>
      </c>
      <c r="B7449" t="s">
        <v>23799</v>
      </c>
      <c r="C7449" t="s">
        <v>18608</v>
      </c>
      <c r="D7449" t="s">
        <v>21648</v>
      </c>
      <c r="E7449"/>
      <c r="F7449"/>
      <c r="G7449"/>
      <c r="H7449"/>
    </row>
    <row r="7450" spans="1:8" x14ac:dyDescent="0.2">
      <c r="A7450" t="s">
        <v>18609</v>
      </c>
      <c r="B7450" t="s">
        <v>23799</v>
      </c>
      <c r="C7450" t="s">
        <v>18610</v>
      </c>
      <c r="D7450" t="s">
        <v>21648</v>
      </c>
      <c r="E7450"/>
      <c r="F7450"/>
      <c r="G7450"/>
      <c r="H7450"/>
    </row>
    <row r="7451" spans="1:8" x14ac:dyDescent="0.2">
      <c r="A7451" t="s">
        <v>18611</v>
      </c>
      <c r="B7451" t="s">
        <v>23799</v>
      </c>
      <c r="C7451" t="s">
        <v>18612</v>
      </c>
      <c r="D7451" t="s">
        <v>21648</v>
      </c>
      <c r="E7451"/>
      <c r="F7451"/>
      <c r="G7451"/>
      <c r="H7451"/>
    </row>
    <row r="7452" spans="1:8" x14ac:dyDescent="0.2">
      <c r="A7452" t="s">
        <v>18613</v>
      </c>
      <c r="B7452" t="s">
        <v>23799</v>
      </c>
      <c r="C7452" t="s">
        <v>18614</v>
      </c>
      <c r="D7452" t="s">
        <v>21648</v>
      </c>
      <c r="E7452"/>
      <c r="F7452"/>
      <c r="G7452"/>
      <c r="H7452"/>
    </row>
    <row r="7453" spans="1:8" x14ac:dyDescent="0.2">
      <c r="A7453" t="s">
        <v>18615</v>
      </c>
      <c r="B7453" t="s">
        <v>23797</v>
      </c>
      <c r="C7453" t="s">
        <v>18616</v>
      </c>
      <c r="D7453" t="s">
        <v>21648</v>
      </c>
      <c r="E7453"/>
      <c r="F7453">
        <v>99999</v>
      </c>
      <c r="G7453"/>
      <c r="H7453"/>
    </row>
    <row r="7454" spans="1:8" x14ac:dyDescent="0.2">
      <c r="A7454" t="s">
        <v>25621</v>
      </c>
      <c r="B7454" t="s">
        <v>23797</v>
      </c>
      <c r="C7454" t="s">
        <v>25622</v>
      </c>
      <c r="D7454" t="s">
        <v>21648</v>
      </c>
      <c r="E7454"/>
      <c r="F7454"/>
      <c r="G7454"/>
      <c r="H7454"/>
    </row>
    <row r="7455" spans="1:8" x14ac:dyDescent="0.2">
      <c r="A7455" t="s">
        <v>18617</v>
      </c>
      <c r="B7455" t="s">
        <v>23073</v>
      </c>
      <c r="C7455" t="s">
        <v>18618</v>
      </c>
      <c r="D7455" t="s">
        <v>23072</v>
      </c>
      <c r="E7455"/>
      <c r="F7455">
        <v>99999</v>
      </c>
      <c r="G7455"/>
      <c r="H7455"/>
    </row>
    <row r="7456" spans="1:8" x14ac:dyDescent="0.2">
      <c r="A7456" t="s">
        <v>18619</v>
      </c>
      <c r="B7456" t="s">
        <v>23073</v>
      </c>
      <c r="C7456" t="s">
        <v>18620</v>
      </c>
      <c r="D7456" t="s">
        <v>23072</v>
      </c>
      <c r="E7456"/>
      <c r="F7456">
        <v>99999</v>
      </c>
      <c r="G7456"/>
      <c r="H7456"/>
    </row>
    <row r="7457" spans="1:8" x14ac:dyDescent="0.2">
      <c r="A7457" t="s">
        <v>18621</v>
      </c>
      <c r="B7457" t="s">
        <v>23073</v>
      </c>
      <c r="C7457" t="s">
        <v>18622</v>
      </c>
      <c r="D7457" t="s">
        <v>23072</v>
      </c>
      <c r="E7457"/>
      <c r="F7457">
        <v>99999</v>
      </c>
      <c r="G7457"/>
      <c r="H7457"/>
    </row>
    <row r="7458" spans="1:8" x14ac:dyDescent="0.2">
      <c r="A7458" t="s">
        <v>18623</v>
      </c>
      <c r="B7458" t="s">
        <v>23073</v>
      </c>
      <c r="C7458" t="s">
        <v>18624</v>
      </c>
      <c r="D7458" t="s">
        <v>23072</v>
      </c>
      <c r="E7458"/>
      <c r="F7458">
        <v>99999</v>
      </c>
      <c r="G7458"/>
      <c r="H7458"/>
    </row>
    <row r="7459" spans="1:8" x14ac:dyDescent="0.2">
      <c r="A7459" t="s">
        <v>18625</v>
      </c>
      <c r="B7459" t="s">
        <v>23073</v>
      </c>
      <c r="C7459" t="s">
        <v>18626</v>
      </c>
      <c r="D7459" t="s">
        <v>23072</v>
      </c>
      <c r="E7459"/>
      <c r="F7459">
        <v>99999</v>
      </c>
      <c r="G7459"/>
      <c r="H7459"/>
    </row>
    <row r="7460" spans="1:8" x14ac:dyDescent="0.2">
      <c r="A7460" t="s">
        <v>18627</v>
      </c>
      <c r="B7460" t="s">
        <v>23073</v>
      </c>
      <c r="C7460" t="s">
        <v>18628</v>
      </c>
      <c r="D7460" t="s">
        <v>23072</v>
      </c>
      <c r="E7460"/>
      <c r="F7460">
        <v>99999</v>
      </c>
      <c r="G7460"/>
      <c r="H7460"/>
    </row>
    <row r="7461" spans="1:8" x14ac:dyDescent="0.2">
      <c r="A7461" t="s">
        <v>18629</v>
      </c>
      <c r="B7461" t="s">
        <v>23105</v>
      </c>
      <c r="C7461" t="s">
        <v>18630</v>
      </c>
      <c r="D7461" t="s">
        <v>21648</v>
      </c>
      <c r="E7461"/>
      <c r="F7461">
        <v>99999</v>
      </c>
      <c r="G7461"/>
      <c r="H7461"/>
    </row>
    <row r="7462" spans="1:8" x14ac:dyDescent="0.2">
      <c r="A7462" t="s">
        <v>9740</v>
      </c>
      <c r="B7462" t="s">
        <v>23439</v>
      </c>
      <c r="C7462" t="s">
        <v>9741</v>
      </c>
      <c r="D7462" t="s">
        <v>21648</v>
      </c>
      <c r="E7462">
        <v>0</v>
      </c>
      <c r="F7462">
        <v>99999</v>
      </c>
      <c r="G7462"/>
      <c r="H7462"/>
    </row>
    <row r="7463" spans="1:8" x14ac:dyDescent="0.2">
      <c r="A7463" t="s">
        <v>9742</v>
      </c>
      <c r="B7463" t="s">
        <v>23439</v>
      </c>
      <c r="C7463" t="s">
        <v>9741</v>
      </c>
      <c r="D7463" t="s">
        <v>21648</v>
      </c>
      <c r="E7463">
        <v>0</v>
      </c>
      <c r="F7463">
        <v>99999</v>
      </c>
      <c r="G7463"/>
      <c r="H7463"/>
    </row>
    <row r="7464" spans="1:8" x14ac:dyDescent="0.2">
      <c r="A7464" t="s">
        <v>9743</v>
      </c>
      <c r="B7464" t="s">
        <v>23444</v>
      </c>
      <c r="C7464" t="s">
        <v>9744</v>
      </c>
      <c r="D7464" t="s">
        <v>21648</v>
      </c>
      <c r="E7464">
        <v>0</v>
      </c>
      <c r="F7464">
        <v>99999</v>
      </c>
      <c r="G7464"/>
      <c r="H7464"/>
    </row>
    <row r="7465" spans="1:8" x14ac:dyDescent="0.2">
      <c r="A7465" t="s">
        <v>9745</v>
      </c>
      <c r="B7465" t="s">
        <v>23444</v>
      </c>
      <c r="C7465" t="s">
        <v>9744</v>
      </c>
      <c r="D7465" t="s">
        <v>21648</v>
      </c>
      <c r="E7465">
        <v>0</v>
      </c>
      <c r="F7465">
        <v>99999</v>
      </c>
      <c r="G7465"/>
      <c r="H7465"/>
    </row>
    <row r="7466" spans="1:8" x14ac:dyDescent="0.2">
      <c r="A7466" t="s">
        <v>9746</v>
      </c>
      <c r="B7466" t="s">
        <v>23439</v>
      </c>
      <c r="C7466" t="s">
        <v>9747</v>
      </c>
      <c r="D7466" t="s">
        <v>21648</v>
      </c>
      <c r="E7466">
        <v>0</v>
      </c>
      <c r="F7466">
        <v>99999</v>
      </c>
      <c r="G7466"/>
      <c r="H7466"/>
    </row>
    <row r="7467" spans="1:8" x14ac:dyDescent="0.2">
      <c r="A7467" t="s">
        <v>9748</v>
      </c>
      <c r="B7467" t="s">
        <v>23439</v>
      </c>
      <c r="C7467" t="s">
        <v>9747</v>
      </c>
      <c r="D7467" t="s">
        <v>21648</v>
      </c>
      <c r="E7467">
        <v>0</v>
      </c>
      <c r="F7467">
        <v>99999</v>
      </c>
      <c r="G7467"/>
      <c r="H7467"/>
    </row>
    <row r="7468" spans="1:8" x14ac:dyDescent="0.2">
      <c r="A7468" t="s">
        <v>9749</v>
      </c>
      <c r="B7468" t="s">
        <v>23444</v>
      </c>
      <c r="C7468" t="s">
        <v>9750</v>
      </c>
      <c r="D7468" t="s">
        <v>21648</v>
      </c>
      <c r="E7468">
        <v>0</v>
      </c>
      <c r="F7468">
        <v>99999</v>
      </c>
      <c r="G7468"/>
      <c r="H7468"/>
    </row>
    <row r="7469" spans="1:8" x14ac:dyDescent="0.2">
      <c r="A7469" t="s">
        <v>9751</v>
      </c>
      <c r="B7469" t="s">
        <v>23444</v>
      </c>
      <c r="C7469" t="s">
        <v>9750</v>
      </c>
      <c r="D7469" t="s">
        <v>21648</v>
      </c>
      <c r="E7469">
        <v>0</v>
      </c>
      <c r="F7469">
        <v>99999</v>
      </c>
      <c r="G7469"/>
      <c r="H7469"/>
    </row>
    <row r="7470" spans="1:8" x14ac:dyDescent="0.2">
      <c r="A7470" t="s">
        <v>9752</v>
      </c>
      <c r="B7470" t="s">
        <v>22481</v>
      </c>
      <c r="C7470" t="s">
        <v>9753</v>
      </c>
      <c r="D7470" t="s">
        <v>21648</v>
      </c>
      <c r="E7470">
        <v>0</v>
      </c>
      <c r="F7470">
        <v>99999</v>
      </c>
      <c r="G7470"/>
      <c r="H7470"/>
    </row>
    <row r="7471" spans="1:8" x14ac:dyDescent="0.2">
      <c r="A7471" t="s">
        <v>9754</v>
      </c>
      <c r="B7471" t="s">
        <v>23065</v>
      </c>
      <c r="C7471" t="s">
        <v>9755</v>
      </c>
      <c r="D7471" t="s">
        <v>21648</v>
      </c>
      <c r="E7471"/>
      <c r="F7471">
        <v>99999</v>
      </c>
      <c r="G7471"/>
      <c r="H7471"/>
    </row>
    <row r="7472" spans="1:8" x14ac:dyDescent="0.2">
      <c r="A7472" t="s">
        <v>9756</v>
      </c>
      <c r="B7472" t="s">
        <v>23683</v>
      </c>
      <c r="C7472" t="s">
        <v>9757</v>
      </c>
      <c r="D7472" t="s">
        <v>21648</v>
      </c>
      <c r="E7472"/>
      <c r="F7472">
        <v>99999</v>
      </c>
      <c r="G7472"/>
      <c r="H7472"/>
    </row>
    <row r="7473" spans="1:8" x14ac:dyDescent="0.2">
      <c r="A7473" t="s">
        <v>9758</v>
      </c>
      <c r="B7473" t="s">
        <v>23739</v>
      </c>
      <c r="C7473" t="s">
        <v>9759</v>
      </c>
      <c r="D7473" t="s">
        <v>21648</v>
      </c>
      <c r="E7473"/>
      <c r="F7473">
        <v>99999</v>
      </c>
      <c r="G7473"/>
      <c r="H7473"/>
    </row>
    <row r="7474" spans="1:8" x14ac:dyDescent="0.2">
      <c r="A7474" t="s">
        <v>9760</v>
      </c>
      <c r="B7474" t="s">
        <v>23683</v>
      </c>
      <c r="C7474" t="s">
        <v>9761</v>
      </c>
      <c r="D7474" t="s">
        <v>21648</v>
      </c>
      <c r="E7474"/>
      <c r="F7474">
        <v>99999</v>
      </c>
      <c r="G7474"/>
      <c r="H7474"/>
    </row>
    <row r="7475" spans="1:8" x14ac:dyDescent="0.2">
      <c r="A7475" t="s">
        <v>9762</v>
      </c>
      <c r="B7475" t="s">
        <v>23065</v>
      </c>
      <c r="C7475" t="s">
        <v>9763</v>
      </c>
      <c r="D7475" t="s">
        <v>21648</v>
      </c>
      <c r="E7475"/>
      <c r="F7475">
        <v>99999</v>
      </c>
      <c r="G7475"/>
      <c r="H7475"/>
    </row>
    <row r="7476" spans="1:8" x14ac:dyDescent="0.2">
      <c r="A7476" t="s">
        <v>9764</v>
      </c>
      <c r="B7476" t="s">
        <v>23739</v>
      </c>
      <c r="C7476" t="s">
        <v>9765</v>
      </c>
      <c r="D7476" t="s">
        <v>21648</v>
      </c>
      <c r="E7476"/>
      <c r="F7476">
        <v>99999</v>
      </c>
      <c r="G7476"/>
      <c r="H7476"/>
    </row>
    <row r="7477" spans="1:8" x14ac:dyDescent="0.2">
      <c r="A7477" t="s">
        <v>9766</v>
      </c>
      <c r="B7477" t="s">
        <v>23683</v>
      </c>
      <c r="C7477" t="s">
        <v>9767</v>
      </c>
      <c r="D7477" t="s">
        <v>21648</v>
      </c>
      <c r="E7477"/>
      <c r="F7477">
        <v>99999</v>
      </c>
      <c r="G7477"/>
      <c r="H7477"/>
    </row>
    <row r="7478" spans="1:8" x14ac:dyDescent="0.2">
      <c r="A7478" t="s">
        <v>9768</v>
      </c>
      <c r="B7478" t="s">
        <v>22927</v>
      </c>
      <c r="C7478" t="s">
        <v>9769</v>
      </c>
      <c r="D7478" t="s">
        <v>21648</v>
      </c>
      <c r="E7478"/>
      <c r="F7478">
        <v>99999</v>
      </c>
      <c r="G7478"/>
      <c r="H7478"/>
    </row>
    <row r="7479" spans="1:8" x14ac:dyDescent="0.2">
      <c r="A7479" t="s">
        <v>9770</v>
      </c>
      <c r="B7479" t="s">
        <v>23800</v>
      </c>
      <c r="C7479" t="s">
        <v>9771</v>
      </c>
      <c r="D7479" t="s">
        <v>21648</v>
      </c>
      <c r="E7479"/>
      <c r="F7479">
        <v>99999</v>
      </c>
      <c r="G7479"/>
      <c r="H7479"/>
    </row>
    <row r="7480" spans="1:8" x14ac:dyDescent="0.2">
      <c r="A7480" t="s">
        <v>9772</v>
      </c>
      <c r="B7480" t="s">
        <v>23801</v>
      </c>
      <c r="C7480" t="s">
        <v>9773</v>
      </c>
      <c r="D7480" t="s">
        <v>21648</v>
      </c>
      <c r="E7480"/>
      <c r="F7480">
        <v>99999</v>
      </c>
      <c r="G7480"/>
      <c r="H7480"/>
    </row>
    <row r="7481" spans="1:8" x14ac:dyDescent="0.2">
      <c r="A7481" t="s">
        <v>9774</v>
      </c>
      <c r="B7481" t="s">
        <v>23683</v>
      </c>
      <c r="C7481" t="s">
        <v>9775</v>
      </c>
      <c r="D7481" t="s">
        <v>21648</v>
      </c>
      <c r="E7481"/>
      <c r="F7481">
        <v>99999</v>
      </c>
      <c r="G7481"/>
      <c r="H7481"/>
    </row>
    <row r="7482" spans="1:8" x14ac:dyDescent="0.2">
      <c r="A7482" t="s">
        <v>9776</v>
      </c>
      <c r="B7482" t="s">
        <v>23683</v>
      </c>
      <c r="C7482" t="s">
        <v>9777</v>
      </c>
      <c r="D7482" t="s">
        <v>21648</v>
      </c>
      <c r="E7482"/>
      <c r="F7482">
        <v>99999</v>
      </c>
      <c r="G7482"/>
      <c r="H7482"/>
    </row>
    <row r="7483" spans="1:8" x14ac:dyDescent="0.2">
      <c r="A7483" t="s">
        <v>9778</v>
      </c>
      <c r="B7483" t="s">
        <v>23683</v>
      </c>
      <c r="C7483" t="s">
        <v>9779</v>
      </c>
      <c r="D7483" t="s">
        <v>21648</v>
      </c>
      <c r="E7483"/>
      <c r="F7483">
        <v>99999</v>
      </c>
      <c r="G7483"/>
      <c r="H7483"/>
    </row>
    <row r="7484" spans="1:8" x14ac:dyDescent="0.2">
      <c r="A7484" t="s">
        <v>9780</v>
      </c>
      <c r="B7484" t="s">
        <v>23683</v>
      </c>
      <c r="C7484" t="s">
        <v>13179</v>
      </c>
      <c r="D7484" t="s">
        <v>21648</v>
      </c>
      <c r="E7484"/>
      <c r="F7484">
        <v>99999</v>
      </c>
      <c r="G7484"/>
      <c r="H7484"/>
    </row>
    <row r="7485" spans="1:8" x14ac:dyDescent="0.2">
      <c r="A7485" t="s">
        <v>13180</v>
      </c>
      <c r="B7485" t="s">
        <v>23683</v>
      </c>
      <c r="C7485" t="s">
        <v>13181</v>
      </c>
      <c r="D7485" t="s">
        <v>21648</v>
      </c>
      <c r="E7485"/>
      <c r="F7485">
        <v>99999</v>
      </c>
      <c r="G7485"/>
      <c r="H7485"/>
    </row>
    <row r="7486" spans="1:8" x14ac:dyDescent="0.2">
      <c r="A7486" t="s">
        <v>13182</v>
      </c>
      <c r="B7486" t="s">
        <v>23683</v>
      </c>
      <c r="C7486" t="s">
        <v>13183</v>
      </c>
      <c r="D7486" t="s">
        <v>21648</v>
      </c>
      <c r="E7486"/>
      <c r="F7486">
        <v>99999</v>
      </c>
      <c r="G7486"/>
      <c r="H7486"/>
    </row>
    <row r="7487" spans="1:8" x14ac:dyDescent="0.2">
      <c r="A7487" t="s">
        <v>13184</v>
      </c>
      <c r="B7487" t="s">
        <v>23683</v>
      </c>
      <c r="C7487" t="s">
        <v>13185</v>
      </c>
      <c r="D7487" t="s">
        <v>21648</v>
      </c>
      <c r="E7487"/>
      <c r="F7487">
        <v>99999</v>
      </c>
      <c r="G7487"/>
      <c r="H7487"/>
    </row>
    <row r="7488" spans="1:8" x14ac:dyDescent="0.2">
      <c r="A7488" t="s">
        <v>13186</v>
      </c>
      <c r="B7488" t="s">
        <v>23683</v>
      </c>
      <c r="C7488" t="s">
        <v>13187</v>
      </c>
      <c r="D7488" t="s">
        <v>21648</v>
      </c>
      <c r="E7488"/>
      <c r="F7488">
        <v>99999</v>
      </c>
      <c r="G7488"/>
      <c r="H7488"/>
    </row>
    <row r="7489" spans="1:8" x14ac:dyDescent="0.2">
      <c r="A7489" t="s">
        <v>13188</v>
      </c>
      <c r="B7489" t="s">
        <v>23065</v>
      </c>
      <c r="C7489" t="s">
        <v>13189</v>
      </c>
      <c r="D7489" t="s">
        <v>21648</v>
      </c>
      <c r="E7489"/>
      <c r="F7489">
        <v>99999</v>
      </c>
      <c r="G7489"/>
      <c r="H7489"/>
    </row>
    <row r="7490" spans="1:8" x14ac:dyDescent="0.2">
      <c r="A7490" t="s">
        <v>13190</v>
      </c>
      <c r="B7490" t="s">
        <v>23802</v>
      </c>
      <c r="C7490" t="s">
        <v>13191</v>
      </c>
      <c r="D7490" t="s">
        <v>21648</v>
      </c>
      <c r="E7490"/>
      <c r="F7490">
        <v>99999</v>
      </c>
      <c r="G7490"/>
      <c r="H7490"/>
    </row>
    <row r="7491" spans="1:8" x14ac:dyDescent="0.2">
      <c r="A7491" t="s">
        <v>13192</v>
      </c>
      <c r="B7491" t="s">
        <v>23803</v>
      </c>
      <c r="C7491" t="s">
        <v>13193</v>
      </c>
      <c r="D7491" t="s">
        <v>21648</v>
      </c>
      <c r="E7491"/>
      <c r="F7491">
        <v>99999</v>
      </c>
      <c r="G7491"/>
      <c r="H7491"/>
    </row>
    <row r="7492" spans="1:8" x14ac:dyDescent="0.2">
      <c r="A7492" t="s">
        <v>13194</v>
      </c>
      <c r="B7492" t="s">
        <v>23804</v>
      </c>
      <c r="C7492" t="s">
        <v>13195</v>
      </c>
      <c r="D7492" t="s">
        <v>21648</v>
      </c>
      <c r="E7492"/>
      <c r="F7492">
        <v>99999</v>
      </c>
      <c r="G7492"/>
      <c r="H7492"/>
    </row>
    <row r="7493" spans="1:8" x14ac:dyDescent="0.2">
      <c r="A7493" t="s">
        <v>13196</v>
      </c>
      <c r="B7493" t="s">
        <v>23805</v>
      </c>
      <c r="C7493" t="s">
        <v>13197</v>
      </c>
      <c r="D7493" t="s">
        <v>21648</v>
      </c>
      <c r="E7493"/>
      <c r="F7493">
        <v>99999</v>
      </c>
      <c r="G7493"/>
      <c r="H7493"/>
    </row>
    <row r="7494" spans="1:8" x14ac:dyDescent="0.2">
      <c r="A7494" t="s">
        <v>13198</v>
      </c>
      <c r="B7494" t="s">
        <v>23806</v>
      </c>
      <c r="C7494" t="s">
        <v>13199</v>
      </c>
      <c r="D7494" t="s">
        <v>21648</v>
      </c>
      <c r="E7494"/>
      <c r="F7494">
        <v>99999</v>
      </c>
      <c r="G7494"/>
      <c r="H7494"/>
    </row>
    <row r="7495" spans="1:8" x14ac:dyDescent="0.2">
      <c r="A7495" t="s">
        <v>13200</v>
      </c>
      <c r="B7495" t="s">
        <v>23807</v>
      </c>
      <c r="C7495" t="s">
        <v>13201</v>
      </c>
      <c r="D7495" t="s">
        <v>21648</v>
      </c>
      <c r="E7495"/>
      <c r="F7495">
        <v>99999</v>
      </c>
      <c r="G7495"/>
      <c r="H7495"/>
    </row>
    <row r="7496" spans="1:8" x14ac:dyDescent="0.2">
      <c r="A7496" t="s">
        <v>13202</v>
      </c>
      <c r="B7496" t="s">
        <v>23808</v>
      </c>
      <c r="C7496" t="s">
        <v>13203</v>
      </c>
      <c r="D7496" t="s">
        <v>21648</v>
      </c>
      <c r="E7496"/>
      <c r="F7496">
        <v>99999</v>
      </c>
      <c r="G7496"/>
      <c r="H7496"/>
    </row>
    <row r="7497" spans="1:8" x14ac:dyDescent="0.2">
      <c r="A7497" t="s">
        <v>13204</v>
      </c>
      <c r="B7497" t="s">
        <v>23809</v>
      </c>
      <c r="C7497" t="s">
        <v>13205</v>
      </c>
      <c r="D7497" t="s">
        <v>21648</v>
      </c>
      <c r="E7497"/>
      <c r="F7497">
        <v>99999</v>
      </c>
      <c r="G7497"/>
      <c r="H7497"/>
    </row>
    <row r="7498" spans="1:8" x14ac:dyDescent="0.2">
      <c r="A7498" t="s">
        <v>13206</v>
      </c>
      <c r="B7498" t="s">
        <v>23804</v>
      </c>
      <c r="C7498" t="s">
        <v>13207</v>
      </c>
      <c r="D7498" t="s">
        <v>21648</v>
      </c>
      <c r="E7498"/>
      <c r="F7498">
        <v>99999</v>
      </c>
      <c r="G7498"/>
      <c r="H7498"/>
    </row>
    <row r="7499" spans="1:8" x14ac:dyDescent="0.2">
      <c r="A7499" t="s">
        <v>13208</v>
      </c>
      <c r="B7499" t="s">
        <v>23803</v>
      </c>
      <c r="C7499" t="s">
        <v>13209</v>
      </c>
      <c r="D7499" t="s">
        <v>21648</v>
      </c>
      <c r="E7499"/>
      <c r="F7499">
        <v>99999</v>
      </c>
      <c r="G7499"/>
      <c r="H7499"/>
    </row>
    <row r="7500" spans="1:8" x14ac:dyDescent="0.2">
      <c r="A7500" t="s">
        <v>13210</v>
      </c>
      <c r="B7500" t="s">
        <v>23802</v>
      </c>
      <c r="C7500" t="s">
        <v>13211</v>
      </c>
      <c r="D7500" t="s">
        <v>21648</v>
      </c>
      <c r="E7500"/>
      <c r="F7500">
        <v>99999</v>
      </c>
      <c r="G7500"/>
      <c r="H7500"/>
    </row>
    <row r="7501" spans="1:8" x14ac:dyDescent="0.2">
      <c r="A7501" t="s">
        <v>13212</v>
      </c>
      <c r="B7501" t="s">
        <v>23810</v>
      </c>
      <c r="C7501" t="s">
        <v>13213</v>
      </c>
      <c r="D7501" t="s">
        <v>21648</v>
      </c>
      <c r="E7501"/>
      <c r="F7501">
        <v>99999</v>
      </c>
      <c r="G7501"/>
      <c r="H7501"/>
    </row>
    <row r="7502" spans="1:8" x14ac:dyDescent="0.2">
      <c r="A7502" t="s">
        <v>13214</v>
      </c>
      <c r="B7502" t="s">
        <v>23811</v>
      </c>
      <c r="C7502" t="s">
        <v>13215</v>
      </c>
      <c r="D7502" t="s">
        <v>21648</v>
      </c>
      <c r="E7502"/>
      <c r="F7502">
        <v>99999</v>
      </c>
      <c r="G7502"/>
      <c r="H7502"/>
    </row>
    <row r="7503" spans="1:8" x14ac:dyDescent="0.2">
      <c r="A7503" t="s">
        <v>13216</v>
      </c>
      <c r="B7503" t="s">
        <v>23812</v>
      </c>
      <c r="C7503" t="s">
        <v>13217</v>
      </c>
      <c r="D7503" t="s">
        <v>21648</v>
      </c>
      <c r="E7503"/>
      <c r="F7503">
        <v>99999</v>
      </c>
      <c r="G7503"/>
      <c r="H7503"/>
    </row>
    <row r="7504" spans="1:8" x14ac:dyDescent="0.2">
      <c r="A7504" t="s">
        <v>13218</v>
      </c>
      <c r="B7504" t="s">
        <v>23813</v>
      </c>
      <c r="C7504" t="s">
        <v>13219</v>
      </c>
      <c r="D7504" t="s">
        <v>21648</v>
      </c>
      <c r="E7504"/>
      <c r="F7504">
        <v>99999</v>
      </c>
      <c r="G7504"/>
      <c r="H7504"/>
    </row>
    <row r="7505" spans="1:8" x14ac:dyDescent="0.2">
      <c r="A7505" t="s">
        <v>13220</v>
      </c>
      <c r="B7505" t="s">
        <v>23814</v>
      </c>
      <c r="C7505" t="s">
        <v>13221</v>
      </c>
      <c r="D7505" t="s">
        <v>21648</v>
      </c>
      <c r="E7505"/>
      <c r="F7505">
        <v>99999</v>
      </c>
      <c r="G7505"/>
      <c r="H7505"/>
    </row>
    <row r="7506" spans="1:8" x14ac:dyDescent="0.2">
      <c r="A7506" t="s">
        <v>13222</v>
      </c>
      <c r="B7506" t="s">
        <v>23815</v>
      </c>
      <c r="C7506" t="s">
        <v>13223</v>
      </c>
      <c r="D7506" t="s">
        <v>21648</v>
      </c>
      <c r="E7506"/>
      <c r="F7506">
        <v>99999</v>
      </c>
      <c r="G7506"/>
      <c r="H7506"/>
    </row>
    <row r="7507" spans="1:8" x14ac:dyDescent="0.2">
      <c r="A7507" t="s">
        <v>13224</v>
      </c>
      <c r="B7507" t="s">
        <v>23816</v>
      </c>
      <c r="C7507" t="s">
        <v>13225</v>
      </c>
      <c r="D7507" t="s">
        <v>21648</v>
      </c>
      <c r="E7507"/>
      <c r="F7507">
        <v>99999</v>
      </c>
      <c r="G7507"/>
      <c r="H7507"/>
    </row>
    <row r="7508" spans="1:8" x14ac:dyDescent="0.2">
      <c r="A7508" t="s">
        <v>13226</v>
      </c>
      <c r="B7508" t="s">
        <v>23817</v>
      </c>
      <c r="C7508" t="s">
        <v>13227</v>
      </c>
      <c r="D7508" t="s">
        <v>21648</v>
      </c>
      <c r="E7508"/>
      <c r="F7508">
        <v>99999</v>
      </c>
      <c r="G7508"/>
      <c r="H7508"/>
    </row>
    <row r="7509" spans="1:8" x14ac:dyDescent="0.2">
      <c r="A7509" t="s">
        <v>13228</v>
      </c>
      <c r="B7509" t="s">
        <v>23818</v>
      </c>
      <c r="C7509" t="s">
        <v>13229</v>
      </c>
      <c r="D7509" t="s">
        <v>21648</v>
      </c>
      <c r="E7509"/>
      <c r="F7509">
        <v>99999</v>
      </c>
      <c r="G7509"/>
      <c r="H7509"/>
    </row>
    <row r="7510" spans="1:8" x14ac:dyDescent="0.2">
      <c r="A7510" t="s">
        <v>13230</v>
      </c>
      <c r="B7510" t="s">
        <v>23819</v>
      </c>
      <c r="C7510" t="s">
        <v>13231</v>
      </c>
      <c r="D7510" t="s">
        <v>21648</v>
      </c>
      <c r="E7510"/>
      <c r="F7510">
        <v>99999</v>
      </c>
      <c r="G7510"/>
      <c r="H7510"/>
    </row>
    <row r="7511" spans="1:8" x14ac:dyDescent="0.2">
      <c r="A7511" t="s">
        <v>13232</v>
      </c>
      <c r="B7511" t="s">
        <v>23820</v>
      </c>
      <c r="C7511" t="s">
        <v>13233</v>
      </c>
      <c r="D7511" t="s">
        <v>21648</v>
      </c>
      <c r="E7511"/>
      <c r="F7511">
        <v>99999</v>
      </c>
      <c r="G7511"/>
      <c r="H7511"/>
    </row>
    <row r="7512" spans="1:8" x14ac:dyDescent="0.2">
      <c r="A7512" t="s">
        <v>13234</v>
      </c>
      <c r="B7512" t="s">
        <v>23801</v>
      </c>
      <c r="C7512" t="s">
        <v>9773</v>
      </c>
      <c r="D7512" t="s">
        <v>21648</v>
      </c>
      <c r="E7512"/>
      <c r="F7512">
        <v>99999</v>
      </c>
      <c r="G7512"/>
      <c r="H7512"/>
    </row>
    <row r="7513" spans="1:8" x14ac:dyDescent="0.2">
      <c r="A7513" t="s">
        <v>13235</v>
      </c>
      <c r="B7513" t="s">
        <v>23807</v>
      </c>
      <c r="C7513" t="s">
        <v>13201</v>
      </c>
      <c r="D7513" t="s">
        <v>21648</v>
      </c>
      <c r="E7513"/>
      <c r="F7513">
        <v>99999</v>
      </c>
      <c r="G7513"/>
      <c r="H7513"/>
    </row>
    <row r="7514" spans="1:8" x14ac:dyDescent="0.2">
      <c r="A7514" t="s">
        <v>13236</v>
      </c>
      <c r="B7514" t="s">
        <v>23800</v>
      </c>
      <c r="C7514" t="s">
        <v>9771</v>
      </c>
      <c r="D7514" t="s">
        <v>21648</v>
      </c>
      <c r="E7514"/>
      <c r="F7514">
        <v>99999</v>
      </c>
      <c r="G7514"/>
      <c r="H7514"/>
    </row>
    <row r="7515" spans="1:8" x14ac:dyDescent="0.2">
      <c r="A7515" t="s">
        <v>13237</v>
      </c>
      <c r="B7515" t="s">
        <v>23821</v>
      </c>
      <c r="C7515" t="s">
        <v>13238</v>
      </c>
      <c r="D7515" t="s">
        <v>21648</v>
      </c>
      <c r="E7515"/>
      <c r="F7515">
        <v>99999</v>
      </c>
      <c r="G7515"/>
      <c r="H7515"/>
    </row>
    <row r="7516" spans="1:8" x14ac:dyDescent="0.2">
      <c r="A7516" t="s">
        <v>13239</v>
      </c>
      <c r="B7516" t="s">
        <v>23822</v>
      </c>
      <c r="C7516" t="s">
        <v>13240</v>
      </c>
      <c r="D7516" t="s">
        <v>21648</v>
      </c>
      <c r="E7516"/>
      <c r="F7516">
        <v>99999</v>
      </c>
      <c r="G7516"/>
      <c r="H7516"/>
    </row>
    <row r="7517" spans="1:8" x14ac:dyDescent="0.2">
      <c r="A7517" t="s">
        <v>13241</v>
      </c>
      <c r="B7517" t="s">
        <v>23823</v>
      </c>
      <c r="C7517" t="s">
        <v>13242</v>
      </c>
      <c r="D7517" t="s">
        <v>21648</v>
      </c>
      <c r="E7517"/>
      <c r="F7517">
        <v>99999</v>
      </c>
      <c r="G7517"/>
      <c r="H7517"/>
    </row>
    <row r="7518" spans="1:8" x14ac:dyDescent="0.2">
      <c r="A7518" t="s">
        <v>13243</v>
      </c>
      <c r="B7518" t="s">
        <v>23824</v>
      </c>
      <c r="C7518" t="s">
        <v>13244</v>
      </c>
      <c r="D7518" t="s">
        <v>21648</v>
      </c>
      <c r="E7518"/>
      <c r="F7518">
        <v>99999</v>
      </c>
      <c r="G7518"/>
      <c r="H7518"/>
    </row>
    <row r="7519" spans="1:8" x14ac:dyDescent="0.2">
      <c r="A7519" t="s">
        <v>13245</v>
      </c>
      <c r="B7519" t="s">
        <v>23825</v>
      </c>
      <c r="C7519" t="s">
        <v>13246</v>
      </c>
      <c r="D7519" t="s">
        <v>21648</v>
      </c>
      <c r="E7519"/>
      <c r="F7519">
        <v>99999</v>
      </c>
      <c r="G7519"/>
      <c r="H7519"/>
    </row>
    <row r="7520" spans="1:8" x14ac:dyDescent="0.2">
      <c r="A7520" t="s">
        <v>13247</v>
      </c>
      <c r="B7520" t="s">
        <v>23826</v>
      </c>
      <c r="C7520" t="s">
        <v>13248</v>
      </c>
      <c r="D7520" t="s">
        <v>21648</v>
      </c>
      <c r="E7520"/>
      <c r="F7520">
        <v>99999</v>
      </c>
      <c r="G7520"/>
      <c r="H7520"/>
    </row>
    <row r="7521" spans="1:8" x14ac:dyDescent="0.2">
      <c r="A7521" t="s">
        <v>13249</v>
      </c>
      <c r="B7521" t="s">
        <v>23827</v>
      </c>
      <c r="C7521" t="s">
        <v>13250</v>
      </c>
      <c r="D7521" t="s">
        <v>21648</v>
      </c>
      <c r="E7521"/>
      <c r="F7521">
        <v>99999</v>
      </c>
      <c r="G7521"/>
      <c r="H7521"/>
    </row>
    <row r="7522" spans="1:8" x14ac:dyDescent="0.2">
      <c r="A7522" t="s">
        <v>13251</v>
      </c>
      <c r="B7522" t="s">
        <v>23828</v>
      </c>
      <c r="C7522" t="s">
        <v>13252</v>
      </c>
      <c r="D7522" t="s">
        <v>21648</v>
      </c>
      <c r="E7522"/>
      <c r="F7522">
        <v>99999</v>
      </c>
      <c r="G7522"/>
      <c r="H7522"/>
    </row>
    <row r="7523" spans="1:8" x14ac:dyDescent="0.2">
      <c r="A7523" t="s">
        <v>13253</v>
      </c>
      <c r="B7523" t="s">
        <v>23829</v>
      </c>
      <c r="C7523" t="s">
        <v>13254</v>
      </c>
      <c r="D7523" t="s">
        <v>21648</v>
      </c>
      <c r="E7523"/>
      <c r="F7523">
        <v>99999</v>
      </c>
      <c r="G7523"/>
      <c r="H7523"/>
    </row>
    <row r="7524" spans="1:8" x14ac:dyDescent="0.2">
      <c r="A7524" t="s">
        <v>13255</v>
      </c>
      <c r="B7524" t="s">
        <v>23830</v>
      </c>
      <c r="C7524" t="s">
        <v>13256</v>
      </c>
      <c r="D7524" t="s">
        <v>21648</v>
      </c>
      <c r="E7524"/>
      <c r="F7524">
        <v>99999</v>
      </c>
      <c r="G7524"/>
      <c r="H7524"/>
    </row>
    <row r="7525" spans="1:8" x14ac:dyDescent="0.2">
      <c r="A7525" t="s">
        <v>13257</v>
      </c>
      <c r="B7525" t="s">
        <v>23831</v>
      </c>
      <c r="C7525" t="s">
        <v>13258</v>
      </c>
      <c r="D7525" t="s">
        <v>21648</v>
      </c>
      <c r="E7525"/>
      <c r="F7525">
        <v>99999</v>
      </c>
      <c r="G7525"/>
      <c r="H7525"/>
    </row>
    <row r="7526" spans="1:8" x14ac:dyDescent="0.2">
      <c r="A7526" t="s">
        <v>13259</v>
      </c>
      <c r="B7526" t="s">
        <v>23832</v>
      </c>
      <c r="C7526" t="s">
        <v>13260</v>
      </c>
      <c r="D7526" t="s">
        <v>21648</v>
      </c>
      <c r="E7526"/>
      <c r="F7526">
        <v>99999</v>
      </c>
      <c r="G7526"/>
      <c r="H7526"/>
    </row>
    <row r="7527" spans="1:8" x14ac:dyDescent="0.2">
      <c r="A7527" t="s">
        <v>13261</v>
      </c>
      <c r="B7527" t="s">
        <v>23833</v>
      </c>
      <c r="C7527" t="s">
        <v>13262</v>
      </c>
      <c r="D7527" t="s">
        <v>21648</v>
      </c>
      <c r="E7527"/>
      <c r="F7527">
        <v>99999</v>
      </c>
      <c r="G7527"/>
      <c r="H7527"/>
    </row>
    <row r="7528" spans="1:8" x14ac:dyDescent="0.2">
      <c r="A7528" t="s">
        <v>13263</v>
      </c>
      <c r="B7528" t="s">
        <v>23834</v>
      </c>
      <c r="C7528" t="s">
        <v>13264</v>
      </c>
      <c r="D7528" t="s">
        <v>21648</v>
      </c>
      <c r="E7528"/>
      <c r="F7528">
        <v>99999</v>
      </c>
      <c r="G7528"/>
      <c r="H7528"/>
    </row>
    <row r="7529" spans="1:8" x14ac:dyDescent="0.2">
      <c r="A7529" t="s">
        <v>13265</v>
      </c>
      <c r="B7529" t="s">
        <v>23835</v>
      </c>
      <c r="C7529" t="s">
        <v>13266</v>
      </c>
      <c r="D7529" t="s">
        <v>21648</v>
      </c>
      <c r="E7529"/>
      <c r="F7529">
        <v>99999</v>
      </c>
      <c r="G7529"/>
      <c r="H7529"/>
    </row>
    <row r="7530" spans="1:8" x14ac:dyDescent="0.2">
      <c r="A7530" t="s">
        <v>13267</v>
      </c>
      <c r="B7530" t="s">
        <v>23836</v>
      </c>
      <c r="C7530" t="s">
        <v>13268</v>
      </c>
      <c r="D7530" t="s">
        <v>21648</v>
      </c>
      <c r="E7530"/>
      <c r="F7530">
        <v>99999</v>
      </c>
      <c r="G7530"/>
      <c r="H7530"/>
    </row>
    <row r="7531" spans="1:8" x14ac:dyDescent="0.2">
      <c r="A7531" t="s">
        <v>13269</v>
      </c>
      <c r="B7531" t="s">
        <v>23837</v>
      </c>
      <c r="C7531" t="s">
        <v>13270</v>
      </c>
      <c r="D7531" t="s">
        <v>21648</v>
      </c>
      <c r="E7531"/>
      <c r="F7531">
        <v>99999</v>
      </c>
      <c r="G7531"/>
      <c r="H7531"/>
    </row>
    <row r="7532" spans="1:8" x14ac:dyDescent="0.2">
      <c r="A7532" t="s">
        <v>13271</v>
      </c>
      <c r="B7532" t="s">
        <v>23838</v>
      </c>
      <c r="C7532" t="s">
        <v>13272</v>
      </c>
      <c r="D7532" t="s">
        <v>21648</v>
      </c>
      <c r="E7532"/>
      <c r="F7532">
        <v>99999</v>
      </c>
      <c r="G7532"/>
      <c r="H7532"/>
    </row>
    <row r="7533" spans="1:8" x14ac:dyDescent="0.2">
      <c r="A7533" t="s">
        <v>13273</v>
      </c>
      <c r="B7533" t="s">
        <v>23839</v>
      </c>
      <c r="C7533" t="s">
        <v>13274</v>
      </c>
      <c r="D7533" t="s">
        <v>21648</v>
      </c>
      <c r="E7533"/>
      <c r="F7533">
        <v>99999</v>
      </c>
      <c r="G7533"/>
      <c r="H7533"/>
    </row>
    <row r="7534" spans="1:8" x14ac:dyDescent="0.2">
      <c r="A7534" t="s">
        <v>13275</v>
      </c>
      <c r="B7534" t="s">
        <v>23840</v>
      </c>
      <c r="C7534" t="s">
        <v>13276</v>
      </c>
      <c r="D7534" t="s">
        <v>21648</v>
      </c>
      <c r="E7534"/>
      <c r="F7534">
        <v>99999</v>
      </c>
      <c r="G7534"/>
      <c r="H7534"/>
    </row>
    <row r="7535" spans="1:8" x14ac:dyDescent="0.2">
      <c r="A7535" t="s">
        <v>13277</v>
      </c>
      <c r="B7535" t="s">
        <v>22877</v>
      </c>
      <c r="C7535" t="s">
        <v>18631</v>
      </c>
      <c r="D7535" t="s">
        <v>21648</v>
      </c>
      <c r="E7535"/>
      <c r="F7535">
        <v>99999</v>
      </c>
      <c r="G7535"/>
      <c r="H7535"/>
    </row>
    <row r="7536" spans="1:8" x14ac:dyDescent="0.2">
      <c r="A7536" t="s">
        <v>13278</v>
      </c>
      <c r="B7536" t="s">
        <v>23841</v>
      </c>
      <c r="C7536" t="s">
        <v>13279</v>
      </c>
      <c r="D7536" t="s">
        <v>21648</v>
      </c>
      <c r="E7536"/>
      <c r="F7536">
        <v>99999</v>
      </c>
      <c r="G7536"/>
      <c r="H7536"/>
    </row>
    <row r="7537" spans="1:8" x14ac:dyDescent="0.2">
      <c r="A7537" t="s">
        <v>13280</v>
      </c>
      <c r="B7537" t="s">
        <v>23842</v>
      </c>
      <c r="C7537" t="s">
        <v>13281</v>
      </c>
      <c r="D7537" t="s">
        <v>21648</v>
      </c>
      <c r="E7537"/>
      <c r="F7537">
        <v>99999</v>
      </c>
      <c r="G7537"/>
      <c r="H7537"/>
    </row>
    <row r="7538" spans="1:8" x14ac:dyDescent="0.2">
      <c r="A7538" t="s">
        <v>13282</v>
      </c>
      <c r="B7538" t="s">
        <v>23843</v>
      </c>
      <c r="C7538" t="s">
        <v>13283</v>
      </c>
      <c r="D7538" t="s">
        <v>21648</v>
      </c>
      <c r="E7538"/>
      <c r="F7538">
        <v>99999</v>
      </c>
      <c r="G7538"/>
      <c r="H7538"/>
    </row>
    <row r="7539" spans="1:8" x14ac:dyDescent="0.2">
      <c r="A7539" t="s">
        <v>13284</v>
      </c>
      <c r="B7539" t="s">
        <v>23844</v>
      </c>
      <c r="C7539" t="s">
        <v>13285</v>
      </c>
      <c r="D7539" t="s">
        <v>21648</v>
      </c>
      <c r="E7539"/>
      <c r="F7539">
        <v>99999</v>
      </c>
      <c r="G7539"/>
      <c r="H7539"/>
    </row>
    <row r="7540" spans="1:8" x14ac:dyDescent="0.2">
      <c r="A7540" t="s">
        <v>13286</v>
      </c>
      <c r="B7540" t="s">
        <v>23841</v>
      </c>
      <c r="C7540" t="s">
        <v>13287</v>
      </c>
      <c r="D7540" t="s">
        <v>21648</v>
      </c>
      <c r="E7540"/>
      <c r="F7540">
        <v>99999</v>
      </c>
      <c r="G7540"/>
      <c r="H7540"/>
    </row>
    <row r="7541" spans="1:8" x14ac:dyDescent="0.2">
      <c r="A7541" t="s">
        <v>13288</v>
      </c>
      <c r="B7541" t="s">
        <v>23842</v>
      </c>
      <c r="C7541" t="s">
        <v>13289</v>
      </c>
      <c r="D7541" t="s">
        <v>21648</v>
      </c>
      <c r="E7541"/>
      <c r="F7541">
        <v>99999</v>
      </c>
      <c r="G7541"/>
      <c r="H7541"/>
    </row>
    <row r="7542" spans="1:8" x14ac:dyDescent="0.2">
      <c r="A7542" t="s">
        <v>13290</v>
      </c>
      <c r="B7542" t="s">
        <v>23843</v>
      </c>
      <c r="C7542" t="s">
        <v>13283</v>
      </c>
      <c r="D7542" t="s">
        <v>21648</v>
      </c>
      <c r="E7542"/>
      <c r="F7542">
        <v>99999</v>
      </c>
      <c r="G7542"/>
      <c r="H7542"/>
    </row>
    <row r="7543" spans="1:8" x14ac:dyDescent="0.2">
      <c r="A7543" t="s">
        <v>13291</v>
      </c>
      <c r="B7543" t="s">
        <v>23844</v>
      </c>
      <c r="C7543" t="s">
        <v>13285</v>
      </c>
      <c r="D7543" t="s">
        <v>21648</v>
      </c>
      <c r="E7543"/>
      <c r="F7543">
        <v>99999</v>
      </c>
      <c r="G7543"/>
      <c r="H7543"/>
    </row>
    <row r="7544" spans="1:8" x14ac:dyDescent="0.2">
      <c r="A7544" t="s">
        <v>13292</v>
      </c>
      <c r="B7544" t="s">
        <v>23845</v>
      </c>
      <c r="C7544" t="s">
        <v>13293</v>
      </c>
      <c r="D7544" t="s">
        <v>21648</v>
      </c>
      <c r="E7544"/>
      <c r="F7544">
        <v>99999</v>
      </c>
      <c r="G7544"/>
      <c r="H7544"/>
    </row>
    <row r="7545" spans="1:8" x14ac:dyDescent="0.2">
      <c r="A7545" t="s">
        <v>13294</v>
      </c>
      <c r="B7545" t="s">
        <v>23846</v>
      </c>
      <c r="C7545" t="s">
        <v>13295</v>
      </c>
      <c r="D7545" t="s">
        <v>21648</v>
      </c>
      <c r="E7545"/>
      <c r="F7545">
        <v>99999</v>
      </c>
      <c r="G7545"/>
      <c r="H7545"/>
    </row>
    <row r="7546" spans="1:8" x14ac:dyDescent="0.2">
      <c r="A7546" t="s">
        <v>13296</v>
      </c>
      <c r="B7546" t="s">
        <v>23847</v>
      </c>
      <c r="C7546" t="s">
        <v>13297</v>
      </c>
      <c r="D7546" t="s">
        <v>21648</v>
      </c>
      <c r="E7546"/>
      <c r="F7546">
        <v>99999</v>
      </c>
      <c r="G7546"/>
      <c r="H7546"/>
    </row>
    <row r="7547" spans="1:8" x14ac:dyDescent="0.2">
      <c r="A7547" t="s">
        <v>13298</v>
      </c>
      <c r="B7547" t="s">
        <v>23848</v>
      </c>
      <c r="C7547" t="s">
        <v>13299</v>
      </c>
      <c r="D7547" t="s">
        <v>21648</v>
      </c>
      <c r="E7547"/>
      <c r="F7547">
        <v>99999</v>
      </c>
      <c r="G7547"/>
      <c r="H7547"/>
    </row>
    <row r="7548" spans="1:8" x14ac:dyDescent="0.2">
      <c r="A7548" t="s">
        <v>13300</v>
      </c>
      <c r="B7548" t="s">
        <v>23849</v>
      </c>
      <c r="C7548" t="s">
        <v>13301</v>
      </c>
      <c r="D7548" t="s">
        <v>21648</v>
      </c>
      <c r="E7548"/>
      <c r="F7548">
        <v>99999</v>
      </c>
      <c r="G7548"/>
      <c r="H7548"/>
    </row>
    <row r="7549" spans="1:8" x14ac:dyDescent="0.2">
      <c r="A7549" t="s">
        <v>13302</v>
      </c>
      <c r="B7549" t="s">
        <v>23815</v>
      </c>
      <c r="C7549" t="s">
        <v>13223</v>
      </c>
      <c r="D7549" t="s">
        <v>21648</v>
      </c>
      <c r="E7549"/>
      <c r="F7549">
        <v>99999</v>
      </c>
      <c r="G7549"/>
      <c r="H7549"/>
    </row>
    <row r="7550" spans="1:8" x14ac:dyDescent="0.2">
      <c r="A7550" t="s">
        <v>13303</v>
      </c>
      <c r="B7550" t="s">
        <v>23850</v>
      </c>
      <c r="C7550" t="s">
        <v>13304</v>
      </c>
      <c r="D7550" t="s">
        <v>21648</v>
      </c>
      <c r="E7550"/>
      <c r="F7550">
        <v>99999</v>
      </c>
      <c r="G7550"/>
      <c r="H7550"/>
    </row>
    <row r="7551" spans="1:8" x14ac:dyDescent="0.2">
      <c r="A7551" t="s">
        <v>13305</v>
      </c>
      <c r="B7551" t="s">
        <v>23851</v>
      </c>
      <c r="C7551" t="s">
        <v>13306</v>
      </c>
      <c r="D7551" t="s">
        <v>21648</v>
      </c>
      <c r="E7551"/>
      <c r="F7551">
        <v>99999</v>
      </c>
      <c r="G7551"/>
      <c r="H7551"/>
    </row>
    <row r="7552" spans="1:8" x14ac:dyDescent="0.2">
      <c r="A7552" t="s">
        <v>13307</v>
      </c>
      <c r="B7552" t="s">
        <v>23849</v>
      </c>
      <c r="C7552" t="s">
        <v>13301</v>
      </c>
      <c r="D7552" t="s">
        <v>21648</v>
      </c>
      <c r="E7552"/>
      <c r="F7552">
        <v>99999</v>
      </c>
      <c r="G7552"/>
      <c r="H7552"/>
    </row>
    <row r="7553" spans="1:8" x14ac:dyDescent="0.2">
      <c r="A7553" t="s">
        <v>21279</v>
      </c>
      <c r="B7553" t="s">
        <v>23852</v>
      </c>
      <c r="C7553" t="s">
        <v>21280</v>
      </c>
      <c r="D7553" t="s">
        <v>21648</v>
      </c>
      <c r="E7553">
        <v>0</v>
      </c>
      <c r="F7553">
        <v>99999</v>
      </c>
      <c r="G7553"/>
      <c r="H7553"/>
    </row>
    <row r="7554" spans="1:8" x14ac:dyDescent="0.2">
      <c r="A7554" t="s">
        <v>13308</v>
      </c>
      <c r="B7554" t="s">
        <v>22877</v>
      </c>
      <c r="C7554" t="s">
        <v>18632</v>
      </c>
      <c r="D7554" t="s">
        <v>21648</v>
      </c>
      <c r="E7554"/>
      <c r="F7554">
        <v>99999</v>
      </c>
      <c r="G7554"/>
      <c r="H7554"/>
    </row>
    <row r="7555" spans="1:8" x14ac:dyDescent="0.2">
      <c r="A7555" t="s">
        <v>13309</v>
      </c>
      <c r="B7555" t="s">
        <v>23853</v>
      </c>
      <c r="C7555" t="s">
        <v>13310</v>
      </c>
      <c r="D7555" t="s">
        <v>21648</v>
      </c>
      <c r="E7555">
        <v>0</v>
      </c>
      <c r="F7555">
        <v>99999</v>
      </c>
      <c r="G7555"/>
      <c r="H7555"/>
    </row>
    <row r="7556" spans="1:8" x14ac:dyDescent="0.2">
      <c r="A7556" t="s">
        <v>13311</v>
      </c>
      <c r="B7556" t="s">
        <v>23854</v>
      </c>
      <c r="C7556" t="s">
        <v>13312</v>
      </c>
      <c r="D7556" t="s">
        <v>21648</v>
      </c>
      <c r="E7556">
        <v>0</v>
      </c>
      <c r="F7556">
        <v>99999</v>
      </c>
      <c r="G7556"/>
      <c r="H7556"/>
    </row>
    <row r="7557" spans="1:8" x14ac:dyDescent="0.2">
      <c r="A7557" t="s">
        <v>13313</v>
      </c>
      <c r="B7557" t="s">
        <v>23855</v>
      </c>
      <c r="C7557" t="s">
        <v>13314</v>
      </c>
      <c r="D7557" t="s">
        <v>21648</v>
      </c>
      <c r="E7557">
        <v>0</v>
      </c>
      <c r="F7557">
        <v>99999</v>
      </c>
      <c r="G7557"/>
      <c r="H7557"/>
    </row>
    <row r="7558" spans="1:8" x14ac:dyDescent="0.2">
      <c r="A7558" t="s">
        <v>13315</v>
      </c>
      <c r="B7558" t="s">
        <v>23856</v>
      </c>
      <c r="C7558" t="s">
        <v>13316</v>
      </c>
      <c r="D7558" t="s">
        <v>21648</v>
      </c>
      <c r="E7558">
        <v>0</v>
      </c>
      <c r="F7558">
        <v>99999</v>
      </c>
      <c r="G7558"/>
      <c r="H7558"/>
    </row>
    <row r="7559" spans="1:8" x14ac:dyDescent="0.2">
      <c r="A7559" t="s">
        <v>13317</v>
      </c>
      <c r="B7559" t="s">
        <v>23857</v>
      </c>
      <c r="C7559" t="s">
        <v>13318</v>
      </c>
      <c r="D7559" t="s">
        <v>21648</v>
      </c>
      <c r="E7559"/>
      <c r="F7559">
        <v>99999</v>
      </c>
      <c r="G7559"/>
      <c r="H7559"/>
    </row>
    <row r="7560" spans="1:8" x14ac:dyDescent="0.2">
      <c r="A7560" t="s">
        <v>13319</v>
      </c>
      <c r="B7560" t="s">
        <v>23858</v>
      </c>
      <c r="C7560" t="s">
        <v>13320</v>
      </c>
      <c r="D7560" t="s">
        <v>21648</v>
      </c>
      <c r="E7560">
        <v>0</v>
      </c>
      <c r="F7560">
        <v>99999</v>
      </c>
      <c r="G7560"/>
      <c r="H7560"/>
    </row>
    <row r="7561" spans="1:8" x14ac:dyDescent="0.2">
      <c r="A7561" t="s">
        <v>13321</v>
      </c>
      <c r="B7561" t="s">
        <v>23859</v>
      </c>
      <c r="C7561" t="s">
        <v>13322</v>
      </c>
      <c r="D7561" t="s">
        <v>21648</v>
      </c>
      <c r="E7561">
        <v>0</v>
      </c>
      <c r="F7561">
        <v>99999</v>
      </c>
      <c r="G7561"/>
      <c r="H7561"/>
    </row>
    <row r="7562" spans="1:8" x14ac:dyDescent="0.2">
      <c r="A7562" t="s">
        <v>13323</v>
      </c>
      <c r="B7562" t="s">
        <v>23860</v>
      </c>
      <c r="C7562" t="s">
        <v>13324</v>
      </c>
      <c r="D7562" t="s">
        <v>21648</v>
      </c>
      <c r="E7562"/>
      <c r="F7562">
        <v>99999</v>
      </c>
      <c r="G7562"/>
      <c r="H7562"/>
    </row>
    <row r="7563" spans="1:8" x14ac:dyDescent="0.2">
      <c r="A7563" t="s">
        <v>13325</v>
      </c>
      <c r="B7563" t="s">
        <v>23861</v>
      </c>
      <c r="C7563" t="s">
        <v>13326</v>
      </c>
      <c r="D7563" t="s">
        <v>21648</v>
      </c>
      <c r="E7563">
        <v>0</v>
      </c>
      <c r="F7563">
        <v>99999</v>
      </c>
      <c r="G7563"/>
      <c r="H7563"/>
    </row>
    <row r="7564" spans="1:8" x14ac:dyDescent="0.2">
      <c r="A7564" t="s">
        <v>13327</v>
      </c>
      <c r="B7564" t="s">
        <v>23851</v>
      </c>
      <c r="C7564" t="s">
        <v>13306</v>
      </c>
      <c r="D7564" t="s">
        <v>21648</v>
      </c>
      <c r="E7564"/>
      <c r="F7564">
        <v>99999</v>
      </c>
      <c r="G7564"/>
      <c r="H7564"/>
    </row>
    <row r="7565" spans="1:8" x14ac:dyDescent="0.2">
      <c r="A7565" t="s">
        <v>13328</v>
      </c>
      <c r="B7565" t="s">
        <v>23862</v>
      </c>
      <c r="C7565" t="s">
        <v>16114</v>
      </c>
      <c r="D7565" t="s">
        <v>21648</v>
      </c>
      <c r="E7565">
        <v>0</v>
      </c>
      <c r="F7565">
        <v>99999</v>
      </c>
      <c r="G7565"/>
      <c r="H7565"/>
    </row>
    <row r="7566" spans="1:8" x14ac:dyDescent="0.2">
      <c r="A7566" t="s">
        <v>16115</v>
      </c>
      <c r="B7566" t="s">
        <v>23813</v>
      </c>
      <c r="C7566" t="s">
        <v>13219</v>
      </c>
      <c r="D7566" t="s">
        <v>21648</v>
      </c>
      <c r="E7566"/>
      <c r="F7566">
        <v>99999</v>
      </c>
      <c r="G7566"/>
      <c r="H7566"/>
    </row>
    <row r="7567" spans="1:8" x14ac:dyDescent="0.2">
      <c r="A7567" t="s">
        <v>16116</v>
      </c>
      <c r="B7567" t="s">
        <v>23816</v>
      </c>
      <c r="C7567" t="s">
        <v>13225</v>
      </c>
      <c r="D7567" t="s">
        <v>21648</v>
      </c>
      <c r="E7567"/>
      <c r="F7567">
        <v>99999</v>
      </c>
      <c r="G7567"/>
      <c r="H7567"/>
    </row>
    <row r="7568" spans="1:8" x14ac:dyDescent="0.2">
      <c r="A7568" t="s">
        <v>16117</v>
      </c>
      <c r="B7568" t="s">
        <v>23863</v>
      </c>
      <c r="C7568" t="s">
        <v>16118</v>
      </c>
      <c r="D7568" t="s">
        <v>21648</v>
      </c>
      <c r="E7568">
        <v>0</v>
      </c>
      <c r="F7568">
        <v>99999</v>
      </c>
      <c r="G7568"/>
      <c r="H7568"/>
    </row>
    <row r="7569" spans="1:8" x14ac:dyDescent="0.2">
      <c r="A7569" t="s">
        <v>18633</v>
      </c>
      <c r="B7569" t="s">
        <v>23864</v>
      </c>
      <c r="C7569" t="s">
        <v>18634</v>
      </c>
      <c r="D7569" t="s">
        <v>21648</v>
      </c>
      <c r="E7569">
        <v>0</v>
      </c>
      <c r="F7569">
        <v>99999</v>
      </c>
      <c r="G7569"/>
      <c r="H7569"/>
    </row>
    <row r="7570" spans="1:8" x14ac:dyDescent="0.2">
      <c r="A7570" t="s">
        <v>16119</v>
      </c>
      <c r="B7570" t="s">
        <v>23865</v>
      </c>
      <c r="C7570" t="s">
        <v>16120</v>
      </c>
      <c r="D7570" t="s">
        <v>21648</v>
      </c>
      <c r="E7570"/>
      <c r="F7570">
        <v>99999</v>
      </c>
      <c r="G7570"/>
      <c r="H7570"/>
    </row>
    <row r="7571" spans="1:8" x14ac:dyDescent="0.2">
      <c r="A7571" t="s">
        <v>16121</v>
      </c>
      <c r="B7571" t="s">
        <v>23866</v>
      </c>
      <c r="C7571" t="s">
        <v>16122</v>
      </c>
      <c r="D7571" t="s">
        <v>21648</v>
      </c>
      <c r="E7571"/>
      <c r="F7571">
        <v>99999</v>
      </c>
      <c r="G7571"/>
      <c r="H7571"/>
    </row>
    <row r="7572" spans="1:8" x14ac:dyDescent="0.2">
      <c r="A7572" t="s">
        <v>16123</v>
      </c>
      <c r="B7572" t="s">
        <v>23867</v>
      </c>
      <c r="C7572" t="s">
        <v>16124</v>
      </c>
      <c r="D7572" t="s">
        <v>21648</v>
      </c>
      <c r="E7572"/>
      <c r="F7572">
        <v>99999</v>
      </c>
      <c r="G7572"/>
      <c r="H7572"/>
    </row>
    <row r="7573" spans="1:8" x14ac:dyDescent="0.2">
      <c r="A7573" t="s">
        <v>16125</v>
      </c>
      <c r="B7573" t="s">
        <v>23868</v>
      </c>
      <c r="C7573" t="s">
        <v>16126</v>
      </c>
      <c r="D7573" t="s">
        <v>21648</v>
      </c>
      <c r="E7573"/>
      <c r="F7573">
        <v>99999</v>
      </c>
      <c r="G7573"/>
      <c r="H7573"/>
    </row>
    <row r="7574" spans="1:8" x14ac:dyDescent="0.2">
      <c r="A7574" t="s">
        <v>16127</v>
      </c>
      <c r="B7574" t="s">
        <v>23869</v>
      </c>
      <c r="C7574" t="s">
        <v>3068</v>
      </c>
      <c r="D7574" t="s">
        <v>21648</v>
      </c>
      <c r="E7574">
        <v>0</v>
      </c>
      <c r="F7574">
        <v>99999</v>
      </c>
      <c r="G7574"/>
      <c r="H7574"/>
    </row>
    <row r="7575" spans="1:8" x14ac:dyDescent="0.2">
      <c r="A7575" t="s">
        <v>16128</v>
      </c>
      <c r="B7575" t="s">
        <v>23870</v>
      </c>
      <c r="C7575" t="s">
        <v>16129</v>
      </c>
      <c r="D7575" t="s">
        <v>21648</v>
      </c>
      <c r="E7575">
        <v>0</v>
      </c>
      <c r="F7575">
        <v>99999</v>
      </c>
      <c r="G7575"/>
      <c r="H7575"/>
    </row>
    <row r="7576" spans="1:8" x14ac:dyDescent="0.2">
      <c r="A7576" t="s">
        <v>16130</v>
      </c>
      <c r="B7576" t="s">
        <v>23871</v>
      </c>
      <c r="C7576" t="s">
        <v>16131</v>
      </c>
      <c r="D7576" t="s">
        <v>21648</v>
      </c>
      <c r="E7576">
        <v>0</v>
      </c>
      <c r="F7576">
        <v>99999</v>
      </c>
      <c r="G7576"/>
      <c r="H7576"/>
    </row>
    <row r="7577" spans="1:8" x14ac:dyDescent="0.2">
      <c r="A7577" t="s">
        <v>16132</v>
      </c>
      <c r="B7577" t="s">
        <v>23842</v>
      </c>
      <c r="C7577" t="s">
        <v>13281</v>
      </c>
      <c r="D7577" t="s">
        <v>21648</v>
      </c>
      <c r="E7577">
        <v>0</v>
      </c>
      <c r="F7577">
        <v>99999</v>
      </c>
      <c r="G7577"/>
      <c r="H7577"/>
    </row>
    <row r="7578" spans="1:8" x14ac:dyDescent="0.2">
      <c r="A7578" t="s">
        <v>16133</v>
      </c>
      <c r="B7578" t="s">
        <v>23844</v>
      </c>
      <c r="C7578" t="s">
        <v>13285</v>
      </c>
      <c r="D7578" t="s">
        <v>21648</v>
      </c>
      <c r="E7578">
        <v>0</v>
      </c>
      <c r="F7578">
        <v>99999</v>
      </c>
      <c r="G7578"/>
      <c r="H7578"/>
    </row>
    <row r="7579" spans="1:8" x14ac:dyDescent="0.2">
      <c r="A7579" t="s">
        <v>16134</v>
      </c>
      <c r="B7579" t="s">
        <v>23872</v>
      </c>
      <c r="C7579" t="s">
        <v>16135</v>
      </c>
      <c r="D7579" t="s">
        <v>21648</v>
      </c>
      <c r="E7579">
        <v>0</v>
      </c>
      <c r="F7579">
        <v>99999</v>
      </c>
      <c r="G7579"/>
      <c r="H7579"/>
    </row>
    <row r="7580" spans="1:8" x14ac:dyDescent="0.2">
      <c r="A7580" t="s">
        <v>16136</v>
      </c>
      <c r="B7580" t="s">
        <v>23873</v>
      </c>
      <c r="C7580" t="s">
        <v>16137</v>
      </c>
      <c r="D7580" t="s">
        <v>21648</v>
      </c>
      <c r="E7580">
        <v>0</v>
      </c>
      <c r="F7580">
        <v>99999</v>
      </c>
      <c r="G7580"/>
      <c r="H7580"/>
    </row>
    <row r="7581" spans="1:8" x14ac:dyDescent="0.2">
      <c r="A7581" t="s">
        <v>16138</v>
      </c>
      <c r="B7581" t="s">
        <v>23874</v>
      </c>
      <c r="C7581" t="s">
        <v>16139</v>
      </c>
      <c r="D7581" t="s">
        <v>21648</v>
      </c>
      <c r="E7581"/>
      <c r="F7581">
        <v>99999</v>
      </c>
      <c r="G7581"/>
      <c r="H7581"/>
    </row>
    <row r="7582" spans="1:8" x14ac:dyDescent="0.2">
      <c r="A7582" t="s">
        <v>16140</v>
      </c>
      <c r="B7582" t="s">
        <v>23875</v>
      </c>
      <c r="C7582" t="s">
        <v>16141</v>
      </c>
      <c r="D7582" t="s">
        <v>21648</v>
      </c>
      <c r="E7582"/>
      <c r="F7582">
        <v>99999</v>
      </c>
      <c r="G7582"/>
      <c r="H7582"/>
    </row>
    <row r="7583" spans="1:8" x14ac:dyDescent="0.2">
      <c r="A7583" t="s">
        <v>16142</v>
      </c>
      <c r="B7583" t="s">
        <v>23876</v>
      </c>
      <c r="C7583" t="s">
        <v>16143</v>
      </c>
      <c r="D7583" t="s">
        <v>21648</v>
      </c>
      <c r="E7583"/>
      <c r="F7583">
        <v>99999</v>
      </c>
      <c r="G7583"/>
      <c r="H7583"/>
    </row>
    <row r="7584" spans="1:8" x14ac:dyDescent="0.2">
      <c r="A7584" t="s">
        <v>16144</v>
      </c>
      <c r="B7584" t="s">
        <v>23877</v>
      </c>
      <c r="C7584" t="s">
        <v>16145</v>
      </c>
      <c r="D7584" t="s">
        <v>21648</v>
      </c>
      <c r="E7584"/>
      <c r="F7584">
        <v>99999</v>
      </c>
      <c r="G7584"/>
      <c r="H7584"/>
    </row>
    <row r="7585" spans="1:8" x14ac:dyDescent="0.2">
      <c r="A7585" t="s">
        <v>16146</v>
      </c>
      <c r="B7585" t="s">
        <v>23878</v>
      </c>
      <c r="C7585" t="s">
        <v>16147</v>
      </c>
      <c r="D7585" t="s">
        <v>21648</v>
      </c>
      <c r="E7585">
        <v>0</v>
      </c>
      <c r="F7585">
        <v>99999</v>
      </c>
      <c r="G7585"/>
      <c r="H7585"/>
    </row>
    <row r="7586" spans="1:8" x14ac:dyDescent="0.2">
      <c r="A7586" t="s">
        <v>16148</v>
      </c>
      <c r="B7586" t="s">
        <v>23879</v>
      </c>
      <c r="C7586" t="s">
        <v>16149</v>
      </c>
      <c r="D7586" t="s">
        <v>21648</v>
      </c>
      <c r="E7586">
        <v>0</v>
      </c>
      <c r="F7586">
        <v>99999</v>
      </c>
      <c r="G7586"/>
      <c r="H7586"/>
    </row>
    <row r="7587" spans="1:8" x14ac:dyDescent="0.2">
      <c r="A7587" t="s">
        <v>16150</v>
      </c>
      <c r="B7587" t="s">
        <v>23880</v>
      </c>
      <c r="C7587" t="s">
        <v>16151</v>
      </c>
      <c r="D7587" t="s">
        <v>21648</v>
      </c>
      <c r="E7587">
        <v>0</v>
      </c>
      <c r="F7587">
        <v>99999</v>
      </c>
      <c r="G7587"/>
      <c r="H7587"/>
    </row>
    <row r="7588" spans="1:8" x14ac:dyDescent="0.2">
      <c r="A7588" t="s">
        <v>16152</v>
      </c>
      <c r="B7588" t="s">
        <v>23804</v>
      </c>
      <c r="C7588" t="s">
        <v>13207</v>
      </c>
      <c r="D7588" t="s">
        <v>21648</v>
      </c>
      <c r="E7588"/>
      <c r="F7588">
        <v>99999</v>
      </c>
      <c r="G7588"/>
      <c r="H7588"/>
    </row>
    <row r="7589" spans="1:8" x14ac:dyDescent="0.2">
      <c r="A7589" t="s">
        <v>16153</v>
      </c>
      <c r="B7589" t="s">
        <v>23881</v>
      </c>
      <c r="C7589" t="s">
        <v>16154</v>
      </c>
      <c r="D7589" t="s">
        <v>21648</v>
      </c>
      <c r="E7589"/>
      <c r="F7589">
        <v>99999</v>
      </c>
      <c r="G7589"/>
      <c r="H7589"/>
    </row>
    <row r="7590" spans="1:8" x14ac:dyDescent="0.2">
      <c r="A7590" t="s">
        <v>16155</v>
      </c>
      <c r="B7590" t="s">
        <v>23882</v>
      </c>
      <c r="C7590" t="s">
        <v>16156</v>
      </c>
      <c r="D7590" t="s">
        <v>21648</v>
      </c>
      <c r="E7590">
        <v>0</v>
      </c>
      <c r="F7590">
        <v>99999</v>
      </c>
      <c r="G7590"/>
      <c r="H7590"/>
    </row>
    <row r="7591" spans="1:8" x14ac:dyDescent="0.2">
      <c r="A7591" t="s">
        <v>16157</v>
      </c>
      <c r="B7591" t="s">
        <v>23883</v>
      </c>
      <c r="C7591" t="s">
        <v>16158</v>
      </c>
      <c r="D7591" t="s">
        <v>21648</v>
      </c>
      <c r="E7591">
        <v>0</v>
      </c>
      <c r="F7591">
        <v>99999</v>
      </c>
      <c r="G7591"/>
      <c r="H7591"/>
    </row>
    <row r="7592" spans="1:8" x14ac:dyDescent="0.2">
      <c r="A7592" t="s">
        <v>16159</v>
      </c>
      <c r="B7592" t="s">
        <v>23884</v>
      </c>
      <c r="C7592" t="s">
        <v>16160</v>
      </c>
      <c r="D7592" t="s">
        <v>21648</v>
      </c>
      <c r="E7592"/>
      <c r="F7592">
        <v>99999</v>
      </c>
      <c r="G7592"/>
      <c r="H7592"/>
    </row>
    <row r="7593" spans="1:8" x14ac:dyDescent="0.2">
      <c r="A7593" t="s">
        <v>16161</v>
      </c>
      <c r="B7593" t="s">
        <v>23885</v>
      </c>
      <c r="C7593" t="s">
        <v>16162</v>
      </c>
      <c r="D7593" t="s">
        <v>21648</v>
      </c>
      <c r="E7593"/>
      <c r="F7593">
        <v>99999</v>
      </c>
      <c r="G7593"/>
      <c r="H7593"/>
    </row>
    <row r="7594" spans="1:8" x14ac:dyDescent="0.2">
      <c r="A7594" t="s">
        <v>16163</v>
      </c>
      <c r="B7594" t="s">
        <v>23886</v>
      </c>
      <c r="C7594" t="s">
        <v>16164</v>
      </c>
      <c r="D7594" t="s">
        <v>21648</v>
      </c>
      <c r="E7594"/>
      <c r="F7594">
        <v>99999</v>
      </c>
      <c r="G7594"/>
      <c r="H7594"/>
    </row>
    <row r="7595" spans="1:8" x14ac:dyDescent="0.2">
      <c r="A7595" t="s">
        <v>16165</v>
      </c>
      <c r="B7595" t="s">
        <v>23887</v>
      </c>
      <c r="C7595" t="s">
        <v>16166</v>
      </c>
      <c r="D7595" t="s">
        <v>21648</v>
      </c>
      <c r="E7595"/>
      <c r="F7595">
        <v>99999</v>
      </c>
      <c r="G7595"/>
      <c r="H7595"/>
    </row>
    <row r="7596" spans="1:8" x14ac:dyDescent="0.2">
      <c r="A7596" t="s">
        <v>16167</v>
      </c>
      <c r="B7596" t="s">
        <v>23817</v>
      </c>
      <c r="C7596" t="s">
        <v>16168</v>
      </c>
      <c r="D7596" t="s">
        <v>21648</v>
      </c>
      <c r="E7596"/>
      <c r="F7596">
        <v>99999</v>
      </c>
      <c r="G7596"/>
      <c r="H7596"/>
    </row>
    <row r="7597" spans="1:8" x14ac:dyDescent="0.2">
      <c r="A7597" t="s">
        <v>16169</v>
      </c>
      <c r="B7597" t="s">
        <v>23888</v>
      </c>
      <c r="C7597" t="s">
        <v>16170</v>
      </c>
      <c r="D7597" t="s">
        <v>21648</v>
      </c>
      <c r="E7597"/>
      <c r="F7597">
        <v>99999</v>
      </c>
      <c r="G7597"/>
      <c r="H7597"/>
    </row>
    <row r="7598" spans="1:8" x14ac:dyDescent="0.2">
      <c r="A7598" t="s">
        <v>16171</v>
      </c>
      <c r="B7598" t="s">
        <v>23801</v>
      </c>
      <c r="C7598" t="s">
        <v>9773</v>
      </c>
      <c r="D7598" t="s">
        <v>21648</v>
      </c>
      <c r="E7598"/>
      <c r="F7598">
        <v>99999</v>
      </c>
      <c r="G7598"/>
      <c r="H7598"/>
    </row>
    <row r="7599" spans="1:8" x14ac:dyDescent="0.2">
      <c r="A7599" t="s">
        <v>16172</v>
      </c>
      <c r="B7599" t="s">
        <v>23807</v>
      </c>
      <c r="C7599" t="s">
        <v>13201</v>
      </c>
      <c r="D7599" t="s">
        <v>21648</v>
      </c>
      <c r="E7599"/>
      <c r="F7599">
        <v>99999</v>
      </c>
      <c r="G7599"/>
      <c r="H7599"/>
    </row>
    <row r="7600" spans="1:8" x14ac:dyDescent="0.2">
      <c r="A7600" t="s">
        <v>16173</v>
      </c>
      <c r="B7600" t="s">
        <v>23889</v>
      </c>
      <c r="C7600" t="s">
        <v>16174</v>
      </c>
      <c r="D7600" t="s">
        <v>21648</v>
      </c>
      <c r="E7600"/>
      <c r="F7600">
        <v>99999</v>
      </c>
      <c r="G7600"/>
      <c r="H7600"/>
    </row>
    <row r="7601" spans="1:8" x14ac:dyDescent="0.2">
      <c r="A7601" t="s">
        <v>16175</v>
      </c>
      <c r="B7601" t="s">
        <v>23890</v>
      </c>
      <c r="C7601" t="s">
        <v>16176</v>
      </c>
      <c r="D7601" t="s">
        <v>21648</v>
      </c>
      <c r="E7601">
        <v>0</v>
      </c>
      <c r="F7601">
        <v>99999</v>
      </c>
      <c r="G7601"/>
      <c r="H7601"/>
    </row>
    <row r="7602" spans="1:8" x14ac:dyDescent="0.2">
      <c r="A7602" t="s">
        <v>16177</v>
      </c>
      <c r="B7602" t="s">
        <v>23891</v>
      </c>
      <c r="C7602" t="s">
        <v>16178</v>
      </c>
      <c r="D7602" t="s">
        <v>21648</v>
      </c>
      <c r="E7602"/>
      <c r="F7602">
        <v>99999</v>
      </c>
      <c r="G7602"/>
      <c r="H7602"/>
    </row>
    <row r="7603" spans="1:8" x14ac:dyDescent="0.2">
      <c r="A7603" t="s">
        <v>16179</v>
      </c>
      <c r="B7603" t="s">
        <v>23890</v>
      </c>
      <c r="C7603" t="s">
        <v>16180</v>
      </c>
      <c r="D7603" t="s">
        <v>21648</v>
      </c>
      <c r="E7603">
        <v>0</v>
      </c>
      <c r="F7603">
        <v>99999</v>
      </c>
      <c r="G7603"/>
      <c r="H7603"/>
    </row>
    <row r="7604" spans="1:8" x14ac:dyDescent="0.2">
      <c r="A7604" t="s">
        <v>16181</v>
      </c>
      <c r="B7604" t="s">
        <v>23891</v>
      </c>
      <c r="C7604" t="s">
        <v>16182</v>
      </c>
      <c r="D7604" t="s">
        <v>21648</v>
      </c>
      <c r="E7604"/>
      <c r="F7604">
        <v>99999</v>
      </c>
      <c r="G7604"/>
      <c r="H7604"/>
    </row>
    <row r="7605" spans="1:8" x14ac:dyDescent="0.2">
      <c r="A7605" t="s">
        <v>16183</v>
      </c>
      <c r="B7605" t="s">
        <v>23875</v>
      </c>
      <c r="C7605" t="s">
        <v>16184</v>
      </c>
      <c r="D7605" t="s">
        <v>21648</v>
      </c>
      <c r="E7605"/>
      <c r="F7605">
        <v>99999</v>
      </c>
      <c r="G7605"/>
      <c r="H7605"/>
    </row>
    <row r="7606" spans="1:8" x14ac:dyDescent="0.2">
      <c r="A7606" t="s">
        <v>16185</v>
      </c>
      <c r="B7606" t="s">
        <v>23875</v>
      </c>
      <c r="C7606" t="s">
        <v>16186</v>
      </c>
      <c r="D7606" t="s">
        <v>21648</v>
      </c>
      <c r="E7606"/>
      <c r="F7606">
        <v>99999</v>
      </c>
      <c r="G7606"/>
      <c r="H7606"/>
    </row>
    <row r="7607" spans="1:8" x14ac:dyDescent="0.2">
      <c r="A7607" t="s">
        <v>16187</v>
      </c>
      <c r="B7607" t="s">
        <v>23875</v>
      </c>
      <c r="C7607" t="s">
        <v>16188</v>
      </c>
      <c r="D7607" t="s">
        <v>21648</v>
      </c>
      <c r="E7607"/>
      <c r="F7607">
        <v>99999</v>
      </c>
      <c r="G7607"/>
      <c r="H7607"/>
    </row>
    <row r="7608" spans="1:8" x14ac:dyDescent="0.2">
      <c r="A7608" t="s">
        <v>16189</v>
      </c>
      <c r="B7608" t="s">
        <v>23889</v>
      </c>
      <c r="C7608" t="s">
        <v>16174</v>
      </c>
      <c r="D7608" t="s">
        <v>21648</v>
      </c>
      <c r="E7608"/>
      <c r="F7608">
        <v>99999</v>
      </c>
      <c r="G7608"/>
      <c r="H7608"/>
    </row>
    <row r="7609" spans="1:8" x14ac:dyDescent="0.2">
      <c r="A7609" t="s">
        <v>16190</v>
      </c>
      <c r="B7609" t="s">
        <v>23892</v>
      </c>
      <c r="C7609" t="s">
        <v>16191</v>
      </c>
      <c r="D7609" t="s">
        <v>21648</v>
      </c>
      <c r="E7609">
        <v>0</v>
      </c>
      <c r="F7609">
        <v>99999</v>
      </c>
      <c r="G7609"/>
      <c r="H7609"/>
    </row>
    <row r="7610" spans="1:8" x14ac:dyDescent="0.2">
      <c r="A7610" t="s">
        <v>16192</v>
      </c>
      <c r="B7610" t="s">
        <v>23893</v>
      </c>
      <c r="C7610" t="s">
        <v>16193</v>
      </c>
      <c r="D7610" t="s">
        <v>21648</v>
      </c>
      <c r="E7610">
        <v>0</v>
      </c>
      <c r="F7610">
        <v>99999</v>
      </c>
      <c r="G7610"/>
      <c r="H7610"/>
    </row>
    <row r="7611" spans="1:8" x14ac:dyDescent="0.2">
      <c r="A7611" t="s">
        <v>18635</v>
      </c>
      <c r="B7611" t="s">
        <v>23894</v>
      </c>
      <c r="C7611" t="s">
        <v>18636</v>
      </c>
      <c r="D7611" t="s">
        <v>21648</v>
      </c>
      <c r="E7611">
        <v>0</v>
      </c>
      <c r="F7611">
        <v>99999</v>
      </c>
      <c r="G7611"/>
      <c r="H7611"/>
    </row>
    <row r="7612" spans="1:8" x14ac:dyDescent="0.2">
      <c r="A7612" t="s">
        <v>16194</v>
      </c>
      <c r="B7612" t="s">
        <v>23895</v>
      </c>
      <c r="C7612" t="s">
        <v>16195</v>
      </c>
      <c r="D7612" t="s">
        <v>21648</v>
      </c>
      <c r="E7612">
        <v>0</v>
      </c>
      <c r="F7612">
        <v>99999</v>
      </c>
      <c r="G7612"/>
      <c r="H7612"/>
    </row>
    <row r="7613" spans="1:8" x14ac:dyDescent="0.2">
      <c r="A7613" t="s">
        <v>16196</v>
      </c>
      <c r="B7613" t="s">
        <v>23802</v>
      </c>
      <c r="C7613" t="s">
        <v>16197</v>
      </c>
      <c r="D7613" t="s">
        <v>21648</v>
      </c>
      <c r="E7613"/>
      <c r="F7613">
        <v>99999</v>
      </c>
      <c r="G7613"/>
      <c r="H7613"/>
    </row>
    <row r="7614" spans="1:8" x14ac:dyDescent="0.2">
      <c r="A7614" t="s">
        <v>16198</v>
      </c>
      <c r="B7614" t="s">
        <v>23896</v>
      </c>
      <c r="C7614" t="s">
        <v>16199</v>
      </c>
      <c r="D7614" t="s">
        <v>21648</v>
      </c>
      <c r="E7614">
        <v>0</v>
      </c>
      <c r="F7614">
        <v>99999</v>
      </c>
      <c r="G7614"/>
      <c r="H7614"/>
    </row>
    <row r="7615" spans="1:8" x14ac:dyDescent="0.2">
      <c r="A7615" t="s">
        <v>16200</v>
      </c>
      <c r="B7615" t="s">
        <v>23897</v>
      </c>
      <c r="C7615" t="s">
        <v>16201</v>
      </c>
      <c r="D7615" t="s">
        <v>21648</v>
      </c>
      <c r="E7615"/>
      <c r="F7615">
        <v>99999</v>
      </c>
      <c r="G7615"/>
      <c r="H7615"/>
    </row>
    <row r="7616" spans="1:8" x14ac:dyDescent="0.2">
      <c r="A7616" t="s">
        <v>16202</v>
      </c>
      <c r="B7616" t="s">
        <v>23898</v>
      </c>
      <c r="C7616" t="s">
        <v>16203</v>
      </c>
      <c r="D7616" t="s">
        <v>21648</v>
      </c>
      <c r="E7616">
        <v>0</v>
      </c>
      <c r="F7616">
        <v>99999</v>
      </c>
      <c r="G7616"/>
      <c r="H7616"/>
    </row>
    <row r="7617" spans="1:8" x14ac:dyDescent="0.2">
      <c r="A7617" t="s">
        <v>16204</v>
      </c>
      <c r="B7617" t="s">
        <v>23881</v>
      </c>
      <c r="C7617" t="s">
        <v>16205</v>
      </c>
      <c r="D7617" t="s">
        <v>21648</v>
      </c>
      <c r="E7617"/>
      <c r="F7617">
        <v>99999</v>
      </c>
      <c r="G7617"/>
      <c r="H7617"/>
    </row>
    <row r="7618" spans="1:8" x14ac:dyDescent="0.2">
      <c r="A7618" t="s">
        <v>9949</v>
      </c>
      <c r="B7618" t="s">
        <v>23899</v>
      </c>
      <c r="C7618" t="s">
        <v>9950</v>
      </c>
      <c r="D7618" t="s">
        <v>21648</v>
      </c>
      <c r="E7618"/>
      <c r="F7618">
        <v>99999</v>
      </c>
      <c r="G7618"/>
      <c r="H7618"/>
    </row>
    <row r="7619" spans="1:8" x14ac:dyDescent="0.2">
      <c r="A7619" t="s">
        <v>9951</v>
      </c>
      <c r="B7619" t="s">
        <v>23900</v>
      </c>
      <c r="C7619" t="s">
        <v>9952</v>
      </c>
      <c r="D7619" t="s">
        <v>21648</v>
      </c>
      <c r="E7619"/>
      <c r="F7619">
        <v>99999</v>
      </c>
      <c r="G7619"/>
      <c r="H7619"/>
    </row>
    <row r="7620" spans="1:8" x14ac:dyDescent="0.2">
      <c r="A7620" t="s">
        <v>9953</v>
      </c>
      <c r="B7620" t="s">
        <v>23901</v>
      </c>
      <c r="C7620" t="s">
        <v>9954</v>
      </c>
      <c r="D7620" t="s">
        <v>21648</v>
      </c>
      <c r="E7620">
        <v>0</v>
      </c>
      <c r="F7620">
        <v>99999</v>
      </c>
      <c r="G7620"/>
      <c r="H7620"/>
    </row>
    <row r="7621" spans="1:8" x14ac:dyDescent="0.2">
      <c r="A7621" t="s">
        <v>9955</v>
      </c>
      <c r="B7621" t="s">
        <v>23902</v>
      </c>
      <c r="C7621" t="s">
        <v>9956</v>
      </c>
      <c r="D7621" t="s">
        <v>21648</v>
      </c>
      <c r="E7621">
        <v>0</v>
      </c>
      <c r="F7621">
        <v>99999</v>
      </c>
      <c r="G7621"/>
      <c r="H7621"/>
    </row>
    <row r="7622" spans="1:8" x14ac:dyDescent="0.2">
      <c r="A7622" t="s">
        <v>9957</v>
      </c>
      <c r="B7622" t="s">
        <v>23903</v>
      </c>
      <c r="C7622" t="s">
        <v>9958</v>
      </c>
      <c r="D7622" t="s">
        <v>21648</v>
      </c>
      <c r="E7622"/>
      <c r="F7622">
        <v>99999</v>
      </c>
      <c r="G7622"/>
      <c r="H7622"/>
    </row>
    <row r="7623" spans="1:8" x14ac:dyDescent="0.2">
      <c r="A7623" t="s">
        <v>9959</v>
      </c>
      <c r="B7623" t="s">
        <v>23904</v>
      </c>
      <c r="C7623" t="s">
        <v>9960</v>
      </c>
      <c r="D7623" t="s">
        <v>21648</v>
      </c>
      <c r="E7623">
        <v>0</v>
      </c>
      <c r="F7623">
        <v>99999</v>
      </c>
      <c r="G7623"/>
      <c r="H7623"/>
    </row>
    <row r="7624" spans="1:8" x14ac:dyDescent="0.2">
      <c r="A7624" t="s">
        <v>9961</v>
      </c>
      <c r="B7624" t="s">
        <v>23905</v>
      </c>
      <c r="C7624" t="s">
        <v>9962</v>
      </c>
      <c r="D7624" t="s">
        <v>21648</v>
      </c>
      <c r="E7624"/>
      <c r="F7624">
        <v>99999</v>
      </c>
      <c r="G7624"/>
      <c r="H7624"/>
    </row>
    <row r="7625" spans="1:8" x14ac:dyDescent="0.2">
      <c r="A7625" t="s">
        <v>9963</v>
      </c>
      <c r="B7625" t="s">
        <v>23906</v>
      </c>
      <c r="C7625" t="s">
        <v>9964</v>
      </c>
      <c r="D7625" t="s">
        <v>21648</v>
      </c>
      <c r="E7625"/>
      <c r="F7625">
        <v>99999</v>
      </c>
      <c r="G7625"/>
      <c r="H7625"/>
    </row>
    <row r="7626" spans="1:8" x14ac:dyDescent="0.2">
      <c r="A7626" t="s">
        <v>9965</v>
      </c>
      <c r="B7626" t="s">
        <v>23907</v>
      </c>
      <c r="C7626" t="s">
        <v>9966</v>
      </c>
      <c r="D7626" t="s">
        <v>21648</v>
      </c>
      <c r="E7626"/>
      <c r="F7626">
        <v>99999</v>
      </c>
      <c r="G7626"/>
      <c r="H7626"/>
    </row>
    <row r="7627" spans="1:8" x14ac:dyDescent="0.2">
      <c r="A7627" t="s">
        <v>9967</v>
      </c>
      <c r="B7627" t="s">
        <v>21676</v>
      </c>
      <c r="C7627" t="s">
        <v>2104</v>
      </c>
      <c r="D7627" t="s">
        <v>21677</v>
      </c>
      <c r="E7627"/>
      <c r="F7627"/>
      <c r="G7627"/>
      <c r="H7627"/>
    </row>
    <row r="7628" spans="1:8" x14ac:dyDescent="0.2">
      <c r="A7628" t="s">
        <v>9968</v>
      </c>
      <c r="B7628" t="s">
        <v>23853</v>
      </c>
      <c r="C7628" t="s">
        <v>9969</v>
      </c>
      <c r="D7628" t="s">
        <v>21648</v>
      </c>
      <c r="E7628"/>
      <c r="F7628">
        <v>99999</v>
      </c>
      <c r="G7628"/>
      <c r="H7628"/>
    </row>
    <row r="7629" spans="1:8" x14ac:dyDescent="0.2">
      <c r="A7629" t="s">
        <v>9970</v>
      </c>
      <c r="B7629" t="s">
        <v>23819</v>
      </c>
      <c r="C7629" t="s">
        <v>9971</v>
      </c>
      <c r="D7629" t="s">
        <v>21648</v>
      </c>
      <c r="E7629"/>
      <c r="F7629">
        <v>99999</v>
      </c>
      <c r="G7629"/>
      <c r="H7629"/>
    </row>
    <row r="7630" spans="1:8" x14ac:dyDescent="0.2">
      <c r="A7630" t="s">
        <v>9972</v>
      </c>
      <c r="B7630" t="s">
        <v>23908</v>
      </c>
      <c r="C7630" t="s">
        <v>9973</v>
      </c>
      <c r="D7630" t="s">
        <v>21648</v>
      </c>
      <c r="E7630"/>
      <c r="F7630">
        <v>99999</v>
      </c>
      <c r="G7630"/>
      <c r="H7630"/>
    </row>
    <row r="7631" spans="1:8" x14ac:dyDescent="0.2">
      <c r="A7631" t="s">
        <v>9974</v>
      </c>
      <c r="B7631" t="s">
        <v>23816</v>
      </c>
      <c r="C7631" t="s">
        <v>9975</v>
      </c>
      <c r="D7631" t="s">
        <v>21648</v>
      </c>
      <c r="E7631"/>
      <c r="F7631">
        <v>99999</v>
      </c>
      <c r="G7631"/>
      <c r="H7631"/>
    </row>
    <row r="7632" spans="1:8" x14ac:dyDescent="0.2">
      <c r="A7632" t="s">
        <v>9976</v>
      </c>
      <c r="B7632" t="s">
        <v>23909</v>
      </c>
      <c r="C7632" t="s">
        <v>9977</v>
      </c>
      <c r="D7632" t="s">
        <v>21648</v>
      </c>
      <c r="E7632"/>
      <c r="F7632">
        <v>99999</v>
      </c>
      <c r="G7632"/>
      <c r="H7632"/>
    </row>
    <row r="7633" spans="1:8" x14ac:dyDescent="0.2">
      <c r="A7633" t="s">
        <v>9978</v>
      </c>
      <c r="B7633" t="s">
        <v>23065</v>
      </c>
      <c r="C7633" t="s">
        <v>9979</v>
      </c>
      <c r="D7633" t="s">
        <v>21648</v>
      </c>
      <c r="E7633"/>
      <c r="F7633">
        <v>99999</v>
      </c>
      <c r="G7633"/>
      <c r="H7633"/>
    </row>
    <row r="7634" spans="1:8" x14ac:dyDescent="0.2">
      <c r="A7634" t="s">
        <v>9980</v>
      </c>
      <c r="B7634" t="s">
        <v>21676</v>
      </c>
      <c r="C7634" t="s">
        <v>2104</v>
      </c>
      <c r="D7634" t="s">
        <v>21677</v>
      </c>
      <c r="E7634"/>
      <c r="F7634"/>
      <c r="G7634"/>
      <c r="H7634"/>
    </row>
    <row r="7635" spans="1:8" x14ac:dyDescent="0.2">
      <c r="A7635" t="s">
        <v>9981</v>
      </c>
      <c r="B7635" t="s">
        <v>23870</v>
      </c>
      <c r="C7635" t="s">
        <v>16129</v>
      </c>
      <c r="D7635" t="s">
        <v>21648</v>
      </c>
      <c r="E7635"/>
      <c r="F7635">
        <v>99999</v>
      </c>
      <c r="G7635"/>
      <c r="H7635"/>
    </row>
    <row r="7636" spans="1:8" x14ac:dyDescent="0.2">
      <c r="A7636" t="s">
        <v>9982</v>
      </c>
      <c r="B7636" t="s">
        <v>23910</v>
      </c>
      <c r="C7636" t="s">
        <v>9983</v>
      </c>
      <c r="D7636" t="s">
        <v>21648</v>
      </c>
      <c r="E7636"/>
      <c r="F7636">
        <v>99999</v>
      </c>
      <c r="G7636"/>
      <c r="H7636"/>
    </row>
    <row r="7637" spans="1:8" x14ac:dyDescent="0.2">
      <c r="A7637" t="s">
        <v>9984</v>
      </c>
      <c r="B7637" t="s">
        <v>23911</v>
      </c>
      <c r="C7637" t="s">
        <v>9985</v>
      </c>
      <c r="D7637" t="s">
        <v>21648</v>
      </c>
      <c r="E7637">
        <v>0</v>
      </c>
      <c r="F7637">
        <v>99999</v>
      </c>
      <c r="G7637"/>
      <c r="H7637"/>
    </row>
    <row r="7638" spans="1:8" x14ac:dyDescent="0.2">
      <c r="A7638" t="s">
        <v>9986</v>
      </c>
      <c r="B7638" t="s">
        <v>23912</v>
      </c>
      <c r="C7638" t="s">
        <v>9987</v>
      </c>
      <c r="D7638" t="s">
        <v>21648</v>
      </c>
      <c r="E7638">
        <v>0</v>
      </c>
      <c r="F7638">
        <v>99999</v>
      </c>
      <c r="G7638"/>
      <c r="H7638"/>
    </row>
    <row r="7639" spans="1:8" x14ac:dyDescent="0.2">
      <c r="A7639" t="s">
        <v>9988</v>
      </c>
      <c r="B7639" t="s">
        <v>23912</v>
      </c>
      <c r="C7639" t="s">
        <v>9989</v>
      </c>
      <c r="D7639" t="s">
        <v>21648</v>
      </c>
      <c r="E7639"/>
      <c r="F7639">
        <v>99999</v>
      </c>
      <c r="G7639"/>
      <c r="H7639"/>
    </row>
    <row r="7640" spans="1:8" x14ac:dyDescent="0.2">
      <c r="A7640" t="s">
        <v>9990</v>
      </c>
      <c r="B7640" t="s">
        <v>23913</v>
      </c>
      <c r="C7640" t="s">
        <v>9991</v>
      </c>
      <c r="D7640" t="s">
        <v>21648</v>
      </c>
      <c r="E7640">
        <v>0</v>
      </c>
      <c r="F7640">
        <v>99999</v>
      </c>
      <c r="G7640"/>
      <c r="H7640"/>
    </row>
    <row r="7641" spans="1:8" x14ac:dyDescent="0.2">
      <c r="A7641" t="s">
        <v>9992</v>
      </c>
      <c r="B7641" t="s">
        <v>23914</v>
      </c>
      <c r="C7641" t="s">
        <v>6652</v>
      </c>
      <c r="D7641" t="s">
        <v>21648</v>
      </c>
      <c r="E7641">
        <v>0</v>
      </c>
      <c r="F7641">
        <v>99999</v>
      </c>
      <c r="G7641"/>
      <c r="H7641"/>
    </row>
    <row r="7642" spans="1:8" x14ac:dyDescent="0.2">
      <c r="A7642" t="s">
        <v>6653</v>
      </c>
      <c r="B7642" t="s">
        <v>23915</v>
      </c>
      <c r="C7642" t="s">
        <v>6654</v>
      </c>
      <c r="D7642" t="s">
        <v>21648</v>
      </c>
      <c r="E7642">
        <v>0</v>
      </c>
      <c r="F7642">
        <v>99999</v>
      </c>
      <c r="G7642"/>
      <c r="H7642"/>
    </row>
    <row r="7643" spans="1:8" x14ac:dyDescent="0.2">
      <c r="A7643" t="s">
        <v>18637</v>
      </c>
      <c r="B7643" t="s">
        <v>23916</v>
      </c>
      <c r="C7643" t="s">
        <v>18638</v>
      </c>
      <c r="D7643" t="s">
        <v>21648</v>
      </c>
      <c r="E7643">
        <v>0</v>
      </c>
      <c r="F7643">
        <v>99999</v>
      </c>
      <c r="G7643"/>
      <c r="H7643"/>
    </row>
    <row r="7644" spans="1:8" x14ac:dyDescent="0.2">
      <c r="A7644" t="s">
        <v>18639</v>
      </c>
      <c r="B7644" t="s">
        <v>23917</v>
      </c>
      <c r="C7644" t="s">
        <v>18640</v>
      </c>
      <c r="D7644" t="s">
        <v>21648</v>
      </c>
      <c r="E7644">
        <v>0</v>
      </c>
      <c r="F7644">
        <v>99999</v>
      </c>
      <c r="G7644"/>
      <c r="H7644"/>
    </row>
    <row r="7645" spans="1:8" x14ac:dyDescent="0.2">
      <c r="A7645" t="s">
        <v>18641</v>
      </c>
      <c r="B7645" t="s">
        <v>23918</v>
      </c>
      <c r="C7645" t="s">
        <v>18642</v>
      </c>
      <c r="D7645" t="s">
        <v>21648</v>
      </c>
      <c r="E7645">
        <v>0</v>
      </c>
      <c r="F7645">
        <v>99999</v>
      </c>
      <c r="G7645"/>
      <c r="H7645"/>
    </row>
    <row r="7646" spans="1:8" x14ac:dyDescent="0.2">
      <c r="A7646" t="s">
        <v>21281</v>
      </c>
      <c r="B7646" t="s">
        <v>23919</v>
      </c>
      <c r="C7646" t="s">
        <v>21282</v>
      </c>
      <c r="D7646" t="s">
        <v>21648</v>
      </c>
      <c r="E7646">
        <v>0</v>
      </c>
      <c r="F7646">
        <v>99999</v>
      </c>
      <c r="G7646"/>
      <c r="H7646"/>
    </row>
    <row r="7647" spans="1:8" x14ac:dyDescent="0.2">
      <c r="A7647" t="s">
        <v>21283</v>
      </c>
      <c r="B7647" t="s">
        <v>23920</v>
      </c>
      <c r="C7647" t="s">
        <v>21284</v>
      </c>
      <c r="D7647" t="s">
        <v>21648</v>
      </c>
      <c r="E7647">
        <v>0</v>
      </c>
      <c r="F7647">
        <v>99999</v>
      </c>
      <c r="G7647"/>
      <c r="H7647"/>
    </row>
    <row r="7648" spans="1:8" x14ac:dyDescent="0.2">
      <c r="A7648" t="s">
        <v>18643</v>
      </c>
      <c r="B7648" t="s">
        <v>23921</v>
      </c>
      <c r="C7648" t="s">
        <v>18644</v>
      </c>
      <c r="D7648" t="s">
        <v>21648</v>
      </c>
      <c r="E7648">
        <v>0</v>
      </c>
      <c r="F7648">
        <v>99999</v>
      </c>
      <c r="G7648"/>
      <c r="H7648"/>
    </row>
    <row r="7649" spans="1:8" x14ac:dyDescent="0.2">
      <c r="A7649" t="s">
        <v>6655</v>
      </c>
      <c r="B7649" t="s">
        <v>23819</v>
      </c>
      <c r="C7649" t="s">
        <v>6656</v>
      </c>
      <c r="D7649" t="s">
        <v>21648</v>
      </c>
      <c r="E7649"/>
      <c r="F7649">
        <v>99999</v>
      </c>
      <c r="G7649"/>
      <c r="H7649"/>
    </row>
    <row r="7650" spans="1:8" x14ac:dyDescent="0.2">
      <c r="A7650" t="s">
        <v>6657</v>
      </c>
      <c r="B7650" t="s">
        <v>23908</v>
      </c>
      <c r="C7650" t="s">
        <v>6658</v>
      </c>
      <c r="D7650" t="s">
        <v>21648</v>
      </c>
      <c r="E7650"/>
      <c r="F7650">
        <v>99999</v>
      </c>
      <c r="G7650"/>
      <c r="H7650"/>
    </row>
    <row r="7651" spans="1:8" x14ac:dyDescent="0.2">
      <c r="A7651" t="s">
        <v>6659</v>
      </c>
      <c r="B7651" t="s">
        <v>23922</v>
      </c>
      <c r="C7651" t="s">
        <v>6660</v>
      </c>
      <c r="D7651" t="s">
        <v>21648</v>
      </c>
      <c r="E7651">
        <v>0</v>
      </c>
      <c r="F7651">
        <v>99999</v>
      </c>
      <c r="G7651"/>
      <c r="H7651"/>
    </row>
    <row r="7652" spans="1:8" x14ac:dyDescent="0.2">
      <c r="A7652" t="s">
        <v>6661</v>
      </c>
      <c r="B7652" t="s">
        <v>23875</v>
      </c>
      <c r="C7652" t="s">
        <v>6662</v>
      </c>
      <c r="D7652" t="s">
        <v>21648</v>
      </c>
      <c r="E7652"/>
      <c r="F7652">
        <v>99999</v>
      </c>
      <c r="G7652"/>
      <c r="H7652"/>
    </row>
    <row r="7653" spans="1:8" x14ac:dyDescent="0.2">
      <c r="A7653" t="s">
        <v>6663</v>
      </c>
      <c r="B7653" t="s">
        <v>23923</v>
      </c>
      <c r="C7653" t="s">
        <v>6664</v>
      </c>
      <c r="D7653" t="s">
        <v>21648</v>
      </c>
      <c r="E7653">
        <v>0</v>
      </c>
      <c r="F7653">
        <v>99999</v>
      </c>
      <c r="G7653"/>
      <c r="H7653"/>
    </row>
    <row r="7654" spans="1:8" x14ac:dyDescent="0.2">
      <c r="A7654" t="s">
        <v>6665</v>
      </c>
      <c r="B7654" t="s">
        <v>23924</v>
      </c>
      <c r="C7654" t="s">
        <v>6666</v>
      </c>
      <c r="D7654" t="s">
        <v>21648</v>
      </c>
      <c r="E7654">
        <v>0</v>
      </c>
      <c r="F7654">
        <v>99999</v>
      </c>
      <c r="G7654"/>
      <c r="H7654"/>
    </row>
    <row r="7655" spans="1:8" x14ac:dyDescent="0.2">
      <c r="A7655" t="s">
        <v>10001</v>
      </c>
      <c r="B7655" t="s">
        <v>23925</v>
      </c>
      <c r="C7655" t="s">
        <v>10002</v>
      </c>
      <c r="D7655" t="s">
        <v>21648</v>
      </c>
      <c r="E7655">
        <v>0</v>
      </c>
      <c r="F7655">
        <v>99999</v>
      </c>
      <c r="G7655"/>
      <c r="H7655"/>
    </row>
    <row r="7656" spans="1:8" x14ac:dyDescent="0.2">
      <c r="A7656" t="s">
        <v>10003</v>
      </c>
      <c r="B7656" t="s">
        <v>23877</v>
      </c>
      <c r="C7656" t="s">
        <v>10004</v>
      </c>
      <c r="D7656" t="s">
        <v>21648</v>
      </c>
      <c r="E7656"/>
      <c r="F7656">
        <v>99999</v>
      </c>
      <c r="G7656"/>
      <c r="H7656"/>
    </row>
    <row r="7657" spans="1:8" x14ac:dyDescent="0.2">
      <c r="A7657" t="s">
        <v>18645</v>
      </c>
      <c r="B7657" t="s">
        <v>23877</v>
      </c>
      <c r="C7657" t="s">
        <v>18646</v>
      </c>
      <c r="D7657" t="s">
        <v>21648</v>
      </c>
      <c r="E7657">
        <v>0</v>
      </c>
      <c r="F7657">
        <v>99999</v>
      </c>
      <c r="G7657"/>
      <c r="H7657"/>
    </row>
    <row r="7658" spans="1:8" x14ac:dyDescent="0.2">
      <c r="A7658" t="s">
        <v>18647</v>
      </c>
      <c r="B7658" t="s">
        <v>23926</v>
      </c>
      <c r="C7658" t="s">
        <v>18648</v>
      </c>
      <c r="D7658" t="s">
        <v>21648</v>
      </c>
      <c r="E7658">
        <v>0</v>
      </c>
      <c r="F7658">
        <v>99999</v>
      </c>
      <c r="G7658"/>
      <c r="H7658"/>
    </row>
    <row r="7659" spans="1:8" x14ac:dyDescent="0.2">
      <c r="A7659" t="s">
        <v>10005</v>
      </c>
      <c r="B7659" t="s">
        <v>23927</v>
      </c>
      <c r="C7659" t="s">
        <v>10006</v>
      </c>
      <c r="D7659" t="s">
        <v>21648</v>
      </c>
      <c r="E7659">
        <v>0</v>
      </c>
      <c r="F7659">
        <v>99999</v>
      </c>
      <c r="G7659"/>
      <c r="H7659"/>
    </row>
    <row r="7660" spans="1:8" x14ac:dyDescent="0.2">
      <c r="A7660" t="s">
        <v>18649</v>
      </c>
      <c r="B7660" t="s">
        <v>23877</v>
      </c>
      <c r="C7660" t="s">
        <v>18650</v>
      </c>
      <c r="D7660" t="s">
        <v>21648</v>
      </c>
      <c r="E7660">
        <v>0</v>
      </c>
      <c r="F7660">
        <v>99999</v>
      </c>
      <c r="G7660"/>
      <c r="H7660"/>
    </row>
    <row r="7661" spans="1:8" x14ac:dyDescent="0.2">
      <c r="A7661" t="s">
        <v>10007</v>
      </c>
      <c r="B7661" t="s">
        <v>23928</v>
      </c>
      <c r="C7661" t="s">
        <v>10008</v>
      </c>
      <c r="D7661" t="s">
        <v>21648</v>
      </c>
      <c r="E7661">
        <v>0</v>
      </c>
      <c r="F7661">
        <v>99999</v>
      </c>
      <c r="G7661"/>
      <c r="H7661"/>
    </row>
    <row r="7662" spans="1:8" x14ac:dyDescent="0.2">
      <c r="A7662" t="s">
        <v>10009</v>
      </c>
      <c r="B7662" t="s">
        <v>23862</v>
      </c>
      <c r="C7662" t="s">
        <v>16114</v>
      </c>
      <c r="D7662" t="s">
        <v>21648</v>
      </c>
      <c r="E7662"/>
      <c r="F7662">
        <v>99999</v>
      </c>
      <c r="G7662"/>
      <c r="H7662"/>
    </row>
    <row r="7663" spans="1:8" x14ac:dyDescent="0.2">
      <c r="A7663" t="s">
        <v>10010</v>
      </c>
      <c r="B7663" t="s">
        <v>23858</v>
      </c>
      <c r="C7663" t="s">
        <v>13320</v>
      </c>
      <c r="D7663" t="s">
        <v>21648</v>
      </c>
      <c r="E7663"/>
      <c r="F7663">
        <v>99999</v>
      </c>
      <c r="G7663"/>
      <c r="H7663"/>
    </row>
    <row r="7664" spans="1:8" x14ac:dyDescent="0.2">
      <c r="A7664" t="s">
        <v>10011</v>
      </c>
      <c r="B7664" t="s">
        <v>23871</v>
      </c>
      <c r="C7664" t="s">
        <v>10012</v>
      </c>
      <c r="D7664" t="s">
        <v>21648</v>
      </c>
      <c r="E7664"/>
      <c r="F7664">
        <v>99999</v>
      </c>
      <c r="G7664"/>
      <c r="H7664"/>
    </row>
    <row r="7665" spans="1:8" x14ac:dyDescent="0.2">
      <c r="A7665" t="s">
        <v>10013</v>
      </c>
      <c r="B7665" t="s">
        <v>23929</v>
      </c>
      <c r="C7665" t="s">
        <v>10014</v>
      </c>
      <c r="D7665" t="s">
        <v>21648</v>
      </c>
      <c r="E7665"/>
      <c r="F7665">
        <v>99999</v>
      </c>
      <c r="G7665"/>
      <c r="H7665"/>
    </row>
    <row r="7666" spans="1:8" x14ac:dyDescent="0.2">
      <c r="A7666" t="s">
        <v>10015</v>
      </c>
      <c r="B7666" t="s">
        <v>23860</v>
      </c>
      <c r="C7666" t="s">
        <v>13324</v>
      </c>
      <c r="D7666" t="s">
        <v>21648</v>
      </c>
      <c r="E7666"/>
      <c r="F7666">
        <v>99999</v>
      </c>
      <c r="G7666"/>
      <c r="H7666"/>
    </row>
    <row r="7667" spans="1:8" x14ac:dyDescent="0.2">
      <c r="A7667" t="s">
        <v>18651</v>
      </c>
      <c r="B7667" t="s">
        <v>23930</v>
      </c>
      <c r="C7667" t="s">
        <v>18652</v>
      </c>
      <c r="D7667" t="s">
        <v>21648</v>
      </c>
      <c r="E7667">
        <v>0</v>
      </c>
      <c r="F7667">
        <v>99999</v>
      </c>
      <c r="G7667"/>
      <c r="H7667"/>
    </row>
    <row r="7668" spans="1:8" x14ac:dyDescent="0.2">
      <c r="A7668" t="s">
        <v>18653</v>
      </c>
      <c r="B7668" t="s">
        <v>23931</v>
      </c>
      <c r="C7668" t="s">
        <v>18654</v>
      </c>
      <c r="D7668" t="s">
        <v>21648</v>
      </c>
      <c r="E7668">
        <v>0</v>
      </c>
      <c r="F7668">
        <v>99999</v>
      </c>
      <c r="G7668"/>
      <c r="H7668"/>
    </row>
    <row r="7669" spans="1:8" x14ac:dyDescent="0.2">
      <c r="A7669" t="s">
        <v>18655</v>
      </c>
      <c r="B7669" t="s">
        <v>23932</v>
      </c>
      <c r="C7669" t="s">
        <v>18656</v>
      </c>
      <c r="D7669" t="s">
        <v>21648</v>
      </c>
      <c r="E7669">
        <v>0</v>
      </c>
      <c r="F7669">
        <v>99999</v>
      </c>
      <c r="G7669"/>
      <c r="H7669"/>
    </row>
    <row r="7670" spans="1:8" x14ac:dyDescent="0.2">
      <c r="A7670" t="s">
        <v>18657</v>
      </c>
      <c r="B7670" t="s">
        <v>23933</v>
      </c>
      <c r="C7670" t="s">
        <v>18658</v>
      </c>
      <c r="D7670" t="s">
        <v>21648</v>
      </c>
      <c r="E7670">
        <v>0</v>
      </c>
      <c r="F7670">
        <v>99999</v>
      </c>
      <c r="G7670"/>
      <c r="H7670"/>
    </row>
    <row r="7671" spans="1:8" x14ac:dyDescent="0.2">
      <c r="A7671" t="s">
        <v>18659</v>
      </c>
      <c r="B7671" t="s">
        <v>23934</v>
      </c>
      <c r="C7671" t="s">
        <v>18660</v>
      </c>
      <c r="D7671" t="s">
        <v>21648</v>
      </c>
      <c r="E7671">
        <v>0</v>
      </c>
      <c r="F7671">
        <v>99999</v>
      </c>
      <c r="G7671"/>
      <c r="H7671"/>
    </row>
    <row r="7672" spans="1:8" x14ac:dyDescent="0.2">
      <c r="A7672" t="s">
        <v>18661</v>
      </c>
      <c r="B7672" t="s">
        <v>23935</v>
      </c>
      <c r="C7672" t="s">
        <v>18662</v>
      </c>
      <c r="D7672" t="s">
        <v>21648</v>
      </c>
      <c r="E7672">
        <v>0</v>
      </c>
      <c r="F7672">
        <v>99999</v>
      </c>
      <c r="G7672"/>
      <c r="H7672"/>
    </row>
    <row r="7673" spans="1:8" x14ac:dyDescent="0.2">
      <c r="A7673" t="s">
        <v>18663</v>
      </c>
      <c r="B7673" t="s">
        <v>23936</v>
      </c>
      <c r="C7673" t="s">
        <v>18664</v>
      </c>
      <c r="D7673" t="s">
        <v>21648</v>
      </c>
      <c r="E7673">
        <v>0</v>
      </c>
      <c r="F7673">
        <v>99999</v>
      </c>
      <c r="G7673"/>
      <c r="H7673"/>
    </row>
    <row r="7674" spans="1:8" x14ac:dyDescent="0.2">
      <c r="A7674" t="s">
        <v>18665</v>
      </c>
      <c r="B7674" t="s">
        <v>23937</v>
      </c>
      <c r="C7674" t="s">
        <v>18666</v>
      </c>
      <c r="D7674" t="s">
        <v>21648</v>
      </c>
      <c r="E7674">
        <v>0</v>
      </c>
      <c r="F7674">
        <v>99999</v>
      </c>
      <c r="G7674"/>
      <c r="H7674"/>
    </row>
    <row r="7675" spans="1:8" x14ac:dyDescent="0.2">
      <c r="A7675" t="s">
        <v>18667</v>
      </c>
      <c r="B7675" t="s">
        <v>23938</v>
      </c>
      <c r="C7675" t="s">
        <v>18668</v>
      </c>
      <c r="D7675" t="s">
        <v>21648</v>
      </c>
      <c r="E7675">
        <v>0</v>
      </c>
      <c r="F7675">
        <v>99999</v>
      </c>
      <c r="G7675"/>
      <c r="H7675"/>
    </row>
    <row r="7676" spans="1:8" x14ac:dyDescent="0.2">
      <c r="A7676" t="s">
        <v>18669</v>
      </c>
      <c r="B7676" t="s">
        <v>23939</v>
      </c>
      <c r="C7676" t="s">
        <v>18670</v>
      </c>
      <c r="D7676" t="s">
        <v>21648</v>
      </c>
      <c r="E7676">
        <v>0</v>
      </c>
      <c r="F7676">
        <v>99999</v>
      </c>
      <c r="G7676"/>
      <c r="H7676"/>
    </row>
    <row r="7677" spans="1:8" x14ac:dyDescent="0.2">
      <c r="A7677" t="s">
        <v>18671</v>
      </c>
      <c r="B7677" t="s">
        <v>23940</v>
      </c>
      <c r="C7677" t="s">
        <v>18672</v>
      </c>
      <c r="D7677" t="s">
        <v>21648</v>
      </c>
      <c r="E7677">
        <v>0</v>
      </c>
      <c r="F7677">
        <v>99999</v>
      </c>
      <c r="G7677"/>
      <c r="H7677"/>
    </row>
    <row r="7678" spans="1:8" x14ac:dyDescent="0.2">
      <c r="A7678" t="s">
        <v>18673</v>
      </c>
      <c r="B7678" t="s">
        <v>23941</v>
      </c>
      <c r="C7678" t="s">
        <v>18674</v>
      </c>
      <c r="D7678" t="s">
        <v>21648</v>
      </c>
      <c r="E7678">
        <v>0</v>
      </c>
      <c r="F7678">
        <v>99999</v>
      </c>
      <c r="G7678"/>
      <c r="H7678"/>
    </row>
    <row r="7679" spans="1:8" x14ac:dyDescent="0.2">
      <c r="A7679" t="s">
        <v>10016</v>
      </c>
      <c r="B7679" t="s">
        <v>23942</v>
      </c>
      <c r="C7679" t="s">
        <v>10017</v>
      </c>
      <c r="D7679" t="s">
        <v>21648</v>
      </c>
      <c r="E7679">
        <v>0</v>
      </c>
      <c r="F7679">
        <v>99999</v>
      </c>
      <c r="G7679"/>
      <c r="H7679"/>
    </row>
    <row r="7680" spans="1:8" x14ac:dyDescent="0.2">
      <c r="A7680" t="s">
        <v>10018</v>
      </c>
      <c r="B7680" t="s">
        <v>23943</v>
      </c>
      <c r="C7680" t="s">
        <v>10019</v>
      </c>
      <c r="D7680" t="s">
        <v>21648</v>
      </c>
      <c r="E7680">
        <v>0</v>
      </c>
      <c r="F7680">
        <v>99999</v>
      </c>
      <c r="G7680"/>
      <c r="H7680"/>
    </row>
    <row r="7681" spans="1:8" x14ac:dyDescent="0.2">
      <c r="A7681" t="s">
        <v>10020</v>
      </c>
      <c r="B7681" t="s">
        <v>23944</v>
      </c>
      <c r="C7681" t="s">
        <v>10021</v>
      </c>
      <c r="D7681" t="s">
        <v>21648</v>
      </c>
      <c r="E7681">
        <v>0</v>
      </c>
      <c r="F7681">
        <v>99999</v>
      </c>
      <c r="G7681"/>
      <c r="H7681"/>
    </row>
    <row r="7682" spans="1:8" x14ac:dyDescent="0.2">
      <c r="A7682" t="s">
        <v>10022</v>
      </c>
      <c r="B7682" t="s">
        <v>23945</v>
      </c>
      <c r="C7682" t="s">
        <v>10023</v>
      </c>
      <c r="D7682" t="s">
        <v>21648</v>
      </c>
      <c r="E7682">
        <v>0</v>
      </c>
      <c r="F7682">
        <v>99999</v>
      </c>
      <c r="G7682"/>
      <c r="H7682"/>
    </row>
    <row r="7683" spans="1:8" x14ac:dyDescent="0.2">
      <c r="A7683" t="s">
        <v>10024</v>
      </c>
      <c r="B7683" t="s">
        <v>23946</v>
      </c>
      <c r="C7683" t="s">
        <v>10025</v>
      </c>
      <c r="D7683" t="s">
        <v>21648</v>
      </c>
      <c r="E7683">
        <v>0</v>
      </c>
      <c r="F7683">
        <v>99999</v>
      </c>
      <c r="G7683"/>
      <c r="H7683"/>
    </row>
    <row r="7684" spans="1:8" x14ac:dyDescent="0.2">
      <c r="A7684" t="s">
        <v>10026</v>
      </c>
      <c r="B7684" t="s">
        <v>23947</v>
      </c>
      <c r="C7684" t="s">
        <v>10027</v>
      </c>
      <c r="D7684" t="s">
        <v>21648</v>
      </c>
      <c r="E7684">
        <v>0</v>
      </c>
      <c r="F7684">
        <v>99999</v>
      </c>
      <c r="G7684"/>
      <c r="H7684"/>
    </row>
    <row r="7685" spans="1:8" x14ac:dyDescent="0.2">
      <c r="A7685" t="s">
        <v>10028</v>
      </c>
      <c r="B7685" t="s">
        <v>23948</v>
      </c>
      <c r="C7685" t="s">
        <v>10029</v>
      </c>
      <c r="D7685" t="s">
        <v>21648</v>
      </c>
      <c r="E7685">
        <v>0</v>
      </c>
      <c r="F7685">
        <v>99999</v>
      </c>
      <c r="G7685"/>
      <c r="H7685"/>
    </row>
    <row r="7686" spans="1:8" x14ac:dyDescent="0.2">
      <c r="A7686" t="s">
        <v>10030</v>
      </c>
      <c r="B7686" t="s">
        <v>23949</v>
      </c>
      <c r="C7686" t="s">
        <v>10031</v>
      </c>
      <c r="D7686" t="s">
        <v>21648</v>
      </c>
      <c r="E7686">
        <v>0</v>
      </c>
      <c r="F7686">
        <v>99999</v>
      </c>
      <c r="G7686"/>
      <c r="H7686"/>
    </row>
    <row r="7687" spans="1:8" x14ac:dyDescent="0.2">
      <c r="A7687" t="s">
        <v>10032</v>
      </c>
      <c r="B7687" t="s">
        <v>23950</v>
      </c>
      <c r="C7687" t="s">
        <v>10033</v>
      </c>
      <c r="D7687" t="s">
        <v>21648</v>
      </c>
      <c r="E7687">
        <v>0</v>
      </c>
      <c r="F7687">
        <v>99999</v>
      </c>
      <c r="G7687"/>
      <c r="H7687"/>
    </row>
    <row r="7688" spans="1:8" x14ac:dyDescent="0.2">
      <c r="A7688" t="s">
        <v>10034</v>
      </c>
      <c r="B7688" t="s">
        <v>23951</v>
      </c>
      <c r="C7688" t="s">
        <v>10035</v>
      </c>
      <c r="D7688" t="s">
        <v>21648</v>
      </c>
      <c r="E7688">
        <v>0</v>
      </c>
      <c r="F7688">
        <v>99999</v>
      </c>
      <c r="G7688"/>
      <c r="H7688"/>
    </row>
    <row r="7689" spans="1:8" x14ac:dyDescent="0.2">
      <c r="A7689" t="s">
        <v>10036</v>
      </c>
      <c r="B7689" t="s">
        <v>23952</v>
      </c>
      <c r="C7689" t="s">
        <v>10037</v>
      </c>
      <c r="D7689" t="s">
        <v>21648</v>
      </c>
      <c r="E7689">
        <v>0</v>
      </c>
      <c r="F7689">
        <v>99999</v>
      </c>
      <c r="G7689"/>
      <c r="H7689"/>
    </row>
    <row r="7690" spans="1:8" x14ac:dyDescent="0.2">
      <c r="A7690" t="s">
        <v>10038</v>
      </c>
      <c r="B7690" t="s">
        <v>23953</v>
      </c>
      <c r="C7690" t="s">
        <v>10039</v>
      </c>
      <c r="D7690" t="s">
        <v>21648</v>
      </c>
      <c r="E7690">
        <v>0</v>
      </c>
      <c r="F7690">
        <v>99999</v>
      </c>
      <c r="G7690"/>
      <c r="H7690"/>
    </row>
    <row r="7691" spans="1:8" x14ac:dyDescent="0.2">
      <c r="A7691" t="s">
        <v>10040</v>
      </c>
      <c r="B7691" t="s">
        <v>23954</v>
      </c>
      <c r="C7691" t="s">
        <v>10041</v>
      </c>
      <c r="D7691" t="s">
        <v>21648</v>
      </c>
      <c r="E7691"/>
      <c r="F7691">
        <v>99999</v>
      </c>
      <c r="G7691"/>
      <c r="H7691"/>
    </row>
    <row r="7692" spans="1:8" x14ac:dyDescent="0.2">
      <c r="A7692" t="s">
        <v>10042</v>
      </c>
      <c r="B7692" t="s">
        <v>23954</v>
      </c>
      <c r="C7692" t="s">
        <v>10041</v>
      </c>
      <c r="D7692" t="s">
        <v>21648</v>
      </c>
      <c r="E7692"/>
      <c r="F7692">
        <v>99999</v>
      </c>
      <c r="G7692"/>
      <c r="H7692"/>
    </row>
    <row r="7693" spans="1:8" x14ac:dyDescent="0.2">
      <c r="A7693" t="s">
        <v>10043</v>
      </c>
      <c r="B7693" t="s">
        <v>23955</v>
      </c>
      <c r="C7693" t="s">
        <v>10044</v>
      </c>
      <c r="D7693" t="s">
        <v>21648</v>
      </c>
      <c r="E7693">
        <v>0</v>
      </c>
      <c r="F7693">
        <v>99999</v>
      </c>
      <c r="G7693"/>
      <c r="H7693"/>
    </row>
    <row r="7694" spans="1:8" x14ac:dyDescent="0.2">
      <c r="A7694" t="s">
        <v>10045</v>
      </c>
      <c r="B7694" t="s">
        <v>23956</v>
      </c>
      <c r="C7694" t="s">
        <v>10046</v>
      </c>
      <c r="D7694" t="s">
        <v>21648</v>
      </c>
      <c r="E7694">
        <v>0</v>
      </c>
      <c r="F7694">
        <v>99999</v>
      </c>
      <c r="G7694"/>
      <c r="H7694"/>
    </row>
    <row r="7695" spans="1:8" x14ac:dyDescent="0.2">
      <c r="A7695" t="s">
        <v>10047</v>
      </c>
      <c r="B7695" t="s">
        <v>23922</v>
      </c>
      <c r="C7695" t="s">
        <v>6660</v>
      </c>
      <c r="D7695" t="s">
        <v>21648</v>
      </c>
      <c r="E7695">
        <v>0</v>
      </c>
      <c r="F7695">
        <v>99999</v>
      </c>
      <c r="G7695"/>
      <c r="H7695"/>
    </row>
    <row r="7696" spans="1:8" x14ac:dyDescent="0.2">
      <c r="A7696" t="s">
        <v>10048</v>
      </c>
      <c r="B7696" t="s">
        <v>23923</v>
      </c>
      <c r="C7696" t="s">
        <v>6664</v>
      </c>
      <c r="D7696" t="s">
        <v>21648</v>
      </c>
      <c r="E7696">
        <v>0</v>
      </c>
      <c r="F7696">
        <v>99999</v>
      </c>
      <c r="G7696"/>
      <c r="H7696"/>
    </row>
    <row r="7697" spans="1:8" x14ac:dyDescent="0.2">
      <c r="A7697" t="s">
        <v>10049</v>
      </c>
      <c r="B7697" t="s">
        <v>23924</v>
      </c>
      <c r="C7697" t="s">
        <v>6666</v>
      </c>
      <c r="D7697" t="s">
        <v>21648</v>
      </c>
      <c r="E7697">
        <v>0</v>
      </c>
      <c r="F7697">
        <v>99999</v>
      </c>
      <c r="G7697"/>
      <c r="H7697"/>
    </row>
    <row r="7698" spans="1:8" x14ac:dyDescent="0.2">
      <c r="A7698" t="s">
        <v>10050</v>
      </c>
      <c r="B7698" t="s">
        <v>23925</v>
      </c>
      <c r="C7698" t="s">
        <v>10002</v>
      </c>
      <c r="D7698" t="s">
        <v>21648</v>
      </c>
      <c r="E7698">
        <v>0</v>
      </c>
      <c r="F7698">
        <v>99999</v>
      </c>
      <c r="G7698"/>
      <c r="H7698"/>
    </row>
    <row r="7699" spans="1:8" x14ac:dyDescent="0.2">
      <c r="A7699" t="s">
        <v>10051</v>
      </c>
      <c r="B7699" t="s">
        <v>23957</v>
      </c>
      <c r="C7699" t="s">
        <v>10052</v>
      </c>
      <c r="D7699" t="s">
        <v>21648</v>
      </c>
      <c r="E7699">
        <v>31602</v>
      </c>
      <c r="F7699">
        <v>99999</v>
      </c>
      <c r="G7699"/>
      <c r="H7699"/>
    </row>
    <row r="7700" spans="1:8" x14ac:dyDescent="0.2">
      <c r="A7700" t="s">
        <v>10053</v>
      </c>
      <c r="B7700" t="s">
        <v>23959</v>
      </c>
      <c r="C7700" t="s">
        <v>10054</v>
      </c>
      <c r="D7700" t="s">
        <v>21648</v>
      </c>
      <c r="E7700">
        <v>0</v>
      </c>
      <c r="F7700">
        <v>99999</v>
      </c>
      <c r="G7700"/>
      <c r="H7700"/>
    </row>
    <row r="7701" spans="1:8" x14ac:dyDescent="0.2">
      <c r="A7701" t="s">
        <v>10055</v>
      </c>
      <c r="B7701" t="s">
        <v>23960</v>
      </c>
      <c r="C7701" t="s">
        <v>10056</v>
      </c>
      <c r="D7701" t="s">
        <v>21648</v>
      </c>
      <c r="E7701">
        <v>0</v>
      </c>
      <c r="F7701">
        <v>99999</v>
      </c>
      <c r="G7701"/>
      <c r="H7701"/>
    </row>
    <row r="7702" spans="1:8" x14ac:dyDescent="0.2">
      <c r="A7702" t="s">
        <v>10057</v>
      </c>
      <c r="B7702" t="s">
        <v>23961</v>
      </c>
      <c r="C7702" t="s">
        <v>10058</v>
      </c>
      <c r="D7702" t="s">
        <v>21648</v>
      </c>
      <c r="E7702">
        <v>0</v>
      </c>
      <c r="F7702">
        <v>99999</v>
      </c>
      <c r="G7702"/>
      <c r="H7702"/>
    </row>
    <row r="7703" spans="1:8" x14ac:dyDescent="0.2">
      <c r="A7703" t="s">
        <v>18675</v>
      </c>
      <c r="B7703" t="s">
        <v>23962</v>
      </c>
      <c r="C7703" t="s">
        <v>18676</v>
      </c>
      <c r="D7703" t="s">
        <v>21648</v>
      </c>
      <c r="E7703">
        <v>0</v>
      </c>
      <c r="F7703">
        <v>99999</v>
      </c>
      <c r="G7703"/>
      <c r="H7703"/>
    </row>
    <row r="7704" spans="1:8" x14ac:dyDescent="0.2">
      <c r="A7704" t="s">
        <v>18677</v>
      </c>
      <c r="B7704" t="s">
        <v>23963</v>
      </c>
      <c r="C7704" t="s">
        <v>18678</v>
      </c>
      <c r="D7704" t="s">
        <v>21648</v>
      </c>
      <c r="E7704">
        <v>0</v>
      </c>
      <c r="F7704">
        <v>99999</v>
      </c>
      <c r="G7704"/>
      <c r="H7704"/>
    </row>
    <row r="7705" spans="1:8" x14ac:dyDescent="0.2">
      <c r="A7705" t="s">
        <v>18679</v>
      </c>
      <c r="B7705" t="s">
        <v>23964</v>
      </c>
      <c r="C7705" t="s">
        <v>18680</v>
      </c>
      <c r="D7705" t="s">
        <v>21648</v>
      </c>
      <c r="E7705">
        <v>0</v>
      </c>
      <c r="F7705">
        <v>99999</v>
      </c>
      <c r="G7705"/>
      <c r="H7705"/>
    </row>
    <row r="7706" spans="1:8" x14ac:dyDescent="0.2">
      <c r="A7706" t="s">
        <v>18681</v>
      </c>
      <c r="B7706" t="s">
        <v>23965</v>
      </c>
      <c r="C7706" t="s">
        <v>18682</v>
      </c>
      <c r="D7706" t="s">
        <v>21648</v>
      </c>
      <c r="E7706">
        <v>0</v>
      </c>
      <c r="F7706">
        <v>99999</v>
      </c>
      <c r="G7706"/>
      <c r="H7706"/>
    </row>
    <row r="7707" spans="1:8" x14ac:dyDescent="0.2">
      <c r="A7707" t="s">
        <v>10059</v>
      </c>
      <c r="B7707" t="s">
        <v>23966</v>
      </c>
      <c r="C7707" t="s">
        <v>10060</v>
      </c>
      <c r="D7707" t="s">
        <v>21648</v>
      </c>
      <c r="E7707">
        <v>0</v>
      </c>
      <c r="F7707">
        <v>99999</v>
      </c>
      <c r="G7707"/>
      <c r="H7707"/>
    </row>
    <row r="7708" spans="1:8" x14ac:dyDescent="0.2">
      <c r="A7708" t="s">
        <v>10061</v>
      </c>
      <c r="B7708" t="s">
        <v>23967</v>
      </c>
      <c r="C7708" t="s">
        <v>10062</v>
      </c>
      <c r="D7708" t="s">
        <v>21648</v>
      </c>
      <c r="E7708">
        <v>0</v>
      </c>
      <c r="F7708">
        <v>99999</v>
      </c>
      <c r="G7708"/>
      <c r="H7708"/>
    </row>
    <row r="7709" spans="1:8" x14ac:dyDescent="0.2">
      <c r="A7709" t="s">
        <v>10063</v>
      </c>
      <c r="B7709" t="s">
        <v>23968</v>
      </c>
      <c r="C7709" t="s">
        <v>10064</v>
      </c>
      <c r="D7709" t="s">
        <v>21648</v>
      </c>
      <c r="E7709">
        <v>0</v>
      </c>
      <c r="F7709">
        <v>99999</v>
      </c>
      <c r="G7709"/>
      <c r="H7709"/>
    </row>
    <row r="7710" spans="1:8" x14ac:dyDescent="0.2">
      <c r="A7710" t="s">
        <v>10065</v>
      </c>
      <c r="B7710" t="s">
        <v>23969</v>
      </c>
      <c r="C7710" t="s">
        <v>10066</v>
      </c>
      <c r="D7710" t="s">
        <v>21648</v>
      </c>
      <c r="E7710">
        <v>0</v>
      </c>
      <c r="F7710">
        <v>99999</v>
      </c>
      <c r="G7710"/>
      <c r="H7710"/>
    </row>
    <row r="7711" spans="1:8" x14ac:dyDescent="0.2">
      <c r="A7711" t="s">
        <v>10067</v>
      </c>
      <c r="B7711" t="s">
        <v>23860</v>
      </c>
      <c r="C7711" t="s">
        <v>10068</v>
      </c>
      <c r="D7711" t="s">
        <v>21648</v>
      </c>
      <c r="E7711">
        <v>32301</v>
      </c>
      <c r="F7711">
        <v>99999</v>
      </c>
      <c r="G7711"/>
      <c r="H7711"/>
    </row>
    <row r="7712" spans="1:8" x14ac:dyDescent="0.2">
      <c r="A7712" t="s">
        <v>18683</v>
      </c>
      <c r="B7712" t="s">
        <v>23971</v>
      </c>
      <c r="C7712" t="s">
        <v>18684</v>
      </c>
      <c r="D7712" t="s">
        <v>21648</v>
      </c>
      <c r="E7712">
        <v>32301</v>
      </c>
      <c r="F7712">
        <v>99999</v>
      </c>
      <c r="G7712"/>
      <c r="H7712"/>
    </row>
    <row r="7713" spans="1:8" x14ac:dyDescent="0.2">
      <c r="A7713" t="s">
        <v>18685</v>
      </c>
      <c r="B7713" t="s">
        <v>23972</v>
      </c>
      <c r="C7713" t="s">
        <v>18686</v>
      </c>
      <c r="D7713" t="s">
        <v>21648</v>
      </c>
      <c r="E7713">
        <v>0</v>
      </c>
      <c r="F7713">
        <v>99999</v>
      </c>
      <c r="G7713"/>
      <c r="H7713"/>
    </row>
    <row r="7714" spans="1:8" x14ac:dyDescent="0.2">
      <c r="A7714" t="s">
        <v>18687</v>
      </c>
      <c r="B7714" t="s">
        <v>23973</v>
      </c>
      <c r="C7714" t="s">
        <v>18688</v>
      </c>
      <c r="D7714" t="s">
        <v>21648</v>
      </c>
      <c r="E7714">
        <v>0</v>
      </c>
      <c r="F7714">
        <v>99999</v>
      </c>
      <c r="G7714"/>
      <c r="H7714"/>
    </row>
    <row r="7715" spans="1:8" x14ac:dyDescent="0.2">
      <c r="A7715" t="s">
        <v>10069</v>
      </c>
      <c r="B7715" t="s">
        <v>23973</v>
      </c>
      <c r="C7715" t="s">
        <v>10070</v>
      </c>
      <c r="D7715" t="s">
        <v>21648</v>
      </c>
      <c r="E7715"/>
      <c r="F7715">
        <v>99999</v>
      </c>
      <c r="G7715"/>
      <c r="H7715"/>
    </row>
    <row r="7716" spans="1:8" x14ac:dyDescent="0.2">
      <c r="A7716" t="s">
        <v>10071</v>
      </c>
      <c r="B7716" t="s">
        <v>21676</v>
      </c>
      <c r="C7716" t="s">
        <v>10072</v>
      </c>
      <c r="D7716" t="s">
        <v>21677</v>
      </c>
      <c r="E7716"/>
      <c r="F7716"/>
      <c r="G7716"/>
      <c r="H7716"/>
    </row>
    <row r="7717" spans="1:8" x14ac:dyDescent="0.2">
      <c r="A7717" t="s">
        <v>10073</v>
      </c>
      <c r="B7717" t="s">
        <v>21676</v>
      </c>
      <c r="C7717" t="s">
        <v>10074</v>
      </c>
      <c r="D7717" t="s">
        <v>21677</v>
      </c>
      <c r="E7717"/>
      <c r="F7717"/>
      <c r="G7717"/>
      <c r="H7717"/>
    </row>
    <row r="7718" spans="1:8" x14ac:dyDescent="0.2">
      <c r="A7718" t="s">
        <v>10075</v>
      </c>
      <c r="B7718" t="s">
        <v>23878</v>
      </c>
      <c r="C7718" t="s">
        <v>10076</v>
      </c>
      <c r="D7718" t="s">
        <v>21648</v>
      </c>
      <c r="E7718"/>
      <c r="F7718">
        <v>99999</v>
      </c>
      <c r="G7718"/>
      <c r="H7718"/>
    </row>
    <row r="7719" spans="1:8" x14ac:dyDescent="0.2">
      <c r="A7719" t="s">
        <v>10077</v>
      </c>
      <c r="B7719" t="s">
        <v>23974</v>
      </c>
      <c r="C7719" t="s">
        <v>10078</v>
      </c>
      <c r="D7719" t="s">
        <v>21648</v>
      </c>
      <c r="E7719"/>
      <c r="F7719">
        <v>99999</v>
      </c>
      <c r="G7719"/>
      <c r="H7719"/>
    </row>
    <row r="7720" spans="1:8" x14ac:dyDescent="0.2">
      <c r="A7720" t="s">
        <v>10079</v>
      </c>
      <c r="B7720" t="s">
        <v>23919</v>
      </c>
      <c r="C7720" t="s">
        <v>6740</v>
      </c>
      <c r="D7720" t="s">
        <v>21648</v>
      </c>
      <c r="E7720"/>
      <c r="F7720">
        <v>99999</v>
      </c>
      <c r="G7720"/>
      <c r="H7720"/>
    </row>
    <row r="7721" spans="1:8" x14ac:dyDescent="0.2">
      <c r="A7721" t="s">
        <v>6741</v>
      </c>
      <c r="B7721" t="s">
        <v>23975</v>
      </c>
      <c r="C7721" t="s">
        <v>6742</v>
      </c>
      <c r="D7721" t="s">
        <v>21648</v>
      </c>
      <c r="E7721"/>
      <c r="F7721">
        <v>99999</v>
      </c>
      <c r="G7721"/>
      <c r="H7721"/>
    </row>
    <row r="7722" spans="1:8" x14ac:dyDescent="0.2">
      <c r="A7722" t="s">
        <v>6743</v>
      </c>
      <c r="B7722" t="s">
        <v>23976</v>
      </c>
      <c r="C7722" t="s">
        <v>6744</v>
      </c>
      <c r="D7722" t="s">
        <v>21648</v>
      </c>
      <c r="E7722">
        <v>0</v>
      </c>
      <c r="F7722">
        <v>99999</v>
      </c>
      <c r="G7722"/>
      <c r="H7722"/>
    </row>
    <row r="7723" spans="1:8" x14ac:dyDescent="0.2">
      <c r="A7723" t="s">
        <v>6745</v>
      </c>
      <c r="B7723" t="s">
        <v>23977</v>
      </c>
      <c r="C7723" t="s">
        <v>6746</v>
      </c>
      <c r="D7723" t="s">
        <v>21648</v>
      </c>
      <c r="E7723">
        <v>0</v>
      </c>
      <c r="F7723">
        <v>99999</v>
      </c>
      <c r="G7723"/>
      <c r="H7723"/>
    </row>
    <row r="7724" spans="1:8" x14ac:dyDescent="0.2">
      <c r="A7724" t="s">
        <v>6747</v>
      </c>
      <c r="B7724" t="s">
        <v>23915</v>
      </c>
      <c r="C7724" t="s">
        <v>6748</v>
      </c>
      <c r="D7724" t="s">
        <v>21648</v>
      </c>
      <c r="E7724">
        <v>0</v>
      </c>
      <c r="F7724">
        <v>99999</v>
      </c>
      <c r="G7724"/>
      <c r="H7724"/>
    </row>
    <row r="7725" spans="1:8" x14ac:dyDescent="0.2">
      <c r="A7725" t="s">
        <v>6749</v>
      </c>
      <c r="B7725" t="s">
        <v>23978</v>
      </c>
      <c r="C7725" t="s">
        <v>6750</v>
      </c>
      <c r="D7725" t="s">
        <v>21648</v>
      </c>
      <c r="E7725">
        <v>0</v>
      </c>
      <c r="F7725">
        <v>99999</v>
      </c>
      <c r="G7725"/>
      <c r="H7725"/>
    </row>
    <row r="7726" spans="1:8" x14ac:dyDescent="0.2">
      <c r="A7726" t="s">
        <v>6751</v>
      </c>
      <c r="B7726" t="s">
        <v>23979</v>
      </c>
      <c r="C7726" t="s">
        <v>6752</v>
      </c>
      <c r="D7726" t="s">
        <v>21648</v>
      </c>
      <c r="E7726">
        <v>0</v>
      </c>
      <c r="F7726">
        <v>99999</v>
      </c>
      <c r="G7726"/>
      <c r="H7726"/>
    </row>
    <row r="7727" spans="1:8" x14ac:dyDescent="0.2">
      <c r="A7727" t="s">
        <v>6753</v>
      </c>
      <c r="B7727" t="s">
        <v>21676</v>
      </c>
      <c r="C7727" t="s">
        <v>6754</v>
      </c>
      <c r="D7727" t="s">
        <v>21677</v>
      </c>
      <c r="E7727"/>
      <c r="F7727"/>
      <c r="G7727"/>
      <c r="H7727"/>
    </row>
    <row r="7728" spans="1:8" x14ac:dyDescent="0.2">
      <c r="A7728" t="s">
        <v>6755</v>
      </c>
      <c r="B7728" t="s">
        <v>21676</v>
      </c>
      <c r="C7728" t="s">
        <v>6756</v>
      </c>
      <c r="D7728" t="s">
        <v>21677</v>
      </c>
      <c r="E7728"/>
      <c r="F7728"/>
      <c r="G7728"/>
      <c r="H7728"/>
    </row>
    <row r="7729" spans="1:8" x14ac:dyDescent="0.2">
      <c r="A7729" t="s">
        <v>6757</v>
      </c>
      <c r="B7729" t="s">
        <v>21676</v>
      </c>
      <c r="C7729" t="s">
        <v>6758</v>
      </c>
      <c r="D7729" t="s">
        <v>21677</v>
      </c>
      <c r="E7729"/>
      <c r="F7729"/>
      <c r="G7729"/>
      <c r="H7729"/>
    </row>
    <row r="7730" spans="1:8" x14ac:dyDescent="0.2">
      <c r="A7730" t="s">
        <v>6759</v>
      </c>
      <c r="B7730" t="s">
        <v>21676</v>
      </c>
      <c r="C7730" t="s">
        <v>6760</v>
      </c>
      <c r="D7730" t="s">
        <v>21677</v>
      </c>
      <c r="E7730"/>
      <c r="F7730"/>
      <c r="G7730"/>
      <c r="H7730"/>
    </row>
    <row r="7731" spans="1:8" x14ac:dyDescent="0.2">
      <c r="A7731" t="s">
        <v>6761</v>
      </c>
      <c r="B7731" t="s">
        <v>21676</v>
      </c>
      <c r="C7731" t="s">
        <v>6762</v>
      </c>
      <c r="D7731" t="s">
        <v>21677</v>
      </c>
      <c r="E7731"/>
      <c r="F7731"/>
      <c r="G7731"/>
      <c r="H7731"/>
    </row>
    <row r="7732" spans="1:8" x14ac:dyDescent="0.2">
      <c r="A7732" t="s">
        <v>6763</v>
      </c>
      <c r="B7732" t="s">
        <v>21676</v>
      </c>
      <c r="C7732" t="s">
        <v>10072</v>
      </c>
      <c r="D7732" t="s">
        <v>21677</v>
      </c>
      <c r="E7732"/>
      <c r="F7732"/>
      <c r="G7732"/>
      <c r="H7732"/>
    </row>
    <row r="7733" spans="1:8" x14ac:dyDescent="0.2">
      <c r="A7733" t="s">
        <v>6764</v>
      </c>
      <c r="B7733" t="s">
        <v>21676</v>
      </c>
      <c r="C7733" t="s">
        <v>6765</v>
      </c>
      <c r="D7733" t="s">
        <v>21677</v>
      </c>
      <c r="E7733"/>
      <c r="F7733"/>
      <c r="G7733"/>
      <c r="H7733"/>
    </row>
    <row r="7734" spans="1:8" x14ac:dyDescent="0.2">
      <c r="A7734" t="s">
        <v>6766</v>
      </c>
      <c r="B7734" t="s">
        <v>21676</v>
      </c>
      <c r="C7734" t="s">
        <v>6767</v>
      </c>
      <c r="D7734" t="s">
        <v>21677</v>
      </c>
      <c r="E7734"/>
      <c r="F7734"/>
      <c r="G7734"/>
      <c r="H7734"/>
    </row>
    <row r="7735" spans="1:8" x14ac:dyDescent="0.2">
      <c r="A7735" t="s">
        <v>6768</v>
      </c>
      <c r="B7735" t="s">
        <v>21676</v>
      </c>
      <c r="C7735" t="s">
        <v>6769</v>
      </c>
      <c r="D7735" t="s">
        <v>21677</v>
      </c>
      <c r="E7735"/>
      <c r="F7735"/>
      <c r="G7735"/>
      <c r="H7735"/>
    </row>
    <row r="7736" spans="1:8" x14ac:dyDescent="0.2">
      <c r="A7736" t="s">
        <v>6770</v>
      </c>
      <c r="B7736" t="s">
        <v>21676</v>
      </c>
      <c r="C7736" t="s">
        <v>6771</v>
      </c>
      <c r="D7736" t="s">
        <v>21677</v>
      </c>
      <c r="E7736"/>
      <c r="F7736"/>
      <c r="G7736"/>
      <c r="H7736"/>
    </row>
    <row r="7737" spans="1:8" x14ac:dyDescent="0.2">
      <c r="A7737" t="s">
        <v>6772</v>
      </c>
      <c r="B7737" t="s">
        <v>21676</v>
      </c>
      <c r="C7737" t="s">
        <v>6773</v>
      </c>
      <c r="D7737" t="s">
        <v>21677</v>
      </c>
      <c r="E7737"/>
      <c r="F7737"/>
      <c r="G7737"/>
      <c r="H7737"/>
    </row>
    <row r="7738" spans="1:8" x14ac:dyDescent="0.2">
      <c r="A7738" t="s">
        <v>6774</v>
      </c>
      <c r="B7738" t="s">
        <v>21676</v>
      </c>
      <c r="C7738" t="s">
        <v>6775</v>
      </c>
      <c r="D7738" t="s">
        <v>21677</v>
      </c>
      <c r="E7738"/>
      <c r="F7738"/>
      <c r="G7738"/>
      <c r="H7738"/>
    </row>
    <row r="7739" spans="1:8" x14ac:dyDescent="0.2">
      <c r="A7739" t="s">
        <v>6776</v>
      </c>
      <c r="B7739" t="s">
        <v>21676</v>
      </c>
      <c r="C7739" t="s">
        <v>6777</v>
      </c>
      <c r="D7739" t="s">
        <v>21677</v>
      </c>
      <c r="E7739"/>
      <c r="F7739"/>
      <c r="G7739"/>
      <c r="H7739"/>
    </row>
    <row r="7740" spans="1:8" x14ac:dyDescent="0.2">
      <c r="A7740" t="s">
        <v>6778</v>
      </c>
      <c r="B7740" t="s">
        <v>21676</v>
      </c>
      <c r="C7740" t="s">
        <v>6779</v>
      </c>
      <c r="D7740" t="s">
        <v>21677</v>
      </c>
      <c r="E7740"/>
      <c r="F7740"/>
      <c r="G7740"/>
      <c r="H7740"/>
    </row>
    <row r="7741" spans="1:8" x14ac:dyDescent="0.2">
      <c r="A7741" t="s">
        <v>6780</v>
      </c>
      <c r="B7741" t="s">
        <v>21676</v>
      </c>
      <c r="C7741" t="s">
        <v>6781</v>
      </c>
      <c r="D7741" t="s">
        <v>21677</v>
      </c>
      <c r="E7741"/>
      <c r="F7741"/>
      <c r="G7741"/>
      <c r="H7741"/>
    </row>
    <row r="7742" spans="1:8" x14ac:dyDescent="0.2">
      <c r="A7742" t="s">
        <v>10135</v>
      </c>
      <c r="B7742" t="s">
        <v>21676</v>
      </c>
      <c r="C7742" t="s">
        <v>10136</v>
      </c>
      <c r="D7742" t="s">
        <v>21677</v>
      </c>
      <c r="E7742"/>
      <c r="F7742"/>
      <c r="G7742"/>
      <c r="H7742"/>
    </row>
    <row r="7743" spans="1:8" x14ac:dyDescent="0.2">
      <c r="A7743" t="s">
        <v>10137</v>
      </c>
      <c r="B7743" t="s">
        <v>21676</v>
      </c>
      <c r="C7743" t="s">
        <v>10138</v>
      </c>
      <c r="D7743" t="s">
        <v>21677</v>
      </c>
      <c r="E7743"/>
      <c r="F7743"/>
      <c r="G7743"/>
      <c r="H7743"/>
    </row>
    <row r="7744" spans="1:8" x14ac:dyDescent="0.2">
      <c r="A7744" t="s">
        <v>10139</v>
      </c>
      <c r="B7744" t="s">
        <v>21676</v>
      </c>
      <c r="C7744" t="s">
        <v>10140</v>
      </c>
      <c r="D7744" t="s">
        <v>21677</v>
      </c>
      <c r="E7744"/>
      <c r="F7744"/>
      <c r="G7744"/>
      <c r="H7744"/>
    </row>
    <row r="7745" spans="1:8" x14ac:dyDescent="0.2">
      <c r="A7745" t="s">
        <v>10141</v>
      </c>
      <c r="B7745" t="s">
        <v>21676</v>
      </c>
      <c r="C7745" t="s">
        <v>10142</v>
      </c>
      <c r="D7745" t="s">
        <v>21677</v>
      </c>
      <c r="E7745"/>
      <c r="F7745"/>
      <c r="G7745"/>
      <c r="H7745"/>
    </row>
    <row r="7746" spans="1:8" x14ac:dyDescent="0.2">
      <c r="A7746" t="s">
        <v>10143</v>
      </c>
      <c r="B7746" t="s">
        <v>21676</v>
      </c>
      <c r="C7746" t="s">
        <v>10142</v>
      </c>
      <c r="D7746" t="s">
        <v>21677</v>
      </c>
      <c r="E7746"/>
      <c r="F7746"/>
      <c r="G7746"/>
      <c r="H7746"/>
    </row>
    <row r="7747" spans="1:8" x14ac:dyDescent="0.2">
      <c r="A7747" t="s">
        <v>10144</v>
      </c>
      <c r="B7747" t="s">
        <v>21676</v>
      </c>
      <c r="C7747" t="s">
        <v>10145</v>
      </c>
      <c r="D7747" t="s">
        <v>21677</v>
      </c>
      <c r="E7747"/>
      <c r="F7747"/>
      <c r="G7747"/>
      <c r="H7747"/>
    </row>
    <row r="7748" spans="1:8" x14ac:dyDescent="0.2">
      <c r="A7748" t="s">
        <v>10146</v>
      </c>
      <c r="B7748" t="s">
        <v>21676</v>
      </c>
      <c r="C7748" t="s">
        <v>10147</v>
      </c>
      <c r="D7748" t="s">
        <v>21677</v>
      </c>
      <c r="E7748"/>
      <c r="F7748"/>
      <c r="G7748"/>
      <c r="H7748"/>
    </row>
    <row r="7749" spans="1:8" x14ac:dyDescent="0.2">
      <c r="A7749" t="s">
        <v>10148</v>
      </c>
      <c r="B7749" t="s">
        <v>21676</v>
      </c>
      <c r="C7749" t="s">
        <v>10149</v>
      </c>
      <c r="D7749" t="s">
        <v>21677</v>
      </c>
      <c r="E7749"/>
      <c r="F7749"/>
      <c r="G7749"/>
      <c r="H7749"/>
    </row>
    <row r="7750" spans="1:8" x14ac:dyDescent="0.2">
      <c r="A7750" t="s">
        <v>10150</v>
      </c>
      <c r="B7750" t="s">
        <v>21676</v>
      </c>
      <c r="C7750" t="s">
        <v>10151</v>
      </c>
      <c r="D7750" t="s">
        <v>21677</v>
      </c>
      <c r="E7750"/>
      <c r="F7750"/>
      <c r="G7750"/>
      <c r="H7750"/>
    </row>
    <row r="7751" spans="1:8" x14ac:dyDescent="0.2">
      <c r="A7751" t="s">
        <v>10152</v>
      </c>
      <c r="B7751" t="s">
        <v>21676</v>
      </c>
      <c r="C7751" t="s">
        <v>10153</v>
      </c>
      <c r="D7751" t="s">
        <v>21677</v>
      </c>
      <c r="E7751"/>
      <c r="F7751"/>
      <c r="G7751"/>
      <c r="H7751"/>
    </row>
    <row r="7752" spans="1:8" x14ac:dyDescent="0.2">
      <c r="A7752" t="s">
        <v>10154</v>
      </c>
      <c r="B7752" t="s">
        <v>21676</v>
      </c>
      <c r="C7752" t="s">
        <v>10155</v>
      </c>
      <c r="D7752" t="s">
        <v>21677</v>
      </c>
      <c r="E7752"/>
      <c r="F7752"/>
      <c r="G7752"/>
      <c r="H7752"/>
    </row>
    <row r="7753" spans="1:8" x14ac:dyDescent="0.2">
      <c r="A7753" t="s">
        <v>10156</v>
      </c>
      <c r="B7753" t="s">
        <v>21676</v>
      </c>
      <c r="C7753" t="s">
        <v>10157</v>
      </c>
      <c r="D7753" t="s">
        <v>21677</v>
      </c>
      <c r="E7753"/>
      <c r="F7753"/>
      <c r="G7753"/>
      <c r="H7753"/>
    </row>
    <row r="7754" spans="1:8" x14ac:dyDescent="0.2">
      <c r="A7754" t="s">
        <v>10158</v>
      </c>
      <c r="B7754" t="s">
        <v>21676</v>
      </c>
      <c r="C7754" t="s">
        <v>10159</v>
      </c>
      <c r="D7754" t="s">
        <v>21677</v>
      </c>
      <c r="E7754"/>
      <c r="F7754"/>
      <c r="G7754"/>
      <c r="H7754"/>
    </row>
    <row r="7755" spans="1:8" x14ac:dyDescent="0.2">
      <c r="A7755" t="s">
        <v>10160</v>
      </c>
      <c r="B7755" t="s">
        <v>21676</v>
      </c>
      <c r="C7755" t="s">
        <v>10161</v>
      </c>
      <c r="D7755" t="s">
        <v>21677</v>
      </c>
      <c r="E7755"/>
      <c r="F7755"/>
      <c r="G7755"/>
      <c r="H7755"/>
    </row>
    <row r="7756" spans="1:8" x14ac:dyDescent="0.2">
      <c r="A7756" t="s">
        <v>10162</v>
      </c>
      <c r="B7756" t="s">
        <v>21676</v>
      </c>
      <c r="C7756" t="s">
        <v>10163</v>
      </c>
      <c r="D7756" t="s">
        <v>21677</v>
      </c>
      <c r="E7756"/>
      <c r="F7756"/>
      <c r="G7756"/>
      <c r="H7756"/>
    </row>
    <row r="7757" spans="1:8" x14ac:dyDescent="0.2">
      <c r="A7757" t="s">
        <v>10164</v>
      </c>
      <c r="B7757" t="s">
        <v>21676</v>
      </c>
      <c r="C7757" t="s">
        <v>10165</v>
      </c>
      <c r="D7757" t="s">
        <v>21677</v>
      </c>
      <c r="E7757"/>
      <c r="F7757"/>
      <c r="G7757"/>
      <c r="H7757"/>
    </row>
    <row r="7758" spans="1:8" x14ac:dyDescent="0.2">
      <c r="A7758" t="s">
        <v>10166</v>
      </c>
      <c r="B7758" t="s">
        <v>21676</v>
      </c>
      <c r="C7758" t="s">
        <v>10074</v>
      </c>
      <c r="D7758" t="s">
        <v>21677</v>
      </c>
      <c r="E7758"/>
      <c r="F7758"/>
      <c r="G7758"/>
      <c r="H7758"/>
    </row>
    <row r="7759" spans="1:8" x14ac:dyDescent="0.2">
      <c r="A7759" t="s">
        <v>10167</v>
      </c>
      <c r="B7759" t="s">
        <v>21676</v>
      </c>
      <c r="C7759" t="s">
        <v>10168</v>
      </c>
      <c r="D7759" t="s">
        <v>21677</v>
      </c>
      <c r="E7759"/>
      <c r="F7759"/>
      <c r="G7759"/>
      <c r="H7759"/>
    </row>
    <row r="7760" spans="1:8" x14ac:dyDescent="0.2">
      <c r="A7760" t="s">
        <v>10169</v>
      </c>
      <c r="B7760" t="s">
        <v>21676</v>
      </c>
      <c r="C7760" t="s">
        <v>10170</v>
      </c>
      <c r="D7760" t="s">
        <v>21677</v>
      </c>
      <c r="E7760"/>
      <c r="F7760"/>
      <c r="G7760"/>
      <c r="H7760"/>
    </row>
    <row r="7761" spans="1:8" x14ac:dyDescent="0.2">
      <c r="A7761" t="s">
        <v>10171</v>
      </c>
      <c r="B7761" t="s">
        <v>21676</v>
      </c>
      <c r="C7761" t="s">
        <v>10172</v>
      </c>
      <c r="D7761" t="s">
        <v>21677</v>
      </c>
      <c r="E7761"/>
      <c r="F7761"/>
      <c r="G7761"/>
      <c r="H7761"/>
    </row>
    <row r="7762" spans="1:8" x14ac:dyDescent="0.2">
      <c r="A7762" t="s">
        <v>10173</v>
      </c>
      <c r="B7762" t="s">
        <v>21676</v>
      </c>
      <c r="C7762" t="s">
        <v>10174</v>
      </c>
      <c r="D7762" t="s">
        <v>21677</v>
      </c>
      <c r="E7762"/>
      <c r="F7762"/>
      <c r="G7762"/>
      <c r="H7762"/>
    </row>
    <row r="7763" spans="1:8" x14ac:dyDescent="0.2">
      <c r="A7763" t="s">
        <v>10175</v>
      </c>
      <c r="B7763" t="s">
        <v>21676</v>
      </c>
      <c r="C7763" t="s">
        <v>10176</v>
      </c>
      <c r="D7763" t="s">
        <v>21677</v>
      </c>
      <c r="E7763"/>
      <c r="F7763"/>
      <c r="G7763"/>
      <c r="H7763"/>
    </row>
    <row r="7764" spans="1:8" x14ac:dyDescent="0.2">
      <c r="A7764" t="s">
        <v>10177</v>
      </c>
      <c r="B7764" t="s">
        <v>21676</v>
      </c>
      <c r="C7764" t="s">
        <v>10178</v>
      </c>
      <c r="D7764" t="s">
        <v>21677</v>
      </c>
      <c r="E7764"/>
      <c r="F7764"/>
      <c r="G7764"/>
      <c r="H7764"/>
    </row>
    <row r="7765" spans="1:8" x14ac:dyDescent="0.2">
      <c r="A7765" t="s">
        <v>10179</v>
      </c>
      <c r="B7765" t="s">
        <v>21676</v>
      </c>
      <c r="C7765" t="s">
        <v>10180</v>
      </c>
      <c r="D7765" t="s">
        <v>21677</v>
      </c>
      <c r="E7765"/>
      <c r="F7765"/>
      <c r="G7765"/>
      <c r="H7765"/>
    </row>
    <row r="7766" spans="1:8" x14ac:dyDescent="0.2">
      <c r="A7766" t="s">
        <v>10181</v>
      </c>
      <c r="B7766" t="s">
        <v>23980</v>
      </c>
      <c r="C7766" t="s">
        <v>10182</v>
      </c>
      <c r="D7766" t="s">
        <v>21648</v>
      </c>
      <c r="E7766"/>
      <c r="F7766">
        <v>99999</v>
      </c>
      <c r="G7766"/>
      <c r="H7766"/>
    </row>
    <row r="7767" spans="1:8" x14ac:dyDescent="0.2">
      <c r="A7767" t="s">
        <v>10183</v>
      </c>
      <c r="B7767" t="s">
        <v>23981</v>
      </c>
      <c r="C7767" t="s">
        <v>10184</v>
      </c>
      <c r="D7767" t="s">
        <v>21648</v>
      </c>
      <c r="E7767"/>
      <c r="F7767">
        <v>99999</v>
      </c>
      <c r="G7767"/>
      <c r="H7767"/>
    </row>
    <row r="7768" spans="1:8" x14ac:dyDescent="0.2">
      <c r="A7768" t="s">
        <v>10185</v>
      </c>
      <c r="B7768" t="s">
        <v>21676</v>
      </c>
      <c r="C7768" t="s">
        <v>10186</v>
      </c>
      <c r="D7768" t="s">
        <v>21677</v>
      </c>
      <c r="E7768"/>
      <c r="F7768"/>
      <c r="G7768"/>
      <c r="H7768"/>
    </row>
    <row r="7769" spans="1:8" x14ac:dyDescent="0.2">
      <c r="A7769" t="s">
        <v>10187</v>
      </c>
      <c r="B7769" t="s">
        <v>23982</v>
      </c>
      <c r="C7769" t="s">
        <v>10188</v>
      </c>
      <c r="D7769" t="s">
        <v>21648</v>
      </c>
      <c r="E7769"/>
      <c r="F7769">
        <v>99999</v>
      </c>
      <c r="G7769"/>
      <c r="H7769"/>
    </row>
    <row r="7770" spans="1:8" x14ac:dyDescent="0.2">
      <c r="A7770" t="s">
        <v>10189</v>
      </c>
      <c r="B7770" t="s">
        <v>21676</v>
      </c>
      <c r="C7770" t="s">
        <v>10159</v>
      </c>
      <c r="D7770" t="s">
        <v>21677</v>
      </c>
      <c r="E7770"/>
      <c r="F7770"/>
      <c r="G7770"/>
      <c r="H7770"/>
    </row>
    <row r="7771" spans="1:8" x14ac:dyDescent="0.2">
      <c r="A7771" t="s">
        <v>10190</v>
      </c>
      <c r="B7771" t="s">
        <v>23859</v>
      </c>
      <c r="C7771" t="s">
        <v>13322</v>
      </c>
      <c r="D7771" t="s">
        <v>21648</v>
      </c>
      <c r="E7771"/>
      <c r="F7771">
        <v>99999</v>
      </c>
      <c r="G7771"/>
      <c r="H7771"/>
    </row>
    <row r="7772" spans="1:8" x14ac:dyDescent="0.2">
      <c r="A7772" t="s">
        <v>10191</v>
      </c>
      <c r="B7772" t="s">
        <v>21676</v>
      </c>
      <c r="C7772" t="s">
        <v>10192</v>
      </c>
      <c r="D7772" t="s">
        <v>21677</v>
      </c>
      <c r="E7772"/>
      <c r="F7772"/>
      <c r="G7772"/>
      <c r="H7772"/>
    </row>
    <row r="7773" spans="1:8" x14ac:dyDescent="0.2">
      <c r="A7773" t="s">
        <v>10193</v>
      </c>
      <c r="B7773" t="s">
        <v>21676</v>
      </c>
      <c r="C7773" t="s">
        <v>10194</v>
      </c>
      <c r="D7773" t="s">
        <v>21677</v>
      </c>
      <c r="E7773"/>
      <c r="F7773"/>
      <c r="G7773"/>
      <c r="H7773"/>
    </row>
    <row r="7774" spans="1:8" x14ac:dyDescent="0.2">
      <c r="A7774" t="s">
        <v>10195</v>
      </c>
      <c r="B7774" t="s">
        <v>21676</v>
      </c>
      <c r="C7774" t="s">
        <v>10196</v>
      </c>
      <c r="D7774" t="s">
        <v>21677</v>
      </c>
      <c r="E7774"/>
      <c r="F7774"/>
      <c r="G7774"/>
      <c r="H7774"/>
    </row>
    <row r="7775" spans="1:8" x14ac:dyDescent="0.2">
      <c r="A7775" t="s">
        <v>13566</v>
      </c>
      <c r="B7775" t="s">
        <v>21676</v>
      </c>
      <c r="C7775" t="s">
        <v>13567</v>
      </c>
      <c r="D7775" t="s">
        <v>21677</v>
      </c>
      <c r="E7775"/>
      <c r="F7775"/>
      <c r="G7775"/>
      <c r="H7775"/>
    </row>
    <row r="7776" spans="1:8" x14ac:dyDescent="0.2">
      <c r="A7776" t="s">
        <v>13568</v>
      </c>
      <c r="B7776" t="s">
        <v>21676</v>
      </c>
      <c r="C7776" t="s">
        <v>13569</v>
      </c>
      <c r="D7776" t="s">
        <v>21677</v>
      </c>
      <c r="E7776"/>
      <c r="F7776"/>
      <c r="G7776"/>
      <c r="H7776"/>
    </row>
    <row r="7777" spans="1:8" x14ac:dyDescent="0.2">
      <c r="A7777" t="s">
        <v>13570</v>
      </c>
      <c r="B7777" t="s">
        <v>21676</v>
      </c>
      <c r="C7777" t="s">
        <v>10161</v>
      </c>
      <c r="D7777" t="s">
        <v>21677</v>
      </c>
      <c r="E7777"/>
      <c r="F7777"/>
      <c r="G7777"/>
      <c r="H7777"/>
    </row>
    <row r="7778" spans="1:8" x14ac:dyDescent="0.2">
      <c r="A7778" t="s">
        <v>13571</v>
      </c>
      <c r="B7778" t="s">
        <v>21676</v>
      </c>
      <c r="C7778" t="s">
        <v>10163</v>
      </c>
      <c r="D7778" t="s">
        <v>21677</v>
      </c>
      <c r="E7778"/>
      <c r="F7778"/>
      <c r="G7778"/>
      <c r="H7778"/>
    </row>
    <row r="7779" spans="1:8" x14ac:dyDescent="0.2">
      <c r="A7779" t="s">
        <v>13572</v>
      </c>
      <c r="B7779" t="s">
        <v>21676</v>
      </c>
      <c r="C7779" t="s">
        <v>10165</v>
      </c>
      <c r="D7779" t="s">
        <v>21677</v>
      </c>
      <c r="E7779"/>
      <c r="F7779"/>
      <c r="G7779"/>
      <c r="H7779"/>
    </row>
    <row r="7780" spans="1:8" x14ac:dyDescent="0.2">
      <c r="A7780" t="s">
        <v>13573</v>
      </c>
      <c r="B7780" t="s">
        <v>21676</v>
      </c>
      <c r="C7780" t="s">
        <v>10074</v>
      </c>
      <c r="D7780" t="s">
        <v>21677</v>
      </c>
      <c r="E7780"/>
      <c r="F7780"/>
      <c r="G7780"/>
      <c r="H7780"/>
    </row>
    <row r="7781" spans="1:8" x14ac:dyDescent="0.2">
      <c r="A7781" t="s">
        <v>13574</v>
      </c>
      <c r="B7781" t="s">
        <v>21676</v>
      </c>
      <c r="C7781" t="s">
        <v>10176</v>
      </c>
      <c r="D7781" t="s">
        <v>21677</v>
      </c>
      <c r="E7781"/>
      <c r="F7781"/>
      <c r="G7781"/>
      <c r="H7781"/>
    </row>
    <row r="7782" spans="1:8" x14ac:dyDescent="0.2">
      <c r="A7782" t="s">
        <v>13575</v>
      </c>
      <c r="B7782" t="s">
        <v>21676</v>
      </c>
      <c r="C7782" t="s">
        <v>10178</v>
      </c>
      <c r="D7782" t="s">
        <v>21677</v>
      </c>
      <c r="E7782"/>
      <c r="F7782"/>
      <c r="G7782"/>
      <c r="H7782"/>
    </row>
    <row r="7783" spans="1:8" x14ac:dyDescent="0.2">
      <c r="A7783" t="s">
        <v>13576</v>
      </c>
      <c r="B7783" t="s">
        <v>21676</v>
      </c>
      <c r="C7783" t="s">
        <v>10180</v>
      </c>
      <c r="D7783" t="s">
        <v>21677</v>
      </c>
      <c r="E7783"/>
      <c r="F7783"/>
      <c r="G7783"/>
      <c r="H7783"/>
    </row>
    <row r="7784" spans="1:8" x14ac:dyDescent="0.2">
      <c r="A7784" t="s">
        <v>13577</v>
      </c>
      <c r="B7784" t="s">
        <v>23983</v>
      </c>
      <c r="C7784" t="s">
        <v>13578</v>
      </c>
      <c r="D7784" t="s">
        <v>21648</v>
      </c>
      <c r="E7784">
        <v>0</v>
      </c>
      <c r="F7784">
        <v>99999</v>
      </c>
      <c r="G7784"/>
      <c r="H7784"/>
    </row>
    <row r="7785" spans="1:8" x14ac:dyDescent="0.2">
      <c r="A7785" t="s">
        <v>13579</v>
      </c>
      <c r="B7785" t="s">
        <v>21676</v>
      </c>
      <c r="C7785" t="s">
        <v>10140</v>
      </c>
      <c r="D7785" t="s">
        <v>21677</v>
      </c>
      <c r="E7785"/>
      <c r="F7785"/>
      <c r="G7785"/>
      <c r="H7785"/>
    </row>
    <row r="7786" spans="1:8" x14ac:dyDescent="0.2">
      <c r="A7786" t="s">
        <v>13580</v>
      </c>
      <c r="B7786" t="s">
        <v>21676</v>
      </c>
      <c r="C7786" t="s">
        <v>10142</v>
      </c>
      <c r="D7786" t="s">
        <v>21677</v>
      </c>
      <c r="E7786"/>
      <c r="F7786"/>
      <c r="G7786"/>
      <c r="H7786"/>
    </row>
    <row r="7787" spans="1:8" x14ac:dyDescent="0.2">
      <c r="A7787" t="s">
        <v>13581</v>
      </c>
      <c r="B7787" t="s">
        <v>21676</v>
      </c>
      <c r="C7787" t="s">
        <v>13582</v>
      </c>
      <c r="D7787" t="s">
        <v>21677</v>
      </c>
      <c r="E7787"/>
      <c r="F7787"/>
      <c r="G7787"/>
      <c r="H7787"/>
    </row>
    <row r="7788" spans="1:8" x14ac:dyDescent="0.2">
      <c r="A7788" t="s">
        <v>13583</v>
      </c>
      <c r="B7788" t="s">
        <v>21676</v>
      </c>
      <c r="C7788" t="s">
        <v>10145</v>
      </c>
      <c r="D7788" t="s">
        <v>21677</v>
      </c>
      <c r="E7788"/>
      <c r="F7788"/>
      <c r="G7788"/>
      <c r="H7788"/>
    </row>
    <row r="7789" spans="1:8" x14ac:dyDescent="0.2">
      <c r="A7789" t="s">
        <v>13584</v>
      </c>
      <c r="B7789" t="s">
        <v>21676</v>
      </c>
      <c r="C7789" t="s">
        <v>10147</v>
      </c>
      <c r="D7789" t="s">
        <v>21677</v>
      </c>
      <c r="E7789"/>
      <c r="F7789"/>
      <c r="G7789"/>
      <c r="H7789"/>
    </row>
    <row r="7790" spans="1:8" x14ac:dyDescent="0.2">
      <c r="A7790" t="s">
        <v>13585</v>
      </c>
      <c r="B7790" t="s">
        <v>21676</v>
      </c>
      <c r="C7790" t="s">
        <v>10149</v>
      </c>
      <c r="D7790" t="s">
        <v>21677</v>
      </c>
      <c r="E7790"/>
      <c r="F7790"/>
      <c r="G7790"/>
      <c r="H7790"/>
    </row>
    <row r="7791" spans="1:8" x14ac:dyDescent="0.2">
      <c r="A7791" t="s">
        <v>13586</v>
      </c>
      <c r="B7791" t="s">
        <v>21676</v>
      </c>
      <c r="C7791" t="s">
        <v>10151</v>
      </c>
      <c r="D7791" t="s">
        <v>21677</v>
      </c>
      <c r="E7791"/>
      <c r="F7791"/>
      <c r="G7791"/>
      <c r="H7791"/>
    </row>
    <row r="7792" spans="1:8" x14ac:dyDescent="0.2">
      <c r="A7792" t="s">
        <v>13587</v>
      </c>
      <c r="B7792" t="s">
        <v>21676</v>
      </c>
      <c r="C7792" t="s">
        <v>10153</v>
      </c>
      <c r="D7792" t="s">
        <v>21677</v>
      </c>
      <c r="E7792"/>
      <c r="F7792"/>
      <c r="G7792"/>
      <c r="H7792"/>
    </row>
    <row r="7793" spans="1:8" x14ac:dyDescent="0.2">
      <c r="A7793" t="s">
        <v>13588</v>
      </c>
      <c r="B7793" t="s">
        <v>21676</v>
      </c>
      <c r="C7793" t="s">
        <v>10155</v>
      </c>
      <c r="D7793" t="s">
        <v>21677</v>
      </c>
      <c r="E7793"/>
      <c r="F7793"/>
      <c r="G7793"/>
      <c r="H7793"/>
    </row>
    <row r="7794" spans="1:8" x14ac:dyDescent="0.2">
      <c r="A7794" t="s">
        <v>13589</v>
      </c>
      <c r="B7794" t="s">
        <v>21676</v>
      </c>
      <c r="C7794" t="s">
        <v>10157</v>
      </c>
      <c r="D7794" t="s">
        <v>21677</v>
      </c>
      <c r="E7794"/>
      <c r="F7794"/>
      <c r="G7794"/>
      <c r="H7794"/>
    </row>
    <row r="7795" spans="1:8" x14ac:dyDescent="0.2">
      <c r="A7795" t="s">
        <v>13590</v>
      </c>
      <c r="B7795" t="s">
        <v>21676</v>
      </c>
      <c r="C7795" t="s">
        <v>10159</v>
      </c>
      <c r="D7795" t="s">
        <v>21677</v>
      </c>
      <c r="E7795"/>
      <c r="F7795"/>
      <c r="G7795"/>
      <c r="H7795"/>
    </row>
    <row r="7796" spans="1:8" x14ac:dyDescent="0.2">
      <c r="A7796" t="s">
        <v>13591</v>
      </c>
      <c r="B7796" t="s">
        <v>23984</v>
      </c>
      <c r="C7796" t="s">
        <v>13592</v>
      </c>
      <c r="D7796" t="s">
        <v>21648</v>
      </c>
      <c r="E7796"/>
      <c r="F7796">
        <v>99999</v>
      </c>
      <c r="G7796"/>
      <c r="H7796"/>
    </row>
    <row r="7797" spans="1:8" x14ac:dyDescent="0.2">
      <c r="A7797" t="s">
        <v>13593</v>
      </c>
      <c r="B7797" t="s">
        <v>23985</v>
      </c>
      <c r="C7797" t="s">
        <v>13594</v>
      </c>
      <c r="D7797" t="s">
        <v>21648</v>
      </c>
      <c r="E7797"/>
      <c r="F7797">
        <v>99999</v>
      </c>
      <c r="G7797"/>
      <c r="H7797"/>
    </row>
    <row r="7798" spans="1:8" x14ac:dyDescent="0.2">
      <c r="A7798" t="s">
        <v>13595</v>
      </c>
      <c r="B7798" t="s">
        <v>23852</v>
      </c>
      <c r="C7798" t="s">
        <v>13596</v>
      </c>
      <c r="D7798" t="s">
        <v>21648</v>
      </c>
      <c r="E7798"/>
      <c r="F7798">
        <v>99999</v>
      </c>
      <c r="G7798"/>
      <c r="H7798"/>
    </row>
    <row r="7799" spans="1:8" x14ac:dyDescent="0.2">
      <c r="A7799" t="s">
        <v>13597</v>
      </c>
      <c r="B7799" t="s">
        <v>23985</v>
      </c>
      <c r="C7799" t="s">
        <v>13598</v>
      </c>
      <c r="D7799" t="s">
        <v>21648</v>
      </c>
      <c r="E7799"/>
      <c r="F7799">
        <v>99999</v>
      </c>
      <c r="G7799"/>
      <c r="H7799"/>
    </row>
    <row r="7800" spans="1:8" x14ac:dyDescent="0.2">
      <c r="A7800" t="s">
        <v>13599</v>
      </c>
      <c r="B7800" t="s">
        <v>23852</v>
      </c>
      <c r="C7800" t="s">
        <v>13600</v>
      </c>
      <c r="D7800" t="s">
        <v>21648</v>
      </c>
      <c r="E7800"/>
      <c r="F7800">
        <v>99999</v>
      </c>
      <c r="G7800"/>
      <c r="H7800"/>
    </row>
    <row r="7801" spans="1:8" x14ac:dyDescent="0.2">
      <c r="A7801" t="s">
        <v>13601</v>
      </c>
      <c r="B7801" t="s">
        <v>23882</v>
      </c>
      <c r="C7801" t="s">
        <v>16156</v>
      </c>
      <c r="D7801" t="s">
        <v>21648</v>
      </c>
      <c r="E7801">
        <v>0</v>
      </c>
      <c r="F7801">
        <v>99999</v>
      </c>
      <c r="G7801"/>
      <c r="H7801"/>
    </row>
    <row r="7802" spans="1:8" x14ac:dyDescent="0.2">
      <c r="A7802" t="s">
        <v>13602</v>
      </c>
      <c r="B7802" t="s">
        <v>23879</v>
      </c>
      <c r="C7802" t="s">
        <v>16149</v>
      </c>
      <c r="D7802" t="s">
        <v>21648</v>
      </c>
      <c r="E7802">
        <v>0</v>
      </c>
      <c r="F7802">
        <v>99999</v>
      </c>
      <c r="G7802"/>
      <c r="H7802"/>
    </row>
    <row r="7803" spans="1:8" x14ac:dyDescent="0.2">
      <c r="A7803" t="s">
        <v>13603</v>
      </c>
      <c r="B7803" t="s">
        <v>23955</v>
      </c>
      <c r="C7803" t="s">
        <v>10044</v>
      </c>
      <c r="D7803" t="s">
        <v>21648</v>
      </c>
      <c r="E7803">
        <v>0</v>
      </c>
      <c r="F7803">
        <v>99999</v>
      </c>
      <c r="G7803"/>
      <c r="H7803"/>
    </row>
    <row r="7804" spans="1:8" x14ac:dyDescent="0.2">
      <c r="A7804" t="s">
        <v>13604</v>
      </c>
      <c r="B7804" t="s">
        <v>23956</v>
      </c>
      <c r="C7804" t="s">
        <v>10046</v>
      </c>
      <c r="D7804" t="s">
        <v>21648</v>
      </c>
      <c r="E7804">
        <v>0</v>
      </c>
      <c r="F7804">
        <v>99999</v>
      </c>
      <c r="G7804"/>
      <c r="H7804"/>
    </row>
    <row r="7805" spans="1:8" x14ac:dyDescent="0.2">
      <c r="A7805" t="s">
        <v>13605</v>
      </c>
      <c r="B7805" t="s">
        <v>23812</v>
      </c>
      <c r="C7805" t="s">
        <v>13217</v>
      </c>
      <c r="D7805" t="s">
        <v>21648</v>
      </c>
      <c r="E7805"/>
      <c r="F7805">
        <v>99999</v>
      </c>
      <c r="G7805"/>
      <c r="H7805"/>
    </row>
    <row r="7806" spans="1:8" x14ac:dyDescent="0.2">
      <c r="A7806" t="s">
        <v>13606</v>
      </c>
      <c r="B7806" t="s">
        <v>21676</v>
      </c>
      <c r="C7806" t="s">
        <v>13607</v>
      </c>
      <c r="D7806" t="s">
        <v>21677</v>
      </c>
      <c r="E7806"/>
      <c r="F7806"/>
      <c r="G7806"/>
      <c r="H7806"/>
    </row>
    <row r="7807" spans="1:8" x14ac:dyDescent="0.2">
      <c r="A7807" t="s">
        <v>13608</v>
      </c>
      <c r="B7807" t="s">
        <v>21676</v>
      </c>
      <c r="C7807" t="s">
        <v>13607</v>
      </c>
      <c r="D7807" t="s">
        <v>21677</v>
      </c>
      <c r="E7807"/>
      <c r="F7807"/>
      <c r="G7807"/>
      <c r="H7807"/>
    </row>
    <row r="7808" spans="1:8" x14ac:dyDescent="0.2">
      <c r="A7808" t="s">
        <v>13609</v>
      </c>
      <c r="B7808" t="s">
        <v>21676</v>
      </c>
      <c r="C7808" t="s">
        <v>13607</v>
      </c>
      <c r="D7808" t="s">
        <v>21677</v>
      </c>
      <c r="E7808"/>
      <c r="F7808"/>
      <c r="G7808"/>
      <c r="H7808"/>
    </row>
    <row r="7809" spans="1:8" x14ac:dyDescent="0.2">
      <c r="A7809" t="s">
        <v>13610</v>
      </c>
      <c r="B7809" t="s">
        <v>21676</v>
      </c>
      <c r="C7809" t="s">
        <v>13611</v>
      </c>
      <c r="D7809" t="s">
        <v>21677</v>
      </c>
      <c r="E7809"/>
      <c r="F7809"/>
      <c r="G7809"/>
      <c r="H7809"/>
    </row>
    <row r="7810" spans="1:8" x14ac:dyDescent="0.2">
      <c r="A7810" t="s">
        <v>13612</v>
      </c>
      <c r="B7810" t="s">
        <v>21676</v>
      </c>
      <c r="C7810" t="s">
        <v>13613</v>
      </c>
      <c r="D7810" t="s">
        <v>21677</v>
      </c>
      <c r="E7810"/>
      <c r="F7810"/>
      <c r="G7810"/>
      <c r="H7810"/>
    </row>
    <row r="7811" spans="1:8" x14ac:dyDescent="0.2">
      <c r="A7811" t="s">
        <v>18689</v>
      </c>
      <c r="B7811" t="s">
        <v>23986</v>
      </c>
      <c r="C7811" t="s">
        <v>18690</v>
      </c>
      <c r="D7811" t="s">
        <v>21648</v>
      </c>
      <c r="E7811">
        <v>0</v>
      </c>
      <c r="F7811">
        <v>99999</v>
      </c>
      <c r="G7811"/>
      <c r="H7811"/>
    </row>
    <row r="7812" spans="1:8" x14ac:dyDescent="0.2">
      <c r="A7812" t="s">
        <v>13614</v>
      </c>
      <c r="B7812" t="s">
        <v>21676</v>
      </c>
      <c r="C7812" t="s">
        <v>13615</v>
      </c>
      <c r="D7812" t="s">
        <v>21677</v>
      </c>
      <c r="E7812"/>
      <c r="F7812"/>
      <c r="G7812"/>
      <c r="H7812"/>
    </row>
    <row r="7813" spans="1:8" x14ac:dyDescent="0.2">
      <c r="A7813" t="s">
        <v>13616</v>
      </c>
      <c r="B7813" t="s">
        <v>21676</v>
      </c>
      <c r="C7813" t="s">
        <v>13615</v>
      </c>
      <c r="D7813" t="s">
        <v>21677</v>
      </c>
      <c r="E7813"/>
      <c r="F7813"/>
      <c r="G7813"/>
      <c r="H7813"/>
    </row>
    <row r="7814" spans="1:8" x14ac:dyDescent="0.2">
      <c r="A7814" t="s">
        <v>13617</v>
      </c>
      <c r="B7814" t="s">
        <v>21676</v>
      </c>
      <c r="C7814" t="s">
        <v>13618</v>
      </c>
      <c r="D7814" t="s">
        <v>21677</v>
      </c>
      <c r="E7814"/>
      <c r="F7814"/>
      <c r="G7814"/>
      <c r="H7814"/>
    </row>
    <row r="7815" spans="1:8" x14ac:dyDescent="0.2">
      <c r="A7815" t="s">
        <v>18691</v>
      </c>
      <c r="B7815" t="s">
        <v>23987</v>
      </c>
      <c r="C7815" t="s">
        <v>18692</v>
      </c>
      <c r="D7815" t="s">
        <v>21648</v>
      </c>
      <c r="E7815">
        <v>0</v>
      </c>
      <c r="F7815">
        <v>99999</v>
      </c>
      <c r="G7815"/>
      <c r="H7815"/>
    </row>
    <row r="7816" spans="1:8" x14ac:dyDescent="0.2">
      <c r="A7816" t="s">
        <v>13619</v>
      </c>
      <c r="B7816" t="s">
        <v>23988</v>
      </c>
      <c r="C7816" t="s">
        <v>15029</v>
      </c>
      <c r="D7816" t="s">
        <v>21648</v>
      </c>
      <c r="E7816">
        <v>0</v>
      </c>
      <c r="F7816">
        <v>99999</v>
      </c>
      <c r="G7816"/>
      <c r="H7816"/>
    </row>
    <row r="7817" spans="1:8" x14ac:dyDescent="0.2">
      <c r="A7817" t="s">
        <v>15030</v>
      </c>
      <c r="B7817" t="s">
        <v>23862</v>
      </c>
      <c r="C7817" t="s">
        <v>15031</v>
      </c>
      <c r="D7817" t="s">
        <v>21648</v>
      </c>
      <c r="E7817"/>
      <c r="F7817">
        <v>99999</v>
      </c>
      <c r="G7817"/>
      <c r="H7817"/>
    </row>
    <row r="7818" spans="1:8" x14ac:dyDescent="0.2">
      <c r="A7818" t="s">
        <v>15032</v>
      </c>
      <c r="B7818" t="s">
        <v>23858</v>
      </c>
      <c r="C7818" t="s">
        <v>15033</v>
      </c>
      <c r="D7818" t="s">
        <v>21648</v>
      </c>
      <c r="E7818"/>
      <c r="F7818">
        <v>99999</v>
      </c>
      <c r="G7818"/>
      <c r="H7818"/>
    </row>
    <row r="7819" spans="1:8" x14ac:dyDescent="0.2">
      <c r="A7819" t="s">
        <v>15034</v>
      </c>
      <c r="B7819" t="s">
        <v>23858</v>
      </c>
      <c r="C7819" t="s">
        <v>15035</v>
      </c>
      <c r="D7819" t="s">
        <v>21648</v>
      </c>
      <c r="E7819"/>
      <c r="F7819">
        <v>99999</v>
      </c>
      <c r="G7819"/>
      <c r="H7819"/>
    </row>
    <row r="7820" spans="1:8" x14ac:dyDescent="0.2">
      <c r="A7820" t="s">
        <v>15036</v>
      </c>
      <c r="B7820" t="s">
        <v>23812</v>
      </c>
      <c r="C7820" t="s">
        <v>15037</v>
      </c>
      <c r="D7820" t="s">
        <v>21648</v>
      </c>
      <c r="E7820"/>
      <c r="F7820">
        <v>99999</v>
      </c>
      <c r="G7820"/>
      <c r="H7820"/>
    </row>
    <row r="7821" spans="1:8" x14ac:dyDescent="0.2">
      <c r="A7821" t="s">
        <v>15038</v>
      </c>
      <c r="B7821" t="s">
        <v>21676</v>
      </c>
      <c r="C7821" t="s">
        <v>15039</v>
      </c>
      <c r="D7821" t="s">
        <v>21677</v>
      </c>
      <c r="E7821"/>
      <c r="F7821"/>
      <c r="G7821"/>
      <c r="H7821"/>
    </row>
    <row r="7822" spans="1:8" x14ac:dyDescent="0.2">
      <c r="A7822" t="s">
        <v>15040</v>
      </c>
      <c r="B7822" t="s">
        <v>21676</v>
      </c>
      <c r="C7822" t="s">
        <v>15039</v>
      </c>
      <c r="D7822" t="s">
        <v>21677</v>
      </c>
      <c r="E7822"/>
      <c r="F7822"/>
      <c r="G7822"/>
      <c r="H7822"/>
    </row>
    <row r="7823" spans="1:8" x14ac:dyDescent="0.2">
      <c r="A7823" t="s">
        <v>15041</v>
      </c>
      <c r="B7823" t="s">
        <v>21676</v>
      </c>
      <c r="C7823" t="s">
        <v>15039</v>
      </c>
      <c r="D7823" t="s">
        <v>21677</v>
      </c>
      <c r="E7823"/>
      <c r="F7823"/>
      <c r="G7823"/>
      <c r="H7823"/>
    </row>
    <row r="7824" spans="1:8" x14ac:dyDescent="0.2">
      <c r="A7824" t="s">
        <v>15042</v>
      </c>
      <c r="B7824" t="s">
        <v>23871</v>
      </c>
      <c r="C7824" t="s">
        <v>16131</v>
      </c>
      <c r="D7824" t="s">
        <v>21648</v>
      </c>
      <c r="E7824">
        <v>0</v>
      </c>
      <c r="F7824">
        <v>99999</v>
      </c>
      <c r="G7824"/>
      <c r="H7824"/>
    </row>
    <row r="7825" spans="1:8" x14ac:dyDescent="0.2">
      <c r="A7825" t="s">
        <v>15043</v>
      </c>
      <c r="B7825" t="s">
        <v>21676</v>
      </c>
      <c r="C7825" t="s">
        <v>15044</v>
      </c>
      <c r="D7825" t="s">
        <v>21677</v>
      </c>
      <c r="E7825"/>
      <c r="F7825"/>
      <c r="G7825"/>
      <c r="H7825"/>
    </row>
    <row r="7826" spans="1:8" x14ac:dyDescent="0.2">
      <c r="A7826" t="s">
        <v>15045</v>
      </c>
      <c r="B7826" t="s">
        <v>23989</v>
      </c>
      <c r="C7826" t="s">
        <v>15046</v>
      </c>
      <c r="D7826" t="s">
        <v>21648</v>
      </c>
      <c r="E7826">
        <v>0</v>
      </c>
      <c r="F7826">
        <v>99999</v>
      </c>
      <c r="G7826"/>
      <c r="H7826"/>
    </row>
    <row r="7827" spans="1:8" x14ac:dyDescent="0.2">
      <c r="A7827" t="s">
        <v>15047</v>
      </c>
      <c r="B7827" t="s">
        <v>23989</v>
      </c>
      <c r="C7827" t="s">
        <v>15048</v>
      </c>
      <c r="D7827" t="s">
        <v>21648</v>
      </c>
      <c r="E7827">
        <v>0</v>
      </c>
      <c r="F7827">
        <v>99999</v>
      </c>
      <c r="G7827"/>
      <c r="H7827"/>
    </row>
    <row r="7828" spans="1:8" x14ac:dyDescent="0.2">
      <c r="A7828" t="s">
        <v>18693</v>
      </c>
      <c r="B7828" t="s">
        <v>23990</v>
      </c>
      <c r="C7828" t="s">
        <v>18694</v>
      </c>
      <c r="D7828" t="s">
        <v>21648</v>
      </c>
      <c r="E7828">
        <v>0</v>
      </c>
      <c r="F7828">
        <v>99999</v>
      </c>
      <c r="G7828"/>
      <c r="H7828"/>
    </row>
    <row r="7829" spans="1:8" x14ac:dyDescent="0.2">
      <c r="A7829" t="s">
        <v>18695</v>
      </c>
      <c r="B7829" t="s">
        <v>23991</v>
      </c>
      <c r="C7829" t="s">
        <v>18696</v>
      </c>
      <c r="D7829" t="s">
        <v>21648</v>
      </c>
      <c r="E7829">
        <v>0</v>
      </c>
      <c r="F7829">
        <v>99999</v>
      </c>
      <c r="G7829"/>
      <c r="H7829"/>
    </row>
    <row r="7830" spans="1:8" x14ac:dyDescent="0.2">
      <c r="A7830" t="s">
        <v>18697</v>
      </c>
      <c r="B7830" t="s">
        <v>23991</v>
      </c>
      <c r="C7830" t="s">
        <v>18698</v>
      </c>
      <c r="D7830" t="s">
        <v>21648</v>
      </c>
      <c r="E7830">
        <v>0</v>
      </c>
      <c r="F7830">
        <v>99999</v>
      </c>
      <c r="G7830"/>
      <c r="H7830"/>
    </row>
    <row r="7831" spans="1:8" x14ac:dyDescent="0.2">
      <c r="A7831" t="s">
        <v>18699</v>
      </c>
      <c r="B7831" t="s">
        <v>23991</v>
      </c>
      <c r="C7831" t="s">
        <v>18700</v>
      </c>
      <c r="D7831" t="s">
        <v>21648</v>
      </c>
      <c r="E7831">
        <v>0</v>
      </c>
      <c r="F7831">
        <v>99999</v>
      </c>
      <c r="G7831"/>
      <c r="H7831"/>
    </row>
    <row r="7832" spans="1:8" x14ac:dyDescent="0.2">
      <c r="A7832" t="s">
        <v>15049</v>
      </c>
      <c r="B7832" t="s">
        <v>23992</v>
      </c>
      <c r="C7832" t="s">
        <v>15050</v>
      </c>
      <c r="D7832" t="s">
        <v>21648</v>
      </c>
      <c r="E7832">
        <v>0</v>
      </c>
      <c r="F7832">
        <v>99999</v>
      </c>
      <c r="G7832"/>
      <c r="H7832"/>
    </row>
    <row r="7833" spans="1:8" x14ac:dyDescent="0.2">
      <c r="A7833" t="s">
        <v>15051</v>
      </c>
      <c r="B7833" t="s">
        <v>23992</v>
      </c>
      <c r="C7833" t="s">
        <v>15052</v>
      </c>
      <c r="D7833" t="s">
        <v>21648</v>
      </c>
      <c r="E7833">
        <v>0</v>
      </c>
      <c r="F7833">
        <v>99999</v>
      </c>
      <c r="G7833"/>
      <c r="H7833"/>
    </row>
    <row r="7834" spans="1:8" x14ac:dyDescent="0.2">
      <c r="A7834" t="s">
        <v>15053</v>
      </c>
      <c r="B7834" t="s">
        <v>21676</v>
      </c>
      <c r="C7834" t="s">
        <v>13618</v>
      </c>
      <c r="D7834" t="s">
        <v>21677</v>
      </c>
      <c r="E7834"/>
      <c r="F7834"/>
      <c r="G7834"/>
      <c r="H7834"/>
    </row>
    <row r="7835" spans="1:8" x14ac:dyDescent="0.2">
      <c r="A7835" t="s">
        <v>15054</v>
      </c>
      <c r="B7835" t="s">
        <v>21676</v>
      </c>
      <c r="C7835" t="s">
        <v>13618</v>
      </c>
      <c r="D7835" t="s">
        <v>21677</v>
      </c>
      <c r="E7835"/>
      <c r="F7835"/>
      <c r="G7835"/>
      <c r="H7835"/>
    </row>
    <row r="7836" spans="1:8" x14ac:dyDescent="0.2">
      <c r="A7836" t="s">
        <v>15055</v>
      </c>
      <c r="B7836" t="s">
        <v>23993</v>
      </c>
      <c r="C7836" t="s">
        <v>15056</v>
      </c>
      <c r="D7836" t="s">
        <v>21648</v>
      </c>
      <c r="E7836">
        <v>0</v>
      </c>
      <c r="F7836">
        <v>99999</v>
      </c>
      <c r="G7836"/>
      <c r="H7836"/>
    </row>
    <row r="7837" spans="1:8" x14ac:dyDescent="0.2">
      <c r="A7837" t="s">
        <v>15057</v>
      </c>
      <c r="B7837" t="s">
        <v>23915</v>
      </c>
      <c r="C7837" t="s">
        <v>15058</v>
      </c>
      <c r="D7837" t="s">
        <v>21648</v>
      </c>
      <c r="E7837">
        <v>0</v>
      </c>
      <c r="F7837">
        <v>99999</v>
      </c>
      <c r="G7837"/>
      <c r="H7837"/>
    </row>
    <row r="7838" spans="1:8" x14ac:dyDescent="0.2">
      <c r="A7838" t="s">
        <v>15059</v>
      </c>
      <c r="B7838" t="s">
        <v>23691</v>
      </c>
      <c r="C7838" t="s">
        <v>15060</v>
      </c>
      <c r="D7838" t="s">
        <v>21648</v>
      </c>
      <c r="E7838"/>
      <c r="F7838">
        <v>99999</v>
      </c>
      <c r="G7838"/>
      <c r="H7838"/>
    </row>
    <row r="7839" spans="1:8" x14ac:dyDescent="0.2">
      <c r="A7839" t="s">
        <v>15061</v>
      </c>
      <c r="B7839" t="s">
        <v>23994</v>
      </c>
      <c r="C7839" t="s">
        <v>15062</v>
      </c>
      <c r="D7839" t="s">
        <v>21648</v>
      </c>
      <c r="E7839"/>
      <c r="F7839">
        <v>99999</v>
      </c>
      <c r="G7839"/>
      <c r="H7839"/>
    </row>
    <row r="7840" spans="1:8" x14ac:dyDescent="0.2">
      <c r="A7840" t="s">
        <v>15063</v>
      </c>
      <c r="B7840" t="s">
        <v>23691</v>
      </c>
      <c r="C7840" t="s">
        <v>15060</v>
      </c>
      <c r="D7840" t="s">
        <v>21648</v>
      </c>
      <c r="E7840"/>
      <c r="F7840">
        <v>99999</v>
      </c>
      <c r="G7840"/>
      <c r="H7840"/>
    </row>
    <row r="7841" spans="1:8" x14ac:dyDescent="0.2">
      <c r="A7841" t="s">
        <v>15064</v>
      </c>
      <c r="B7841" t="s">
        <v>23995</v>
      </c>
      <c r="C7841" t="s">
        <v>15065</v>
      </c>
      <c r="D7841" t="s">
        <v>21648</v>
      </c>
      <c r="E7841"/>
      <c r="F7841">
        <v>99999</v>
      </c>
      <c r="G7841"/>
      <c r="H7841"/>
    </row>
    <row r="7842" spans="1:8" x14ac:dyDescent="0.2">
      <c r="A7842" t="s">
        <v>15066</v>
      </c>
      <c r="B7842" t="s">
        <v>23996</v>
      </c>
      <c r="C7842" t="s">
        <v>15067</v>
      </c>
      <c r="D7842" t="s">
        <v>21648</v>
      </c>
      <c r="E7842"/>
      <c r="F7842">
        <v>99999</v>
      </c>
      <c r="G7842"/>
      <c r="H7842"/>
    </row>
    <row r="7843" spans="1:8" x14ac:dyDescent="0.2">
      <c r="A7843" t="s">
        <v>15068</v>
      </c>
      <c r="B7843" t="s">
        <v>23997</v>
      </c>
      <c r="C7843" t="s">
        <v>15069</v>
      </c>
      <c r="D7843" t="s">
        <v>21648</v>
      </c>
      <c r="E7843"/>
      <c r="F7843">
        <v>99999</v>
      </c>
      <c r="G7843"/>
      <c r="H7843"/>
    </row>
    <row r="7844" spans="1:8" x14ac:dyDescent="0.2">
      <c r="A7844" t="s">
        <v>15070</v>
      </c>
      <c r="B7844" t="s">
        <v>23998</v>
      </c>
      <c r="C7844" t="s">
        <v>13665</v>
      </c>
      <c r="D7844" t="s">
        <v>21648</v>
      </c>
      <c r="E7844"/>
      <c r="F7844">
        <v>99999</v>
      </c>
      <c r="G7844"/>
      <c r="H7844"/>
    </row>
    <row r="7845" spans="1:8" x14ac:dyDescent="0.2">
      <c r="A7845" t="s">
        <v>13666</v>
      </c>
      <c r="B7845" t="s">
        <v>23999</v>
      </c>
      <c r="C7845" t="s">
        <v>13667</v>
      </c>
      <c r="D7845" t="s">
        <v>21648</v>
      </c>
      <c r="E7845"/>
      <c r="F7845">
        <v>99999</v>
      </c>
      <c r="G7845"/>
      <c r="H7845"/>
    </row>
    <row r="7846" spans="1:8" x14ac:dyDescent="0.2">
      <c r="A7846" t="s">
        <v>13668</v>
      </c>
      <c r="B7846" t="s">
        <v>24000</v>
      </c>
      <c r="C7846" t="s">
        <v>13669</v>
      </c>
      <c r="D7846" t="s">
        <v>21648</v>
      </c>
      <c r="E7846"/>
      <c r="F7846">
        <v>99999</v>
      </c>
      <c r="G7846"/>
      <c r="H7846"/>
    </row>
    <row r="7847" spans="1:8" x14ac:dyDescent="0.2">
      <c r="A7847" t="s">
        <v>13670</v>
      </c>
      <c r="B7847" t="s">
        <v>24001</v>
      </c>
      <c r="C7847" t="s">
        <v>13671</v>
      </c>
      <c r="D7847" t="s">
        <v>21648</v>
      </c>
      <c r="E7847"/>
      <c r="F7847">
        <v>99999</v>
      </c>
      <c r="G7847"/>
      <c r="H7847"/>
    </row>
    <row r="7848" spans="1:8" x14ac:dyDescent="0.2">
      <c r="A7848" t="s">
        <v>18701</v>
      </c>
      <c r="B7848" t="s">
        <v>24002</v>
      </c>
      <c r="C7848" t="s">
        <v>18702</v>
      </c>
      <c r="D7848" t="s">
        <v>21648</v>
      </c>
      <c r="E7848">
        <v>0</v>
      </c>
      <c r="F7848">
        <v>99999</v>
      </c>
      <c r="G7848"/>
      <c r="H7848"/>
    </row>
    <row r="7849" spans="1:8" x14ac:dyDescent="0.2">
      <c r="A7849" t="s">
        <v>13672</v>
      </c>
      <c r="B7849" t="s">
        <v>21676</v>
      </c>
      <c r="C7849" t="s">
        <v>13673</v>
      </c>
      <c r="D7849" t="s">
        <v>21677</v>
      </c>
      <c r="E7849"/>
      <c r="F7849"/>
      <c r="G7849"/>
      <c r="H7849"/>
    </row>
    <row r="7850" spans="1:8" x14ac:dyDescent="0.2">
      <c r="A7850" t="s">
        <v>13674</v>
      </c>
      <c r="B7850" t="s">
        <v>24003</v>
      </c>
      <c r="C7850" t="s">
        <v>13675</v>
      </c>
      <c r="D7850" t="s">
        <v>21648</v>
      </c>
      <c r="E7850">
        <v>0</v>
      </c>
      <c r="F7850">
        <v>99999</v>
      </c>
      <c r="G7850"/>
      <c r="H7850"/>
    </row>
    <row r="7851" spans="1:8" x14ac:dyDescent="0.2">
      <c r="A7851" t="s">
        <v>13676</v>
      </c>
      <c r="B7851" t="s">
        <v>21676</v>
      </c>
      <c r="C7851" t="s">
        <v>10170</v>
      </c>
      <c r="D7851" t="s">
        <v>21677</v>
      </c>
      <c r="E7851"/>
      <c r="F7851"/>
      <c r="G7851"/>
      <c r="H7851"/>
    </row>
    <row r="7852" spans="1:8" x14ac:dyDescent="0.2">
      <c r="A7852" t="s">
        <v>13677</v>
      </c>
      <c r="B7852" t="s">
        <v>24004</v>
      </c>
      <c r="C7852" t="s">
        <v>13678</v>
      </c>
      <c r="D7852" t="s">
        <v>21648</v>
      </c>
      <c r="E7852">
        <v>0</v>
      </c>
      <c r="F7852">
        <v>99999</v>
      </c>
      <c r="G7852"/>
      <c r="H7852"/>
    </row>
    <row r="7853" spans="1:8" x14ac:dyDescent="0.2">
      <c r="A7853" t="s">
        <v>13679</v>
      </c>
      <c r="B7853" t="s">
        <v>24005</v>
      </c>
      <c r="C7853" t="s">
        <v>13680</v>
      </c>
      <c r="D7853" t="s">
        <v>21648</v>
      </c>
      <c r="E7853"/>
      <c r="F7853">
        <v>99999</v>
      </c>
      <c r="G7853"/>
      <c r="H7853"/>
    </row>
    <row r="7854" spans="1:8" x14ac:dyDescent="0.2">
      <c r="A7854" t="s">
        <v>18703</v>
      </c>
      <c r="B7854" t="s">
        <v>24005</v>
      </c>
      <c r="C7854" t="s">
        <v>18704</v>
      </c>
      <c r="D7854" t="s">
        <v>21648</v>
      </c>
      <c r="E7854">
        <v>0</v>
      </c>
      <c r="F7854">
        <v>99999</v>
      </c>
      <c r="G7854"/>
      <c r="H7854"/>
    </row>
    <row r="7855" spans="1:8" x14ac:dyDescent="0.2">
      <c r="A7855" t="s">
        <v>18705</v>
      </c>
      <c r="B7855" t="s">
        <v>24005</v>
      </c>
      <c r="C7855" t="s">
        <v>18706</v>
      </c>
      <c r="D7855" t="s">
        <v>21648</v>
      </c>
      <c r="E7855">
        <v>0</v>
      </c>
      <c r="F7855">
        <v>99999</v>
      </c>
      <c r="G7855"/>
      <c r="H7855"/>
    </row>
    <row r="7856" spans="1:8" x14ac:dyDescent="0.2">
      <c r="A7856" t="s">
        <v>18707</v>
      </c>
      <c r="B7856" t="s">
        <v>24006</v>
      </c>
      <c r="C7856" t="s">
        <v>18708</v>
      </c>
      <c r="D7856" t="s">
        <v>21648</v>
      </c>
      <c r="E7856">
        <v>0</v>
      </c>
      <c r="F7856">
        <v>99999</v>
      </c>
      <c r="G7856"/>
      <c r="H7856"/>
    </row>
    <row r="7857" spans="1:8" x14ac:dyDescent="0.2">
      <c r="A7857" t="s">
        <v>13681</v>
      </c>
      <c r="B7857" t="s">
        <v>24007</v>
      </c>
      <c r="C7857" t="s">
        <v>13682</v>
      </c>
      <c r="D7857" t="s">
        <v>21648</v>
      </c>
      <c r="E7857">
        <v>0</v>
      </c>
      <c r="F7857">
        <v>99999</v>
      </c>
      <c r="G7857"/>
      <c r="H7857"/>
    </row>
    <row r="7858" spans="1:8" x14ac:dyDescent="0.2">
      <c r="A7858" t="s">
        <v>13683</v>
      </c>
      <c r="B7858" t="s">
        <v>24005</v>
      </c>
      <c r="C7858" t="s">
        <v>13684</v>
      </c>
      <c r="D7858" t="s">
        <v>21648</v>
      </c>
      <c r="E7858"/>
      <c r="F7858">
        <v>99999</v>
      </c>
      <c r="G7858"/>
      <c r="H7858"/>
    </row>
    <row r="7859" spans="1:8" x14ac:dyDescent="0.2">
      <c r="A7859" t="s">
        <v>13685</v>
      </c>
      <c r="B7859" t="s">
        <v>24008</v>
      </c>
      <c r="C7859" t="s">
        <v>13686</v>
      </c>
      <c r="D7859" t="s">
        <v>21648</v>
      </c>
      <c r="E7859"/>
      <c r="F7859">
        <v>99999</v>
      </c>
      <c r="G7859"/>
      <c r="H7859"/>
    </row>
    <row r="7860" spans="1:8" x14ac:dyDescent="0.2">
      <c r="A7860" t="s">
        <v>13687</v>
      </c>
      <c r="B7860" t="s">
        <v>24009</v>
      </c>
      <c r="C7860" t="s">
        <v>13688</v>
      </c>
      <c r="D7860" t="s">
        <v>21648</v>
      </c>
      <c r="E7860"/>
      <c r="F7860">
        <v>99999</v>
      </c>
      <c r="G7860"/>
      <c r="H7860"/>
    </row>
    <row r="7861" spans="1:8" x14ac:dyDescent="0.2">
      <c r="A7861" t="s">
        <v>13689</v>
      </c>
      <c r="B7861" t="s">
        <v>23065</v>
      </c>
      <c r="C7861" t="s">
        <v>13690</v>
      </c>
      <c r="D7861" t="s">
        <v>21648</v>
      </c>
      <c r="E7861"/>
      <c r="F7861">
        <v>99999</v>
      </c>
      <c r="G7861"/>
      <c r="H7861"/>
    </row>
    <row r="7862" spans="1:8" x14ac:dyDescent="0.2">
      <c r="A7862" t="s">
        <v>13691</v>
      </c>
      <c r="B7862" t="s">
        <v>24010</v>
      </c>
      <c r="C7862" t="s">
        <v>16460</v>
      </c>
      <c r="D7862" t="s">
        <v>21648</v>
      </c>
      <c r="E7862"/>
      <c r="F7862">
        <v>99999</v>
      </c>
      <c r="G7862"/>
      <c r="H7862"/>
    </row>
    <row r="7863" spans="1:8" x14ac:dyDescent="0.2">
      <c r="A7863" t="s">
        <v>16461</v>
      </c>
      <c r="B7863" t="s">
        <v>24011</v>
      </c>
      <c r="C7863" t="s">
        <v>16462</v>
      </c>
      <c r="D7863" t="s">
        <v>21648</v>
      </c>
      <c r="E7863"/>
      <c r="F7863">
        <v>99999</v>
      </c>
      <c r="G7863"/>
      <c r="H7863"/>
    </row>
    <row r="7864" spans="1:8" x14ac:dyDescent="0.2">
      <c r="A7864" t="s">
        <v>16463</v>
      </c>
      <c r="B7864" t="s">
        <v>24012</v>
      </c>
      <c r="C7864" t="s">
        <v>16464</v>
      </c>
      <c r="D7864" t="s">
        <v>21648</v>
      </c>
      <c r="E7864">
        <v>0</v>
      </c>
      <c r="F7864">
        <v>99999</v>
      </c>
      <c r="G7864"/>
      <c r="H7864"/>
    </row>
    <row r="7865" spans="1:8" x14ac:dyDescent="0.2">
      <c r="A7865" t="s">
        <v>16465</v>
      </c>
      <c r="B7865" t="s">
        <v>24009</v>
      </c>
      <c r="C7865" t="s">
        <v>16466</v>
      </c>
      <c r="D7865" t="s">
        <v>21648</v>
      </c>
      <c r="E7865"/>
      <c r="F7865">
        <v>99999</v>
      </c>
      <c r="G7865"/>
      <c r="H7865"/>
    </row>
    <row r="7866" spans="1:8" x14ac:dyDescent="0.2">
      <c r="A7866" t="s">
        <v>16467</v>
      </c>
      <c r="B7866" t="s">
        <v>24013</v>
      </c>
      <c r="C7866" t="s">
        <v>16468</v>
      </c>
      <c r="D7866" t="s">
        <v>21648</v>
      </c>
      <c r="E7866">
        <v>0</v>
      </c>
      <c r="F7866">
        <v>99999</v>
      </c>
      <c r="G7866"/>
      <c r="H7866"/>
    </row>
    <row r="7867" spans="1:8" x14ac:dyDescent="0.2">
      <c r="A7867" t="s">
        <v>16469</v>
      </c>
      <c r="B7867" t="s">
        <v>24008</v>
      </c>
      <c r="C7867" t="s">
        <v>16470</v>
      </c>
      <c r="D7867" t="s">
        <v>21648</v>
      </c>
      <c r="E7867"/>
      <c r="F7867">
        <v>99999</v>
      </c>
      <c r="G7867"/>
      <c r="H7867"/>
    </row>
    <row r="7868" spans="1:8" x14ac:dyDescent="0.2">
      <c r="A7868" t="s">
        <v>18709</v>
      </c>
      <c r="B7868" t="s">
        <v>24014</v>
      </c>
      <c r="C7868" t="s">
        <v>18710</v>
      </c>
      <c r="D7868" t="s">
        <v>21648</v>
      </c>
      <c r="E7868">
        <v>0</v>
      </c>
      <c r="F7868">
        <v>99999</v>
      </c>
      <c r="G7868"/>
      <c r="H7868"/>
    </row>
    <row r="7869" spans="1:8" x14ac:dyDescent="0.2">
      <c r="A7869" t="s">
        <v>16471</v>
      </c>
      <c r="B7869" t="s">
        <v>21676</v>
      </c>
      <c r="C7869" t="s">
        <v>16472</v>
      </c>
      <c r="D7869" t="s">
        <v>21677</v>
      </c>
      <c r="E7869"/>
      <c r="F7869"/>
      <c r="G7869"/>
      <c r="H7869"/>
    </row>
    <row r="7870" spans="1:8" x14ac:dyDescent="0.2">
      <c r="A7870" t="s">
        <v>16473</v>
      </c>
      <c r="B7870" t="s">
        <v>21676</v>
      </c>
      <c r="C7870" t="s">
        <v>16474</v>
      </c>
      <c r="D7870" t="s">
        <v>21677</v>
      </c>
      <c r="E7870"/>
      <c r="F7870"/>
      <c r="G7870"/>
      <c r="H7870"/>
    </row>
    <row r="7871" spans="1:8" x14ac:dyDescent="0.2">
      <c r="A7871" t="s">
        <v>18711</v>
      </c>
      <c r="B7871" t="s">
        <v>24015</v>
      </c>
      <c r="C7871" t="s">
        <v>18712</v>
      </c>
      <c r="D7871" t="s">
        <v>21648</v>
      </c>
      <c r="E7871">
        <v>0</v>
      </c>
      <c r="F7871">
        <v>99999</v>
      </c>
      <c r="G7871"/>
      <c r="H7871"/>
    </row>
    <row r="7872" spans="1:8" x14ac:dyDescent="0.2">
      <c r="A7872" t="s">
        <v>18713</v>
      </c>
      <c r="B7872" t="s">
        <v>24016</v>
      </c>
      <c r="C7872" t="s">
        <v>18714</v>
      </c>
      <c r="D7872" t="s">
        <v>21648</v>
      </c>
      <c r="E7872">
        <v>0</v>
      </c>
      <c r="F7872">
        <v>99999</v>
      </c>
      <c r="G7872"/>
      <c r="H7872"/>
    </row>
    <row r="7873" spans="1:8" x14ac:dyDescent="0.2">
      <c r="A7873" t="s">
        <v>18715</v>
      </c>
      <c r="B7873" t="s">
        <v>24017</v>
      </c>
      <c r="C7873" t="s">
        <v>18716</v>
      </c>
      <c r="D7873" t="s">
        <v>21648</v>
      </c>
      <c r="E7873">
        <v>0</v>
      </c>
      <c r="F7873">
        <v>99999</v>
      </c>
      <c r="G7873"/>
      <c r="H7873"/>
    </row>
    <row r="7874" spans="1:8" x14ac:dyDescent="0.2">
      <c r="A7874" t="s">
        <v>18717</v>
      </c>
      <c r="B7874" t="s">
        <v>24017</v>
      </c>
      <c r="C7874" t="s">
        <v>18718</v>
      </c>
      <c r="D7874" t="s">
        <v>21648</v>
      </c>
      <c r="E7874">
        <v>0</v>
      </c>
      <c r="F7874">
        <v>99999</v>
      </c>
      <c r="G7874"/>
      <c r="H7874"/>
    </row>
    <row r="7875" spans="1:8" x14ac:dyDescent="0.2">
      <c r="A7875" t="s">
        <v>16475</v>
      </c>
      <c r="B7875" t="s">
        <v>21676</v>
      </c>
      <c r="C7875" t="s">
        <v>16476</v>
      </c>
      <c r="D7875" t="s">
        <v>21677</v>
      </c>
      <c r="E7875"/>
      <c r="F7875"/>
      <c r="G7875"/>
      <c r="H7875"/>
    </row>
    <row r="7876" spans="1:8" x14ac:dyDescent="0.2">
      <c r="A7876" t="s">
        <v>16477</v>
      </c>
      <c r="B7876" t="s">
        <v>21676</v>
      </c>
      <c r="C7876" t="s">
        <v>16472</v>
      </c>
      <c r="D7876" t="s">
        <v>21677</v>
      </c>
      <c r="E7876"/>
      <c r="F7876"/>
      <c r="G7876"/>
      <c r="H7876"/>
    </row>
    <row r="7877" spans="1:8" x14ac:dyDescent="0.2">
      <c r="A7877" t="s">
        <v>16478</v>
      </c>
      <c r="B7877" t="s">
        <v>24018</v>
      </c>
      <c r="C7877" t="s">
        <v>16479</v>
      </c>
      <c r="D7877" t="s">
        <v>21648</v>
      </c>
      <c r="E7877">
        <v>0</v>
      </c>
      <c r="F7877">
        <v>99999</v>
      </c>
      <c r="G7877"/>
      <c r="H7877"/>
    </row>
    <row r="7878" spans="1:8" x14ac:dyDescent="0.2">
      <c r="A7878" t="s">
        <v>18719</v>
      </c>
      <c r="B7878" t="s">
        <v>24019</v>
      </c>
      <c r="C7878" t="s">
        <v>18720</v>
      </c>
      <c r="D7878" t="s">
        <v>21648</v>
      </c>
      <c r="E7878">
        <v>0</v>
      </c>
      <c r="F7878">
        <v>99999</v>
      </c>
      <c r="G7878"/>
      <c r="H7878"/>
    </row>
    <row r="7879" spans="1:8" x14ac:dyDescent="0.2">
      <c r="A7879" t="s">
        <v>16480</v>
      </c>
      <c r="B7879" t="s">
        <v>21676</v>
      </c>
      <c r="C7879" t="s">
        <v>16481</v>
      </c>
      <c r="D7879" t="s">
        <v>21677</v>
      </c>
      <c r="E7879"/>
      <c r="F7879"/>
      <c r="G7879"/>
      <c r="H7879"/>
    </row>
    <row r="7880" spans="1:8" x14ac:dyDescent="0.2">
      <c r="A7880" t="s">
        <v>18721</v>
      </c>
      <c r="B7880" t="s">
        <v>24020</v>
      </c>
      <c r="C7880" t="s">
        <v>18722</v>
      </c>
      <c r="D7880" t="s">
        <v>21648</v>
      </c>
      <c r="E7880">
        <v>0</v>
      </c>
      <c r="F7880">
        <v>99999</v>
      </c>
      <c r="G7880"/>
      <c r="H7880"/>
    </row>
    <row r="7881" spans="1:8" x14ac:dyDescent="0.2">
      <c r="A7881" t="s">
        <v>16482</v>
      </c>
      <c r="B7881" t="s">
        <v>24021</v>
      </c>
      <c r="C7881" t="s">
        <v>16483</v>
      </c>
      <c r="D7881" t="s">
        <v>21648</v>
      </c>
      <c r="E7881">
        <v>0</v>
      </c>
      <c r="F7881">
        <v>99999</v>
      </c>
      <c r="G7881"/>
      <c r="H7881"/>
    </row>
    <row r="7882" spans="1:8" x14ac:dyDescent="0.2">
      <c r="A7882" t="s">
        <v>16484</v>
      </c>
      <c r="B7882" t="s">
        <v>24022</v>
      </c>
      <c r="C7882" t="s">
        <v>16485</v>
      </c>
      <c r="D7882" t="s">
        <v>21648</v>
      </c>
      <c r="E7882">
        <v>0</v>
      </c>
      <c r="F7882">
        <v>99999</v>
      </c>
      <c r="G7882"/>
      <c r="H7882"/>
    </row>
    <row r="7883" spans="1:8" x14ac:dyDescent="0.2">
      <c r="A7883" t="s">
        <v>16486</v>
      </c>
      <c r="B7883" t="s">
        <v>24023</v>
      </c>
      <c r="C7883" t="s">
        <v>16487</v>
      </c>
      <c r="D7883" t="s">
        <v>21648</v>
      </c>
      <c r="E7883">
        <v>0</v>
      </c>
      <c r="F7883">
        <v>99999</v>
      </c>
      <c r="G7883"/>
      <c r="H7883"/>
    </row>
    <row r="7884" spans="1:8" x14ac:dyDescent="0.2">
      <c r="A7884" t="s">
        <v>16488</v>
      </c>
      <c r="B7884" t="s">
        <v>21676</v>
      </c>
      <c r="C7884" t="s">
        <v>10172</v>
      </c>
      <c r="D7884" t="s">
        <v>21677</v>
      </c>
      <c r="E7884"/>
      <c r="F7884"/>
      <c r="G7884"/>
      <c r="H7884"/>
    </row>
    <row r="7885" spans="1:8" x14ac:dyDescent="0.2">
      <c r="A7885" t="s">
        <v>16489</v>
      </c>
      <c r="B7885" t="s">
        <v>21676</v>
      </c>
      <c r="C7885" t="s">
        <v>10174</v>
      </c>
      <c r="D7885" t="s">
        <v>21677</v>
      </c>
      <c r="E7885"/>
      <c r="F7885"/>
      <c r="G7885"/>
      <c r="H7885"/>
    </row>
    <row r="7886" spans="1:8" x14ac:dyDescent="0.2">
      <c r="A7886" t="s">
        <v>18723</v>
      </c>
      <c r="B7886" t="s">
        <v>23877</v>
      </c>
      <c r="C7886" t="s">
        <v>18724</v>
      </c>
      <c r="D7886" t="s">
        <v>21648</v>
      </c>
      <c r="E7886">
        <v>0</v>
      </c>
      <c r="F7886">
        <v>99999</v>
      </c>
      <c r="G7886"/>
      <c r="H7886"/>
    </row>
    <row r="7887" spans="1:8" x14ac:dyDescent="0.2">
      <c r="A7887" t="s">
        <v>18725</v>
      </c>
      <c r="B7887" t="s">
        <v>23877</v>
      </c>
      <c r="C7887" t="s">
        <v>18726</v>
      </c>
      <c r="D7887" t="s">
        <v>21648</v>
      </c>
      <c r="E7887">
        <v>0</v>
      </c>
      <c r="F7887">
        <v>99999</v>
      </c>
      <c r="G7887"/>
      <c r="H7887"/>
    </row>
    <row r="7888" spans="1:8" x14ac:dyDescent="0.2">
      <c r="A7888" t="s">
        <v>18727</v>
      </c>
      <c r="B7888" t="s">
        <v>23926</v>
      </c>
      <c r="C7888" t="s">
        <v>18728</v>
      </c>
      <c r="D7888" t="s">
        <v>21648</v>
      </c>
      <c r="E7888">
        <v>0</v>
      </c>
      <c r="F7888">
        <v>99999</v>
      </c>
      <c r="G7888"/>
      <c r="H7888"/>
    </row>
    <row r="7889" spans="1:8" x14ac:dyDescent="0.2">
      <c r="A7889" t="s">
        <v>16490</v>
      </c>
      <c r="B7889" t="s">
        <v>23927</v>
      </c>
      <c r="C7889" t="s">
        <v>16491</v>
      </c>
      <c r="D7889" t="s">
        <v>21648</v>
      </c>
      <c r="E7889">
        <v>0</v>
      </c>
      <c r="F7889">
        <v>99999</v>
      </c>
      <c r="G7889"/>
      <c r="H7889"/>
    </row>
    <row r="7890" spans="1:8" x14ac:dyDescent="0.2">
      <c r="A7890" t="s">
        <v>16492</v>
      </c>
      <c r="B7890" t="s">
        <v>21676</v>
      </c>
      <c r="C7890" t="s">
        <v>10170</v>
      </c>
      <c r="D7890" t="s">
        <v>21677</v>
      </c>
      <c r="E7890"/>
      <c r="F7890"/>
      <c r="G7890"/>
      <c r="H7890"/>
    </row>
    <row r="7891" spans="1:8" x14ac:dyDescent="0.2">
      <c r="A7891" t="s">
        <v>16493</v>
      </c>
      <c r="B7891" t="s">
        <v>21676</v>
      </c>
      <c r="C7891" t="s">
        <v>10172</v>
      </c>
      <c r="D7891" t="s">
        <v>21677</v>
      </c>
      <c r="E7891"/>
      <c r="F7891"/>
      <c r="G7891"/>
      <c r="H7891"/>
    </row>
    <row r="7892" spans="1:8" x14ac:dyDescent="0.2">
      <c r="A7892" t="s">
        <v>16494</v>
      </c>
      <c r="B7892" t="s">
        <v>21676</v>
      </c>
      <c r="C7892" t="s">
        <v>10174</v>
      </c>
      <c r="D7892" t="s">
        <v>21677</v>
      </c>
      <c r="E7892"/>
      <c r="F7892"/>
      <c r="G7892"/>
      <c r="H7892"/>
    </row>
    <row r="7893" spans="1:8" x14ac:dyDescent="0.2">
      <c r="A7893" t="s">
        <v>16495</v>
      </c>
      <c r="B7893" t="s">
        <v>21676</v>
      </c>
      <c r="C7893" t="s">
        <v>16496</v>
      </c>
      <c r="D7893" t="s">
        <v>21677</v>
      </c>
      <c r="E7893"/>
      <c r="F7893"/>
      <c r="G7893"/>
      <c r="H7893"/>
    </row>
    <row r="7894" spans="1:8" x14ac:dyDescent="0.2">
      <c r="A7894" t="s">
        <v>16497</v>
      </c>
      <c r="B7894" t="s">
        <v>24024</v>
      </c>
      <c r="C7894" t="s">
        <v>16498</v>
      </c>
      <c r="D7894" t="s">
        <v>21648</v>
      </c>
      <c r="E7894">
        <v>0</v>
      </c>
      <c r="F7894">
        <v>99999</v>
      </c>
      <c r="G7894"/>
      <c r="H7894"/>
    </row>
    <row r="7895" spans="1:8" x14ac:dyDescent="0.2">
      <c r="A7895" t="s">
        <v>16499</v>
      </c>
      <c r="B7895" t="s">
        <v>24025</v>
      </c>
      <c r="C7895" t="s">
        <v>16500</v>
      </c>
      <c r="D7895" t="s">
        <v>21648</v>
      </c>
      <c r="E7895">
        <v>0</v>
      </c>
      <c r="F7895">
        <v>99999</v>
      </c>
      <c r="G7895"/>
      <c r="H7895"/>
    </row>
    <row r="7896" spans="1:8" x14ac:dyDescent="0.2">
      <c r="A7896" t="s">
        <v>18729</v>
      </c>
      <c r="B7896" t="s">
        <v>24026</v>
      </c>
      <c r="C7896" t="s">
        <v>18730</v>
      </c>
      <c r="D7896" t="s">
        <v>21648</v>
      </c>
      <c r="E7896">
        <v>0</v>
      </c>
      <c r="F7896">
        <v>99999</v>
      </c>
      <c r="G7896"/>
      <c r="H7896"/>
    </row>
    <row r="7897" spans="1:8" x14ac:dyDescent="0.2">
      <c r="A7897" t="s">
        <v>16501</v>
      </c>
      <c r="B7897" t="s">
        <v>21676</v>
      </c>
      <c r="C7897" t="s">
        <v>10163</v>
      </c>
      <c r="D7897" t="s">
        <v>21677</v>
      </c>
      <c r="E7897"/>
      <c r="F7897"/>
      <c r="G7897"/>
      <c r="H7897"/>
    </row>
    <row r="7898" spans="1:8" x14ac:dyDescent="0.2">
      <c r="A7898" t="s">
        <v>16502</v>
      </c>
      <c r="B7898" t="s">
        <v>21676</v>
      </c>
      <c r="C7898" t="s">
        <v>13607</v>
      </c>
      <c r="D7898" t="s">
        <v>21677</v>
      </c>
      <c r="E7898"/>
      <c r="F7898"/>
      <c r="G7898"/>
      <c r="H7898"/>
    </row>
    <row r="7899" spans="1:8" x14ac:dyDescent="0.2">
      <c r="A7899" t="s">
        <v>16503</v>
      </c>
      <c r="B7899" t="s">
        <v>21676</v>
      </c>
      <c r="C7899" t="s">
        <v>15044</v>
      </c>
      <c r="D7899" t="s">
        <v>21677</v>
      </c>
      <c r="E7899"/>
      <c r="F7899"/>
      <c r="G7899"/>
      <c r="H7899"/>
    </row>
    <row r="7900" spans="1:8" x14ac:dyDescent="0.2">
      <c r="A7900" t="s">
        <v>16504</v>
      </c>
      <c r="B7900" t="s">
        <v>21676</v>
      </c>
      <c r="C7900" t="s">
        <v>16476</v>
      </c>
      <c r="D7900" t="s">
        <v>21677</v>
      </c>
      <c r="E7900"/>
      <c r="F7900"/>
      <c r="G7900"/>
      <c r="H7900"/>
    </row>
    <row r="7901" spans="1:8" x14ac:dyDescent="0.2">
      <c r="A7901" t="s">
        <v>16505</v>
      </c>
      <c r="B7901" t="s">
        <v>21676</v>
      </c>
      <c r="C7901" t="s">
        <v>10142</v>
      </c>
      <c r="D7901" t="s">
        <v>21677</v>
      </c>
      <c r="E7901"/>
      <c r="F7901"/>
      <c r="G7901"/>
      <c r="H7901"/>
    </row>
    <row r="7902" spans="1:8" x14ac:dyDescent="0.2">
      <c r="A7902" t="s">
        <v>16506</v>
      </c>
      <c r="B7902" t="s">
        <v>23882</v>
      </c>
      <c r="C7902" t="s">
        <v>16156</v>
      </c>
      <c r="D7902" t="s">
        <v>21648</v>
      </c>
      <c r="E7902">
        <v>0</v>
      </c>
      <c r="F7902">
        <v>99999</v>
      </c>
      <c r="G7902"/>
      <c r="H7902"/>
    </row>
    <row r="7903" spans="1:8" x14ac:dyDescent="0.2">
      <c r="A7903" t="s">
        <v>16507</v>
      </c>
      <c r="B7903" t="s">
        <v>24027</v>
      </c>
      <c r="C7903" t="s">
        <v>16508</v>
      </c>
      <c r="D7903" t="s">
        <v>21648</v>
      </c>
      <c r="E7903">
        <v>0</v>
      </c>
      <c r="F7903">
        <v>99999</v>
      </c>
      <c r="G7903"/>
      <c r="H7903"/>
    </row>
    <row r="7904" spans="1:8" x14ac:dyDescent="0.2">
      <c r="A7904" t="s">
        <v>16509</v>
      </c>
      <c r="B7904" t="s">
        <v>21676</v>
      </c>
      <c r="C7904" t="s">
        <v>16510</v>
      </c>
      <c r="D7904" t="s">
        <v>21677</v>
      </c>
      <c r="E7904"/>
      <c r="F7904"/>
      <c r="G7904"/>
      <c r="H7904"/>
    </row>
    <row r="7905" spans="1:8" x14ac:dyDescent="0.2">
      <c r="A7905" t="s">
        <v>16511</v>
      </c>
      <c r="B7905" t="s">
        <v>21676</v>
      </c>
      <c r="C7905" t="s">
        <v>16510</v>
      </c>
      <c r="D7905" t="s">
        <v>21677</v>
      </c>
      <c r="E7905"/>
      <c r="F7905"/>
      <c r="G7905"/>
      <c r="H7905"/>
    </row>
    <row r="7906" spans="1:8" x14ac:dyDescent="0.2">
      <c r="A7906" t="s">
        <v>16512</v>
      </c>
      <c r="B7906" t="s">
        <v>24028</v>
      </c>
      <c r="C7906" t="s">
        <v>16513</v>
      </c>
      <c r="D7906" t="s">
        <v>21648</v>
      </c>
      <c r="E7906">
        <v>0</v>
      </c>
      <c r="F7906">
        <v>99999</v>
      </c>
      <c r="G7906"/>
      <c r="H7906"/>
    </row>
    <row r="7907" spans="1:8" x14ac:dyDescent="0.2">
      <c r="A7907" t="s">
        <v>16514</v>
      </c>
      <c r="B7907" t="s">
        <v>21676</v>
      </c>
      <c r="C7907" t="s">
        <v>16515</v>
      </c>
      <c r="D7907" t="s">
        <v>21677</v>
      </c>
      <c r="E7907"/>
      <c r="F7907"/>
      <c r="G7907"/>
      <c r="H7907"/>
    </row>
    <row r="7908" spans="1:8" x14ac:dyDescent="0.2">
      <c r="A7908" t="s">
        <v>18731</v>
      </c>
      <c r="B7908" t="s">
        <v>24029</v>
      </c>
      <c r="C7908" t="s">
        <v>18732</v>
      </c>
      <c r="D7908" t="s">
        <v>21648</v>
      </c>
      <c r="E7908">
        <v>0</v>
      </c>
      <c r="F7908">
        <v>99999</v>
      </c>
      <c r="G7908"/>
      <c r="H7908"/>
    </row>
    <row r="7909" spans="1:8" x14ac:dyDescent="0.2">
      <c r="A7909" t="s">
        <v>16516</v>
      </c>
      <c r="B7909" t="s">
        <v>21676</v>
      </c>
      <c r="C7909" t="s">
        <v>16517</v>
      </c>
      <c r="D7909" t="s">
        <v>21677</v>
      </c>
      <c r="E7909"/>
      <c r="F7909"/>
      <c r="G7909"/>
      <c r="H7909"/>
    </row>
    <row r="7910" spans="1:8" x14ac:dyDescent="0.2">
      <c r="A7910" t="s">
        <v>16518</v>
      </c>
      <c r="B7910" t="s">
        <v>23804</v>
      </c>
      <c r="C7910" t="s">
        <v>16519</v>
      </c>
      <c r="D7910" t="s">
        <v>21648</v>
      </c>
      <c r="E7910"/>
      <c r="F7910">
        <v>99999</v>
      </c>
      <c r="G7910"/>
      <c r="H7910"/>
    </row>
    <row r="7911" spans="1:8" x14ac:dyDescent="0.2">
      <c r="A7911" t="s">
        <v>18733</v>
      </c>
      <c r="B7911" t="s">
        <v>24030</v>
      </c>
      <c r="C7911" t="s">
        <v>18734</v>
      </c>
      <c r="D7911" t="s">
        <v>21648</v>
      </c>
      <c r="E7911">
        <v>0</v>
      </c>
      <c r="F7911">
        <v>99999</v>
      </c>
      <c r="G7911"/>
      <c r="H7911"/>
    </row>
    <row r="7912" spans="1:8" x14ac:dyDescent="0.2">
      <c r="A7912" t="s">
        <v>35</v>
      </c>
      <c r="B7912" t="s">
        <v>24031</v>
      </c>
      <c r="C7912" t="s">
        <v>18735</v>
      </c>
      <c r="D7912" t="s">
        <v>21648</v>
      </c>
      <c r="E7912">
        <v>0</v>
      </c>
      <c r="F7912">
        <v>99999</v>
      </c>
      <c r="G7912"/>
      <c r="H7912"/>
    </row>
    <row r="7913" spans="1:8" x14ac:dyDescent="0.2">
      <c r="A7913" t="s">
        <v>18736</v>
      </c>
      <c r="B7913" t="s">
        <v>24032</v>
      </c>
      <c r="C7913" t="s">
        <v>18737</v>
      </c>
      <c r="D7913" t="s">
        <v>21648</v>
      </c>
      <c r="E7913">
        <v>0</v>
      </c>
      <c r="F7913">
        <v>99999</v>
      </c>
      <c r="G7913"/>
      <c r="H7913"/>
    </row>
    <row r="7914" spans="1:8" x14ac:dyDescent="0.2">
      <c r="A7914" t="s">
        <v>16520</v>
      </c>
      <c r="B7914" t="s">
        <v>24033</v>
      </c>
      <c r="C7914" t="s">
        <v>16521</v>
      </c>
      <c r="D7914" t="s">
        <v>21648</v>
      </c>
      <c r="E7914">
        <v>0</v>
      </c>
      <c r="F7914">
        <v>99999</v>
      </c>
      <c r="G7914"/>
      <c r="H7914"/>
    </row>
    <row r="7915" spans="1:8" x14ac:dyDescent="0.2">
      <c r="A7915" t="s">
        <v>16522</v>
      </c>
      <c r="B7915" t="s">
        <v>24034</v>
      </c>
      <c r="C7915" t="s">
        <v>16523</v>
      </c>
      <c r="D7915" t="s">
        <v>21648</v>
      </c>
      <c r="E7915">
        <v>0</v>
      </c>
      <c r="F7915">
        <v>99999</v>
      </c>
      <c r="G7915"/>
      <c r="H7915"/>
    </row>
    <row r="7916" spans="1:8" x14ac:dyDescent="0.2">
      <c r="A7916" t="s">
        <v>18738</v>
      </c>
      <c r="B7916" t="s">
        <v>24035</v>
      </c>
      <c r="C7916" t="s">
        <v>18739</v>
      </c>
      <c r="D7916" t="s">
        <v>21648</v>
      </c>
      <c r="E7916">
        <v>0</v>
      </c>
      <c r="F7916">
        <v>99999</v>
      </c>
      <c r="G7916"/>
      <c r="H7916"/>
    </row>
    <row r="7917" spans="1:8" x14ac:dyDescent="0.2">
      <c r="A7917" t="s">
        <v>16524</v>
      </c>
      <c r="B7917" t="s">
        <v>24036</v>
      </c>
      <c r="C7917" t="s">
        <v>16525</v>
      </c>
      <c r="D7917" t="s">
        <v>21648</v>
      </c>
      <c r="E7917">
        <v>0</v>
      </c>
      <c r="F7917">
        <v>99999</v>
      </c>
      <c r="G7917"/>
      <c r="H7917"/>
    </row>
    <row r="7918" spans="1:8" x14ac:dyDescent="0.2">
      <c r="A7918" t="s">
        <v>16526</v>
      </c>
      <c r="B7918" t="s">
        <v>24037</v>
      </c>
      <c r="C7918" t="s">
        <v>16527</v>
      </c>
      <c r="D7918" t="s">
        <v>21648</v>
      </c>
      <c r="E7918">
        <v>0</v>
      </c>
      <c r="F7918">
        <v>99999</v>
      </c>
      <c r="G7918"/>
      <c r="H7918"/>
    </row>
    <row r="7919" spans="1:8" x14ac:dyDescent="0.2">
      <c r="A7919" t="s">
        <v>18740</v>
      </c>
      <c r="B7919" t="s">
        <v>24038</v>
      </c>
      <c r="C7919" t="s">
        <v>18741</v>
      </c>
      <c r="D7919" t="s">
        <v>21648</v>
      </c>
      <c r="E7919">
        <v>0</v>
      </c>
      <c r="F7919">
        <v>99999</v>
      </c>
      <c r="G7919"/>
      <c r="H7919"/>
    </row>
    <row r="7920" spans="1:8" x14ac:dyDescent="0.2">
      <c r="A7920" t="s">
        <v>18742</v>
      </c>
      <c r="B7920" t="s">
        <v>24039</v>
      </c>
      <c r="C7920" t="s">
        <v>18743</v>
      </c>
      <c r="D7920" t="s">
        <v>21648</v>
      </c>
      <c r="E7920">
        <v>0</v>
      </c>
      <c r="F7920">
        <v>99999</v>
      </c>
      <c r="G7920"/>
      <c r="H7920"/>
    </row>
    <row r="7921" spans="1:8" x14ac:dyDescent="0.2">
      <c r="A7921" t="s">
        <v>18744</v>
      </c>
      <c r="B7921" t="s">
        <v>24021</v>
      </c>
      <c r="C7921" t="s">
        <v>16483</v>
      </c>
      <c r="D7921" t="s">
        <v>21648</v>
      </c>
      <c r="E7921">
        <v>0</v>
      </c>
      <c r="F7921">
        <v>99999</v>
      </c>
      <c r="G7921"/>
      <c r="H7921"/>
    </row>
    <row r="7922" spans="1:8" x14ac:dyDescent="0.2">
      <c r="A7922" t="s">
        <v>18745</v>
      </c>
      <c r="B7922" t="s">
        <v>24003</v>
      </c>
      <c r="C7922" t="s">
        <v>13675</v>
      </c>
      <c r="D7922" t="s">
        <v>21648</v>
      </c>
      <c r="E7922">
        <v>0</v>
      </c>
      <c r="F7922">
        <v>99999</v>
      </c>
      <c r="G7922"/>
      <c r="H7922"/>
    </row>
    <row r="7923" spans="1:8" x14ac:dyDescent="0.2">
      <c r="A7923" t="s">
        <v>18746</v>
      </c>
      <c r="B7923" t="s">
        <v>24040</v>
      </c>
      <c r="C7923" t="s">
        <v>18747</v>
      </c>
      <c r="D7923" t="s">
        <v>21648</v>
      </c>
      <c r="E7923">
        <v>0</v>
      </c>
      <c r="F7923">
        <v>99999</v>
      </c>
      <c r="G7923"/>
      <c r="H7923"/>
    </row>
    <row r="7924" spans="1:8" x14ac:dyDescent="0.2">
      <c r="A7924" t="s">
        <v>18748</v>
      </c>
      <c r="B7924" t="s">
        <v>24022</v>
      </c>
      <c r="C7924" t="s">
        <v>16485</v>
      </c>
      <c r="D7924" t="s">
        <v>21648</v>
      </c>
      <c r="E7924">
        <v>0</v>
      </c>
      <c r="F7924">
        <v>99999</v>
      </c>
      <c r="G7924"/>
      <c r="H7924"/>
    </row>
    <row r="7925" spans="1:8" x14ac:dyDescent="0.2">
      <c r="A7925" t="s">
        <v>18749</v>
      </c>
      <c r="B7925" t="s">
        <v>24007</v>
      </c>
      <c r="C7925" t="s">
        <v>13682</v>
      </c>
      <c r="D7925" t="s">
        <v>21648</v>
      </c>
      <c r="E7925">
        <v>0</v>
      </c>
      <c r="F7925">
        <v>99999</v>
      </c>
      <c r="G7925"/>
      <c r="H7925"/>
    </row>
    <row r="7926" spans="1:8" x14ac:dyDescent="0.2">
      <c r="A7926" t="s">
        <v>18750</v>
      </c>
      <c r="B7926" t="s">
        <v>24041</v>
      </c>
      <c r="C7926" t="s">
        <v>18751</v>
      </c>
      <c r="D7926" t="s">
        <v>21648</v>
      </c>
      <c r="E7926">
        <v>0</v>
      </c>
      <c r="F7926">
        <v>99999</v>
      </c>
      <c r="G7926"/>
      <c r="H7926"/>
    </row>
    <row r="7927" spans="1:8" x14ac:dyDescent="0.2">
      <c r="A7927" t="s">
        <v>16528</v>
      </c>
      <c r="B7927" t="s">
        <v>24023</v>
      </c>
      <c r="C7927" t="s">
        <v>16487</v>
      </c>
      <c r="D7927" t="s">
        <v>21648</v>
      </c>
      <c r="E7927">
        <v>0</v>
      </c>
      <c r="F7927">
        <v>99999</v>
      </c>
      <c r="G7927"/>
      <c r="H7927"/>
    </row>
    <row r="7928" spans="1:8" x14ac:dyDescent="0.2">
      <c r="A7928" t="s">
        <v>18752</v>
      </c>
      <c r="B7928" t="s">
        <v>24042</v>
      </c>
      <c r="C7928" t="s">
        <v>18753</v>
      </c>
      <c r="D7928" t="s">
        <v>21648</v>
      </c>
      <c r="E7928">
        <v>0</v>
      </c>
      <c r="F7928">
        <v>99999</v>
      </c>
      <c r="G7928"/>
      <c r="H7928"/>
    </row>
    <row r="7929" spans="1:8" x14ac:dyDescent="0.2">
      <c r="A7929" t="s">
        <v>16529</v>
      </c>
      <c r="B7929" t="s">
        <v>24043</v>
      </c>
      <c r="C7929" t="s">
        <v>16530</v>
      </c>
      <c r="D7929" t="s">
        <v>21648</v>
      </c>
      <c r="E7929">
        <v>0</v>
      </c>
      <c r="F7929">
        <v>99999</v>
      </c>
      <c r="G7929"/>
      <c r="H7929"/>
    </row>
    <row r="7930" spans="1:8" x14ac:dyDescent="0.2">
      <c r="A7930" t="s">
        <v>18754</v>
      </c>
      <c r="B7930" t="s">
        <v>24044</v>
      </c>
      <c r="C7930" t="s">
        <v>18755</v>
      </c>
      <c r="D7930" t="s">
        <v>21648</v>
      </c>
      <c r="E7930">
        <v>0</v>
      </c>
      <c r="F7930">
        <v>99999</v>
      </c>
      <c r="G7930"/>
      <c r="H7930"/>
    </row>
    <row r="7931" spans="1:8" x14ac:dyDescent="0.2">
      <c r="A7931" t="s">
        <v>18756</v>
      </c>
      <c r="B7931" t="s">
        <v>24045</v>
      </c>
      <c r="C7931" t="s">
        <v>10531</v>
      </c>
      <c r="D7931" t="s">
        <v>21648</v>
      </c>
      <c r="E7931">
        <v>0</v>
      </c>
      <c r="F7931">
        <v>99999</v>
      </c>
      <c r="G7931"/>
      <c r="H7931"/>
    </row>
    <row r="7932" spans="1:8" x14ac:dyDescent="0.2">
      <c r="A7932" t="s">
        <v>16531</v>
      </c>
      <c r="B7932" t="s">
        <v>24046</v>
      </c>
      <c r="C7932" t="s">
        <v>16532</v>
      </c>
      <c r="D7932" t="s">
        <v>21648</v>
      </c>
      <c r="E7932">
        <v>0</v>
      </c>
      <c r="F7932">
        <v>99999</v>
      </c>
      <c r="G7932"/>
      <c r="H7932"/>
    </row>
    <row r="7933" spans="1:8" x14ac:dyDescent="0.2">
      <c r="A7933" t="s">
        <v>18757</v>
      </c>
      <c r="B7933" t="s">
        <v>24047</v>
      </c>
      <c r="C7933" t="s">
        <v>18758</v>
      </c>
      <c r="D7933" t="s">
        <v>21648</v>
      </c>
      <c r="E7933">
        <v>0</v>
      </c>
      <c r="F7933">
        <v>99999</v>
      </c>
      <c r="G7933"/>
      <c r="H7933"/>
    </row>
    <row r="7934" spans="1:8" x14ac:dyDescent="0.2">
      <c r="A7934" t="s">
        <v>18759</v>
      </c>
      <c r="B7934" t="s">
        <v>24048</v>
      </c>
      <c r="C7934" t="s">
        <v>18760</v>
      </c>
      <c r="D7934" t="s">
        <v>21648</v>
      </c>
      <c r="E7934">
        <v>0</v>
      </c>
      <c r="F7934">
        <v>99999</v>
      </c>
      <c r="G7934"/>
      <c r="H7934"/>
    </row>
    <row r="7935" spans="1:8" x14ac:dyDescent="0.2">
      <c r="A7935" t="s">
        <v>18761</v>
      </c>
      <c r="B7935" t="s">
        <v>23047</v>
      </c>
      <c r="C7935" t="s">
        <v>18762</v>
      </c>
      <c r="D7935" t="s">
        <v>21648</v>
      </c>
      <c r="E7935">
        <v>0</v>
      </c>
      <c r="F7935">
        <v>99999</v>
      </c>
      <c r="G7935"/>
      <c r="H7935"/>
    </row>
    <row r="7936" spans="1:8" x14ac:dyDescent="0.2">
      <c r="A7936" t="s">
        <v>16533</v>
      </c>
      <c r="B7936" t="s">
        <v>24049</v>
      </c>
      <c r="C7936" t="s">
        <v>16534</v>
      </c>
      <c r="D7936" t="s">
        <v>21648</v>
      </c>
      <c r="E7936">
        <v>0</v>
      </c>
      <c r="F7936">
        <v>99999</v>
      </c>
      <c r="G7936"/>
      <c r="H7936"/>
    </row>
    <row r="7937" spans="1:8" x14ac:dyDescent="0.2">
      <c r="A7937" t="s">
        <v>16535</v>
      </c>
      <c r="B7937" t="s">
        <v>24050</v>
      </c>
      <c r="C7937" t="s">
        <v>16536</v>
      </c>
      <c r="D7937" t="s">
        <v>21648</v>
      </c>
      <c r="E7937">
        <v>0</v>
      </c>
      <c r="F7937">
        <v>99999</v>
      </c>
      <c r="G7937"/>
      <c r="H7937"/>
    </row>
    <row r="7938" spans="1:8" x14ac:dyDescent="0.2">
      <c r="A7938" t="s">
        <v>16537</v>
      </c>
      <c r="B7938" t="s">
        <v>24051</v>
      </c>
      <c r="C7938" t="s">
        <v>16538</v>
      </c>
      <c r="D7938" t="s">
        <v>21648</v>
      </c>
      <c r="E7938">
        <v>0</v>
      </c>
      <c r="F7938">
        <v>99999</v>
      </c>
      <c r="G7938"/>
      <c r="H7938"/>
    </row>
    <row r="7939" spans="1:8" x14ac:dyDescent="0.2">
      <c r="A7939" t="s">
        <v>16539</v>
      </c>
      <c r="B7939" t="s">
        <v>24052</v>
      </c>
      <c r="C7939" t="s">
        <v>16540</v>
      </c>
      <c r="D7939" t="s">
        <v>21648</v>
      </c>
      <c r="E7939">
        <v>0</v>
      </c>
      <c r="F7939">
        <v>99999</v>
      </c>
      <c r="G7939"/>
      <c r="H7939"/>
    </row>
    <row r="7940" spans="1:8" x14ac:dyDescent="0.2">
      <c r="A7940" t="s">
        <v>16541</v>
      </c>
      <c r="B7940" t="s">
        <v>24053</v>
      </c>
      <c r="C7940" t="s">
        <v>16542</v>
      </c>
      <c r="D7940" t="s">
        <v>21648</v>
      </c>
      <c r="E7940">
        <v>0</v>
      </c>
      <c r="F7940">
        <v>99999</v>
      </c>
      <c r="G7940"/>
      <c r="H7940"/>
    </row>
    <row r="7941" spans="1:8" x14ac:dyDescent="0.2">
      <c r="A7941" t="s">
        <v>16543</v>
      </c>
      <c r="B7941" t="s">
        <v>24054</v>
      </c>
      <c r="C7941" t="s">
        <v>16544</v>
      </c>
      <c r="D7941" t="s">
        <v>21648</v>
      </c>
      <c r="E7941">
        <v>0</v>
      </c>
      <c r="F7941">
        <v>99999</v>
      </c>
      <c r="G7941"/>
      <c r="H7941"/>
    </row>
    <row r="7942" spans="1:8" x14ac:dyDescent="0.2">
      <c r="A7942" t="s">
        <v>16545</v>
      </c>
      <c r="B7942" t="s">
        <v>24055</v>
      </c>
      <c r="C7942" t="s">
        <v>16546</v>
      </c>
      <c r="D7942" t="s">
        <v>21648</v>
      </c>
      <c r="E7942">
        <v>0</v>
      </c>
      <c r="F7942">
        <v>99999</v>
      </c>
      <c r="G7942"/>
      <c r="H7942"/>
    </row>
    <row r="7943" spans="1:8" x14ac:dyDescent="0.2">
      <c r="A7943" t="s">
        <v>16547</v>
      </c>
      <c r="B7943" t="s">
        <v>24056</v>
      </c>
      <c r="C7943" t="s">
        <v>16548</v>
      </c>
      <c r="D7943" t="s">
        <v>21648</v>
      </c>
      <c r="E7943">
        <v>0</v>
      </c>
      <c r="F7943">
        <v>99999</v>
      </c>
      <c r="G7943"/>
      <c r="H7943"/>
    </row>
    <row r="7944" spans="1:8" x14ac:dyDescent="0.2">
      <c r="A7944" t="s">
        <v>16549</v>
      </c>
      <c r="B7944" t="s">
        <v>24057</v>
      </c>
      <c r="C7944" t="s">
        <v>16550</v>
      </c>
      <c r="D7944" t="s">
        <v>21648</v>
      </c>
      <c r="E7944">
        <v>0</v>
      </c>
      <c r="F7944">
        <v>99999</v>
      </c>
      <c r="G7944"/>
      <c r="H7944"/>
    </row>
    <row r="7945" spans="1:8" x14ac:dyDescent="0.2">
      <c r="A7945" t="s">
        <v>13757</v>
      </c>
      <c r="B7945" t="s">
        <v>24058</v>
      </c>
      <c r="C7945" t="s">
        <v>13758</v>
      </c>
      <c r="D7945" t="s">
        <v>21648</v>
      </c>
      <c r="E7945">
        <v>0</v>
      </c>
      <c r="F7945">
        <v>99999</v>
      </c>
      <c r="G7945"/>
      <c r="H7945"/>
    </row>
    <row r="7946" spans="1:8" x14ac:dyDescent="0.2">
      <c r="A7946" t="s">
        <v>13759</v>
      </c>
      <c r="B7946" t="s">
        <v>24059</v>
      </c>
      <c r="C7946" t="s">
        <v>13760</v>
      </c>
      <c r="D7946" t="s">
        <v>21648</v>
      </c>
      <c r="E7946">
        <v>0</v>
      </c>
      <c r="F7946">
        <v>99999</v>
      </c>
      <c r="G7946"/>
      <c r="H7946"/>
    </row>
    <row r="7947" spans="1:8" x14ac:dyDescent="0.2">
      <c r="A7947" t="s">
        <v>13761</v>
      </c>
      <c r="B7947" t="s">
        <v>24060</v>
      </c>
      <c r="C7947" t="s">
        <v>13762</v>
      </c>
      <c r="D7947" t="s">
        <v>21648</v>
      </c>
      <c r="E7947">
        <v>0</v>
      </c>
      <c r="F7947">
        <v>99999</v>
      </c>
      <c r="G7947"/>
      <c r="H7947"/>
    </row>
    <row r="7948" spans="1:8" x14ac:dyDescent="0.2">
      <c r="A7948" t="s">
        <v>13763</v>
      </c>
      <c r="B7948" t="s">
        <v>24061</v>
      </c>
      <c r="C7948" t="s">
        <v>13764</v>
      </c>
      <c r="D7948" t="s">
        <v>21648</v>
      </c>
      <c r="E7948">
        <v>0</v>
      </c>
      <c r="F7948">
        <v>99999</v>
      </c>
      <c r="G7948"/>
      <c r="H7948"/>
    </row>
    <row r="7949" spans="1:8" x14ac:dyDescent="0.2">
      <c r="A7949" t="s">
        <v>13765</v>
      </c>
      <c r="B7949" t="s">
        <v>24049</v>
      </c>
      <c r="C7949" t="s">
        <v>13766</v>
      </c>
      <c r="D7949" t="s">
        <v>21648</v>
      </c>
      <c r="E7949">
        <v>0</v>
      </c>
      <c r="F7949">
        <v>99999</v>
      </c>
      <c r="G7949"/>
      <c r="H7949"/>
    </row>
    <row r="7950" spans="1:8" x14ac:dyDescent="0.2">
      <c r="A7950" t="s">
        <v>13767</v>
      </c>
      <c r="B7950" t="s">
        <v>23065</v>
      </c>
      <c r="C7950" t="s">
        <v>13768</v>
      </c>
      <c r="D7950" t="s">
        <v>21648</v>
      </c>
      <c r="E7950">
        <v>0</v>
      </c>
      <c r="F7950">
        <v>99999</v>
      </c>
      <c r="G7950"/>
      <c r="H7950"/>
    </row>
    <row r="7951" spans="1:8" x14ac:dyDescent="0.2">
      <c r="A7951" t="s">
        <v>18763</v>
      </c>
      <c r="B7951" t="s">
        <v>24062</v>
      </c>
      <c r="C7951" t="s">
        <v>18764</v>
      </c>
      <c r="D7951" t="s">
        <v>21648</v>
      </c>
      <c r="E7951">
        <v>0</v>
      </c>
      <c r="F7951">
        <v>99999</v>
      </c>
      <c r="G7951"/>
      <c r="H7951"/>
    </row>
    <row r="7952" spans="1:8" x14ac:dyDescent="0.2">
      <c r="A7952" t="s">
        <v>18765</v>
      </c>
      <c r="B7952" t="s">
        <v>24063</v>
      </c>
      <c r="C7952" t="s">
        <v>18766</v>
      </c>
      <c r="D7952" t="s">
        <v>21648</v>
      </c>
      <c r="E7952">
        <v>0</v>
      </c>
      <c r="F7952">
        <v>99999</v>
      </c>
      <c r="G7952"/>
      <c r="H7952"/>
    </row>
    <row r="7953" spans="1:8" x14ac:dyDescent="0.2">
      <c r="A7953" t="s">
        <v>18767</v>
      </c>
      <c r="B7953" t="s">
        <v>24064</v>
      </c>
      <c r="C7953" t="s">
        <v>18768</v>
      </c>
      <c r="D7953" t="s">
        <v>21648</v>
      </c>
      <c r="E7953">
        <v>0</v>
      </c>
      <c r="F7953">
        <v>99999</v>
      </c>
      <c r="G7953"/>
      <c r="H7953"/>
    </row>
    <row r="7954" spans="1:8" x14ac:dyDescent="0.2">
      <c r="A7954" t="s">
        <v>18769</v>
      </c>
      <c r="B7954" t="s">
        <v>24065</v>
      </c>
      <c r="C7954" t="s">
        <v>18770</v>
      </c>
      <c r="D7954" t="s">
        <v>21648</v>
      </c>
      <c r="E7954">
        <v>0</v>
      </c>
      <c r="F7954">
        <v>99999</v>
      </c>
      <c r="G7954"/>
      <c r="H7954"/>
    </row>
    <row r="7955" spans="1:8" x14ac:dyDescent="0.2">
      <c r="A7955" t="s">
        <v>18771</v>
      </c>
      <c r="B7955" t="s">
        <v>24066</v>
      </c>
      <c r="C7955" t="s">
        <v>18772</v>
      </c>
      <c r="D7955" t="s">
        <v>21648</v>
      </c>
      <c r="E7955">
        <v>0</v>
      </c>
      <c r="F7955">
        <v>99999</v>
      </c>
      <c r="G7955"/>
      <c r="H7955"/>
    </row>
    <row r="7956" spans="1:8" x14ac:dyDescent="0.2">
      <c r="A7956" t="s">
        <v>18773</v>
      </c>
      <c r="B7956" t="s">
        <v>24067</v>
      </c>
      <c r="C7956" t="s">
        <v>18774</v>
      </c>
      <c r="D7956" t="s">
        <v>21648</v>
      </c>
      <c r="E7956">
        <v>0</v>
      </c>
      <c r="F7956">
        <v>99999</v>
      </c>
      <c r="G7956"/>
      <c r="H7956"/>
    </row>
    <row r="7957" spans="1:8" x14ac:dyDescent="0.2">
      <c r="A7957" t="s">
        <v>18775</v>
      </c>
      <c r="B7957" t="s">
        <v>24068</v>
      </c>
      <c r="C7957" t="s">
        <v>18776</v>
      </c>
      <c r="D7957" t="s">
        <v>21648</v>
      </c>
      <c r="E7957">
        <v>0</v>
      </c>
      <c r="F7957">
        <v>99999</v>
      </c>
      <c r="G7957"/>
      <c r="H7957"/>
    </row>
    <row r="7958" spans="1:8" x14ac:dyDescent="0.2">
      <c r="A7958" t="s">
        <v>13769</v>
      </c>
      <c r="B7958" t="s">
        <v>24069</v>
      </c>
      <c r="C7958" t="s">
        <v>13770</v>
      </c>
      <c r="D7958" t="s">
        <v>21648</v>
      </c>
      <c r="E7958">
        <v>0</v>
      </c>
      <c r="F7958">
        <v>99999</v>
      </c>
      <c r="G7958"/>
      <c r="H7958"/>
    </row>
    <row r="7959" spans="1:8" x14ac:dyDescent="0.2">
      <c r="A7959" t="s">
        <v>13771</v>
      </c>
      <c r="B7959" t="s">
        <v>24070</v>
      </c>
      <c r="C7959" t="s">
        <v>13772</v>
      </c>
      <c r="D7959" t="s">
        <v>21648</v>
      </c>
      <c r="E7959">
        <v>0</v>
      </c>
      <c r="F7959">
        <v>99999</v>
      </c>
      <c r="G7959"/>
      <c r="H7959"/>
    </row>
    <row r="7960" spans="1:8" x14ac:dyDescent="0.2">
      <c r="A7960" t="s">
        <v>13773</v>
      </c>
      <c r="B7960" t="s">
        <v>24071</v>
      </c>
      <c r="C7960" t="s">
        <v>13774</v>
      </c>
      <c r="D7960" t="s">
        <v>21648</v>
      </c>
      <c r="E7960">
        <v>0</v>
      </c>
      <c r="F7960">
        <v>99999</v>
      </c>
      <c r="G7960"/>
      <c r="H7960"/>
    </row>
    <row r="7961" spans="1:8" x14ac:dyDescent="0.2">
      <c r="A7961" t="s">
        <v>18777</v>
      </c>
      <c r="B7961" t="s">
        <v>24072</v>
      </c>
      <c r="C7961" t="s">
        <v>18778</v>
      </c>
      <c r="D7961" t="s">
        <v>21648</v>
      </c>
      <c r="E7961">
        <v>0</v>
      </c>
      <c r="F7961">
        <v>99999</v>
      </c>
      <c r="G7961"/>
      <c r="H7961"/>
    </row>
    <row r="7962" spans="1:8" x14ac:dyDescent="0.2">
      <c r="A7962" t="s">
        <v>18779</v>
      </c>
      <c r="B7962" t="s">
        <v>24073</v>
      </c>
      <c r="C7962" t="s">
        <v>18780</v>
      </c>
      <c r="D7962" t="s">
        <v>21648</v>
      </c>
      <c r="E7962">
        <v>0</v>
      </c>
      <c r="F7962">
        <v>99999</v>
      </c>
      <c r="G7962"/>
      <c r="H7962"/>
    </row>
    <row r="7963" spans="1:8" x14ac:dyDescent="0.2">
      <c r="A7963" t="s">
        <v>18781</v>
      </c>
      <c r="B7963" t="s">
        <v>24074</v>
      </c>
      <c r="C7963" t="s">
        <v>18782</v>
      </c>
      <c r="D7963" t="s">
        <v>21648</v>
      </c>
      <c r="E7963">
        <v>0</v>
      </c>
      <c r="F7963">
        <v>99999</v>
      </c>
      <c r="G7963"/>
      <c r="H7963"/>
    </row>
    <row r="7964" spans="1:8" x14ac:dyDescent="0.2">
      <c r="A7964" t="s">
        <v>18783</v>
      </c>
      <c r="B7964" t="s">
        <v>24075</v>
      </c>
      <c r="C7964" t="s">
        <v>18784</v>
      </c>
      <c r="D7964" t="s">
        <v>21648</v>
      </c>
      <c r="E7964">
        <v>0</v>
      </c>
      <c r="F7964">
        <v>99999</v>
      </c>
      <c r="G7964"/>
      <c r="H7964"/>
    </row>
    <row r="7965" spans="1:8" x14ac:dyDescent="0.2">
      <c r="A7965" t="s">
        <v>18785</v>
      </c>
      <c r="B7965" t="s">
        <v>24076</v>
      </c>
      <c r="C7965" t="s">
        <v>18786</v>
      </c>
      <c r="D7965" t="s">
        <v>21648</v>
      </c>
      <c r="E7965">
        <v>0</v>
      </c>
      <c r="F7965">
        <v>99999</v>
      </c>
      <c r="G7965"/>
      <c r="H7965"/>
    </row>
    <row r="7966" spans="1:8" x14ac:dyDescent="0.2">
      <c r="A7966" t="s">
        <v>18787</v>
      </c>
      <c r="B7966" t="s">
        <v>24077</v>
      </c>
      <c r="C7966" t="s">
        <v>18788</v>
      </c>
      <c r="D7966" t="s">
        <v>21648</v>
      </c>
      <c r="E7966">
        <v>0</v>
      </c>
      <c r="F7966">
        <v>99999</v>
      </c>
      <c r="G7966"/>
      <c r="H7966"/>
    </row>
    <row r="7967" spans="1:8" x14ac:dyDescent="0.2">
      <c r="A7967" t="s">
        <v>18789</v>
      </c>
      <c r="B7967" t="s">
        <v>24075</v>
      </c>
      <c r="C7967" t="s">
        <v>18790</v>
      </c>
      <c r="D7967" t="s">
        <v>21648</v>
      </c>
      <c r="E7967">
        <v>0</v>
      </c>
      <c r="F7967">
        <v>99999</v>
      </c>
      <c r="G7967"/>
      <c r="H7967"/>
    </row>
    <row r="7968" spans="1:8" x14ac:dyDescent="0.2">
      <c r="A7968" t="s">
        <v>18791</v>
      </c>
      <c r="B7968" t="s">
        <v>24076</v>
      </c>
      <c r="C7968" t="s">
        <v>18792</v>
      </c>
      <c r="D7968" t="s">
        <v>21648</v>
      </c>
      <c r="E7968">
        <v>0</v>
      </c>
      <c r="F7968">
        <v>99999</v>
      </c>
      <c r="G7968"/>
      <c r="H7968"/>
    </row>
    <row r="7969" spans="1:8" x14ac:dyDescent="0.2">
      <c r="A7969" t="s">
        <v>18793</v>
      </c>
      <c r="B7969" t="s">
        <v>24077</v>
      </c>
      <c r="C7969" t="s">
        <v>18794</v>
      </c>
      <c r="D7969" t="s">
        <v>21648</v>
      </c>
      <c r="E7969">
        <v>0</v>
      </c>
      <c r="F7969">
        <v>99999</v>
      </c>
      <c r="G7969"/>
      <c r="H7969"/>
    </row>
    <row r="7970" spans="1:8" x14ac:dyDescent="0.2">
      <c r="A7970" t="s">
        <v>18795</v>
      </c>
      <c r="B7970" t="s">
        <v>24075</v>
      </c>
      <c r="C7970" t="s">
        <v>18796</v>
      </c>
      <c r="D7970" t="s">
        <v>21648</v>
      </c>
      <c r="E7970">
        <v>0</v>
      </c>
      <c r="F7970">
        <v>99999</v>
      </c>
      <c r="G7970"/>
      <c r="H7970"/>
    </row>
    <row r="7971" spans="1:8" x14ac:dyDescent="0.2">
      <c r="A7971" t="s">
        <v>18797</v>
      </c>
      <c r="B7971" t="s">
        <v>24076</v>
      </c>
      <c r="C7971" t="s">
        <v>18798</v>
      </c>
      <c r="D7971" t="s">
        <v>21648</v>
      </c>
      <c r="E7971">
        <v>0</v>
      </c>
      <c r="F7971">
        <v>99999</v>
      </c>
      <c r="G7971"/>
      <c r="H7971"/>
    </row>
    <row r="7972" spans="1:8" x14ac:dyDescent="0.2">
      <c r="A7972" t="s">
        <v>18799</v>
      </c>
      <c r="B7972" t="s">
        <v>24077</v>
      </c>
      <c r="C7972" t="s">
        <v>18800</v>
      </c>
      <c r="D7972" t="s">
        <v>21648</v>
      </c>
      <c r="E7972">
        <v>0</v>
      </c>
      <c r="F7972">
        <v>99999</v>
      </c>
      <c r="G7972"/>
      <c r="H7972"/>
    </row>
    <row r="7973" spans="1:8" x14ac:dyDescent="0.2">
      <c r="A7973" t="s">
        <v>18801</v>
      </c>
      <c r="B7973" t="s">
        <v>24075</v>
      </c>
      <c r="C7973" t="s">
        <v>18802</v>
      </c>
      <c r="D7973" t="s">
        <v>21648</v>
      </c>
      <c r="E7973">
        <v>0</v>
      </c>
      <c r="F7973">
        <v>99999</v>
      </c>
      <c r="G7973"/>
      <c r="H7973"/>
    </row>
    <row r="7974" spans="1:8" x14ac:dyDescent="0.2">
      <c r="A7974" t="s">
        <v>18803</v>
      </c>
      <c r="B7974" t="s">
        <v>24076</v>
      </c>
      <c r="C7974" t="s">
        <v>18804</v>
      </c>
      <c r="D7974" t="s">
        <v>21648</v>
      </c>
      <c r="E7974">
        <v>0</v>
      </c>
      <c r="F7974">
        <v>99999</v>
      </c>
      <c r="G7974"/>
      <c r="H7974"/>
    </row>
    <row r="7975" spans="1:8" x14ac:dyDescent="0.2">
      <c r="A7975" t="s">
        <v>18805</v>
      </c>
      <c r="B7975" t="s">
        <v>24077</v>
      </c>
      <c r="C7975" t="s">
        <v>18806</v>
      </c>
      <c r="D7975" t="s">
        <v>21648</v>
      </c>
      <c r="E7975">
        <v>0</v>
      </c>
      <c r="F7975">
        <v>99999</v>
      </c>
      <c r="G7975"/>
      <c r="H7975"/>
    </row>
    <row r="7976" spans="1:8" x14ac:dyDescent="0.2">
      <c r="A7976" t="s">
        <v>18807</v>
      </c>
      <c r="B7976" t="s">
        <v>24078</v>
      </c>
      <c r="C7976" t="s">
        <v>18808</v>
      </c>
      <c r="D7976" t="s">
        <v>21648</v>
      </c>
      <c r="E7976">
        <v>0</v>
      </c>
      <c r="F7976">
        <v>99999</v>
      </c>
      <c r="G7976"/>
      <c r="H7976"/>
    </row>
    <row r="7977" spans="1:8" x14ac:dyDescent="0.2">
      <c r="A7977" t="s">
        <v>18809</v>
      </c>
      <c r="B7977" t="s">
        <v>24079</v>
      </c>
      <c r="C7977" t="s">
        <v>18810</v>
      </c>
      <c r="D7977" t="s">
        <v>21648</v>
      </c>
      <c r="E7977">
        <v>0</v>
      </c>
      <c r="F7977">
        <v>99999</v>
      </c>
      <c r="G7977"/>
      <c r="H7977"/>
    </row>
    <row r="7978" spans="1:8" x14ac:dyDescent="0.2">
      <c r="A7978" t="s">
        <v>18811</v>
      </c>
      <c r="B7978" t="s">
        <v>24080</v>
      </c>
      <c r="C7978" t="s">
        <v>18812</v>
      </c>
      <c r="D7978" t="s">
        <v>21648</v>
      </c>
      <c r="E7978">
        <v>0</v>
      </c>
      <c r="F7978">
        <v>99999</v>
      </c>
      <c r="G7978"/>
      <c r="H7978"/>
    </row>
    <row r="7979" spans="1:8" x14ac:dyDescent="0.2">
      <c r="A7979" t="s">
        <v>18813</v>
      </c>
      <c r="B7979" t="s">
        <v>24081</v>
      </c>
      <c r="C7979" t="s">
        <v>18814</v>
      </c>
      <c r="D7979" t="s">
        <v>21648</v>
      </c>
      <c r="E7979">
        <v>0</v>
      </c>
      <c r="F7979">
        <v>99999</v>
      </c>
      <c r="G7979"/>
      <c r="H7979"/>
    </row>
    <row r="7980" spans="1:8" x14ac:dyDescent="0.2">
      <c r="A7980" t="s">
        <v>18815</v>
      </c>
      <c r="B7980" t="s">
        <v>24082</v>
      </c>
      <c r="C7980" t="s">
        <v>18816</v>
      </c>
      <c r="D7980" t="s">
        <v>21648</v>
      </c>
      <c r="E7980">
        <v>0</v>
      </c>
      <c r="F7980">
        <v>99999</v>
      </c>
      <c r="G7980"/>
      <c r="H7980"/>
    </row>
    <row r="7981" spans="1:8" x14ac:dyDescent="0.2">
      <c r="A7981" t="s">
        <v>13775</v>
      </c>
      <c r="B7981" t="s">
        <v>24070</v>
      </c>
      <c r="C7981" t="s">
        <v>13772</v>
      </c>
      <c r="D7981" t="s">
        <v>21648</v>
      </c>
      <c r="E7981">
        <v>0</v>
      </c>
      <c r="F7981">
        <v>99999</v>
      </c>
      <c r="G7981"/>
      <c r="H7981"/>
    </row>
    <row r="7982" spans="1:8" x14ac:dyDescent="0.2">
      <c r="A7982" t="s">
        <v>13776</v>
      </c>
      <c r="B7982" t="s">
        <v>24083</v>
      </c>
      <c r="C7982" t="s">
        <v>13777</v>
      </c>
      <c r="D7982" t="s">
        <v>21648</v>
      </c>
      <c r="E7982">
        <v>0</v>
      </c>
      <c r="F7982">
        <v>99999</v>
      </c>
      <c r="G7982"/>
      <c r="H7982"/>
    </row>
    <row r="7983" spans="1:8" x14ac:dyDescent="0.2">
      <c r="A7983" t="s">
        <v>13778</v>
      </c>
      <c r="B7983" t="s">
        <v>23895</v>
      </c>
      <c r="C7983" t="s">
        <v>13779</v>
      </c>
      <c r="D7983" t="s">
        <v>21648</v>
      </c>
      <c r="E7983">
        <v>0</v>
      </c>
      <c r="F7983">
        <v>99999</v>
      </c>
      <c r="G7983"/>
      <c r="H7983"/>
    </row>
    <row r="7984" spans="1:8" x14ac:dyDescent="0.2">
      <c r="A7984" t="s">
        <v>18817</v>
      </c>
      <c r="B7984" t="s">
        <v>24084</v>
      </c>
      <c r="C7984" t="s">
        <v>18818</v>
      </c>
      <c r="D7984" t="s">
        <v>21648</v>
      </c>
      <c r="E7984">
        <v>0</v>
      </c>
      <c r="F7984">
        <v>99999</v>
      </c>
      <c r="G7984"/>
      <c r="H7984"/>
    </row>
    <row r="7985" spans="1:8" x14ac:dyDescent="0.2">
      <c r="A7985" t="s">
        <v>18819</v>
      </c>
      <c r="B7985" t="s">
        <v>24085</v>
      </c>
      <c r="C7985" t="s">
        <v>18820</v>
      </c>
      <c r="D7985" t="s">
        <v>21648</v>
      </c>
      <c r="E7985">
        <v>0</v>
      </c>
      <c r="F7985">
        <v>99999</v>
      </c>
      <c r="G7985"/>
      <c r="H7985"/>
    </row>
    <row r="7986" spans="1:8" x14ac:dyDescent="0.2">
      <c r="A7986" t="s">
        <v>18821</v>
      </c>
      <c r="B7986" t="s">
        <v>24086</v>
      </c>
      <c r="C7986" t="s">
        <v>18822</v>
      </c>
      <c r="D7986" t="s">
        <v>21648</v>
      </c>
      <c r="E7986">
        <v>0</v>
      </c>
      <c r="F7986">
        <v>99999</v>
      </c>
      <c r="G7986"/>
      <c r="H7986"/>
    </row>
    <row r="7987" spans="1:8" x14ac:dyDescent="0.2">
      <c r="A7987" t="s">
        <v>18823</v>
      </c>
      <c r="B7987" t="s">
        <v>24087</v>
      </c>
      <c r="C7987" t="s">
        <v>18824</v>
      </c>
      <c r="D7987" t="s">
        <v>21648</v>
      </c>
      <c r="E7987">
        <v>0</v>
      </c>
      <c r="F7987">
        <v>99999</v>
      </c>
      <c r="G7987"/>
      <c r="H7987"/>
    </row>
    <row r="7988" spans="1:8" x14ac:dyDescent="0.2">
      <c r="A7988" t="s">
        <v>18825</v>
      </c>
      <c r="B7988" t="s">
        <v>24088</v>
      </c>
      <c r="C7988" t="s">
        <v>18826</v>
      </c>
      <c r="D7988" t="s">
        <v>21648</v>
      </c>
      <c r="E7988">
        <v>0</v>
      </c>
      <c r="F7988">
        <v>99999</v>
      </c>
      <c r="G7988"/>
      <c r="H7988"/>
    </row>
    <row r="7989" spans="1:8" x14ac:dyDescent="0.2">
      <c r="A7989" t="s">
        <v>18827</v>
      </c>
      <c r="B7989" t="s">
        <v>24089</v>
      </c>
      <c r="C7989" t="s">
        <v>18828</v>
      </c>
      <c r="D7989" t="s">
        <v>21648</v>
      </c>
      <c r="E7989">
        <v>0</v>
      </c>
      <c r="F7989">
        <v>99999</v>
      </c>
      <c r="G7989"/>
      <c r="H7989"/>
    </row>
    <row r="7990" spans="1:8" x14ac:dyDescent="0.2">
      <c r="A7990" t="s">
        <v>18829</v>
      </c>
      <c r="B7990" t="s">
        <v>24090</v>
      </c>
      <c r="C7990" t="s">
        <v>18830</v>
      </c>
      <c r="D7990" t="s">
        <v>21648</v>
      </c>
      <c r="E7990">
        <v>0</v>
      </c>
      <c r="F7990">
        <v>99999</v>
      </c>
      <c r="G7990"/>
      <c r="H7990"/>
    </row>
    <row r="7991" spans="1:8" x14ac:dyDescent="0.2">
      <c r="A7991" t="s">
        <v>18831</v>
      </c>
      <c r="B7991" t="s">
        <v>24091</v>
      </c>
      <c r="C7991" t="s">
        <v>18832</v>
      </c>
      <c r="D7991" t="s">
        <v>21648</v>
      </c>
      <c r="E7991">
        <v>0</v>
      </c>
      <c r="F7991">
        <v>99999</v>
      </c>
      <c r="G7991"/>
      <c r="H7991"/>
    </row>
    <row r="7992" spans="1:8" x14ac:dyDescent="0.2">
      <c r="A7992" t="s">
        <v>18833</v>
      </c>
      <c r="B7992" t="s">
        <v>24092</v>
      </c>
      <c r="C7992" t="s">
        <v>18834</v>
      </c>
      <c r="D7992" t="s">
        <v>21648</v>
      </c>
      <c r="E7992">
        <v>0</v>
      </c>
      <c r="F7992">
        <v>99999</v>
      </c>
      <c r="G7992"/>
      <c r="H7992"/>
    </row>
    <row r="7993" spans="1:8" x14ac:dyDescent="0.2">
      <c r="A7993" t="s">
        <v>13780</v>
      </c>
      <c r="B7993" t="s">
        <v>24093</v>
      </c>
      <c r="C7993" t="s">
        <v>13781</v>
      </c>
      <c r="D7993" t="s">
        <v>21648</v>
      </c>
      <c r="E7993">
        <v>0</v>
      </c>
      <c r="F7993">
        <v>99999</v>
      </c>
      <c r="G7993"/>
      <c r="H7993"/>
    </row>
    <row r="7994" spans="1:8" x14ac:dyDescent="0.2">
      <c r="A7994" t="s">
        <v>13782</v>
      </c>
      <c r="B7994" t="s">
        <v>24094</v>
      </c>
      <c r="C7994" t="s">
        <v>10381</v>
      </c>
      <c r="D7994" t="s">
        <v>21648</v>
      </c>
      <c r="E7994">
        <v>0</v>
      </c>
      <c r="F7994">
        <v>99999</v>
      </c>
      <c r="G7994"/>
      <c r="H7994"/>
    </row>
    <row r="7995" spans="1:8" x14ac:dyDescent="0.2">
      <c r="A7995" t="s">
        <v>10382</v>
      </c>
      <c r="B7995" t="s">
        <v>24095</v>
      </c>
      <c r="C7995" t="s">
        <v>10383</v>
      </c>
      <c r="D7995" t="s">
        <v>21648</v>
      </c>
      <c r="E7995">
        <v>0</v>
      </c>
      <c r="F7995">
        <v>99999</v>
      </c>
      <c r="G7995"/>
      <c r="H7995"/>
    </row>
    <row r="7996" spans="1:8" x14ac:dyDescent="0.2">
      <c r="A7996" t="s">
        <v>10384</v>
      </c>
      <c r="B7996" t="s">
        <v>24096</v>
      </c>
      <c r="C7996" t="s">
        <v>10385</v>
      </c>
      <c r="D7996" t="s">
        <v>21648</v>
      </c>
      <c r="E7996">
        <v>0</v>
      </c>
      <c r="F7996">
        <v>99999</v>
      </c>
      <c r="G7996"/>
      <c r="H7996"/>
    </row>
    <row r="7997" spans="1:8" x14ac:dyDescent="0.2">
      <c r="A7997" t="s">
        <v>10386</v>
      </c>
      <c r="B7997" t="s">
        <v>24097</v>
      </c>
      <c r="C7997" t="s">
        <v>10387</v>
      </c>
      <c r="D7997" t="s">
        <v>21648</v>
      </c>
      <c r="E7997">
        <v>0</v>
      </c>
      <c r="F7997">
        <v>99999</v>
      </c>
      <c r="G7997"/>
      <c r="H7997"/>
    </row>
    <row r="7998" spans="1:8" x14ac:dyDescent="0.2">
      <c r="A7998" t="s">
        <v>10388</v>
      </c>
      <c r="B7998" t="s">
        <v>24098</v>
      </c>
      <c r="C7998" t="s">
        <v>10389</v>
      </c>
      <c r="D7998" t="s">
        <v>21648</v>
      </c>
      <c r="E7998">
        <v>0</v>
      </c>
      <c r="F7998">
        <v>99999</v>
      </c>
      <c r="G7998"/>
      <c r="H7998"/>
    </row>
    <row r="7999" spans="1:8" x14ac:dyDescent="0.2">
      <c r="A7999" t="s">
        <v>10390</v>
      </c>
      <c r="B7999" t="s">
        <v>24099</v>
      </c>
      <c r="C7999" t="s">
        <v>10391</v>
      </c>
      <c r="D7999" t="s">
        <v>21648</v>
      </c>
      <c r="E7999">
        <v>0</v>
      </c>
      <c r="F7999">
        <v>99999</v>
      </c>
      <c r="G7999"/>
      <c r="H7999"/>
    </row>
    <row r="8000" spans="1:8" x14ac:dyDescent="0.2">
      <c r="A8000" t="s">
        <v>10392</v>
      </c>
      <c r="B8000" t="s">
        <v>24100</v>
      </c>
      <c r="C8000" t="s">
        <v>10393</v>
      </c>
      <c r="D8000" t="s">
        <v>21648</v>
      </c>
      <c r="E8000">
        <v>0</v>
      </c>
      <c r="F8000">
        <v>99999</v>
      </c>
      <c r="G8000"/>
      <c r="H8000"/>
    </row>
    <row r="8001" spans="1:8" x14ac:dyDescent="0.2">
      <c r="A8001" t="s">
        <v>10394</v>
      </c>
      <c r="B8001" t="s">
        <v>24101</v>
      </c>
      <c r="C8001" t="s">
        <v>10395</v>
      </c>
      <c r="D8001" t="s">
        <v>21648</v>
      </c>
      <c r="E8001">
        <v>0</v>
      </c>
      <c r="F8001">
        <v>99999</v>
      </c>
      <c r="G8001"/>
      <c r="H8001"/>
    </row>
    <row r="8002" spans="1:8" x14ac:dyDescent="0.2">
      <c r="A8002" t="s">
        <v>10396</v>
      </c>
      <c r="B8002" t="s">
        <v>24102</v>
      </c>
      <c r="C8002" t="s">
        <v>10397</v>
      </c>
      <c r="D8002" t="s">
        <v>21648</v>
      </c>
      <c r="E8002">
        <v>0</v>
      </c>
      <c r="F8002">
        <v>99999</v>
      </c>
      <c r="G8002"/>
      <c r="H8002"/>
    </row>
    <row r="8003" spans="1:8" x14ac:dyDescent="0.2">
      <c r="A8003" t="s">
        <v>10398</v>
      </c>
      <c r="B8003" t="s">
        <v>24103</v>
      </c>
      <c r="C8003" t="s">
        <v>10399</v>
      </c>
      <c r="D8003" t="s">
        <v>21648</v>
      </c>
      <c r="E8003">
        <v>0</v>
      </c>
      <c r="F8003">
        <v>99999</v>
      </c>
      <c r="G8003"/>
      <c r="H8003"/>
    </row>
    <row r="8004" spans="1:8" x14ac:dyDescent="0.2">
      <c r="A8004" t="s">
        <v>10400</v>
      </c>
      <c r="B8004" t="s">
        <v>24104</v>
      </c>
      <c r="C8004" t="s">
        <v>10401</v>
      </c>
      <c r="D8004" t="s">
        <v>21648</v>
      </c>
      <c r="E8004">
        <v>0</v>
      </c>
      <c r="F8004">
        <v>99999</v>
      </c>
      <c r="G8004"/>
      <c r="H8004"/>
    </row>
    <row r="8005" spans="1:8" x14ac:dyDescent="0.2">
      <c r="A8005" t="s">
        <v>10402</v>
      </c>
      <c r="B8005" t="s">
        <v>24105</v>
      </c>
      <c r="C8005" t="s">
        <v>10403</v>
      </c>
      <c r="D8005" t="s">
        <v>21648</v>
      </c>
      <c r="E8005">
        <v>0</v>
      </c>
      <c r="F8005">
        <v>99999</v>
      </c>
      <c r="G8005"/>
      <c r="H8005"/>
    </row>
    <row r="8006" spans="1:8" x14ac:dyDescent="0.2">
      <c r="A8006" t="s">
        <v>10404</v>
      </c>
      <c r="B8006" t="s">
        <v>24106</v>
      </c>
      <c r="C8006" t="s">
        <v>10405</v>
      </c>
      <c r="D8006" t="s">
        <v>21648</v>
      </c>
      <c r="E8006">
        <v>0</v>
      </c>
      <c r="F8006">
        <v>99999</v>
      </c>
      <c r="G8006"/>
      <c r="H8006"/>
    </row>
    <row r="8007" spans="1:8" x14ac:dyDescent="0.2">
      <c r="A8007" t="s">
        <v>10406</v>
      </c>
      <c r="B8007" t="s">
        <v>24107</v>
      </c>
      <c r="C8007" t="s">
        <v>10407</v>
      </c>
      <c r="D8007" t="s">
        <v>21648</v>
      </c>
      <c r="E8007">
        <v>0</v>
      </c>
      <c r="F8007">
        <v>99999</v>
      </c>
      <c r="G8007"/>
      <c r="H8007"/>
    </row>
    <row r="8008" spans="1:8" x14ac:dyDescent="0.2">
      <c r="A8008" t="s">
        <v>18835</v>
      </c>
      <c r="B8008" t="s">
        <v>23864</v>
      </c>
      <c r="C8008" t="s">
        <v>18836</v>
      </c>
      <c r="D8008" t="s">
        <v>21648</v>
      </c>
      <c r="E8008">
        <v>0</v>
      </c>
      <c r="F8008">
        <v>99999</v>
      </c>
      <c r="G8008"/>
      <c r="H8008"/>
    </row>
    <row r="8009" spans="1:8" x14ac:dyDescent="0.2">
      <c r="A8009" t="s">
        <v>10408</v>
      </c>
      <c r="B8009" t="s">
        <v>23878</v>
      </c>
      <c r="C8009" t="s">
        <v>10409</v>
      </c>
      <c r="D8009" t="s">
        <v>21648</v>
      </c>
      <c r="E8009">
        <v>0</v>
      </c>
      <c r="F8009">
        <v>99999</v>
      </c>
      <c r="G8009"/>
      <c r="H8009"/>
    </row>
    <row r="8010" spans="1:8" x14ac:dyDescent="0.2">
      <c r="A8010" t="s">
        <v>18837</v>
      </c>
      <c r="B8010" t="s">
        <v>23973</v>
      </c>
      <c r="C8010" t="s">
        <v>18838</v>
      </c>
      <c r="D8010" t="s">
        <v>21648</v>
      </c>
      <c r="E8010">
        <v>0</v>
      </c>
      <c r="F8010">
        <v>99999</v>
      </c>
      <c r="G8010"/>
      <c r="H8010"/>
    </row>
    <row r="8011" spans="1:8" x14ac:dyDescent="0.2">
      <c r="A8011" t="s">
        <v>21285</v>
      </c>
      <c r="B8011" t="s">
        <v>23920</v>
      </c>
      <c r="C8011" t="s">
        <v>21286</v>
      </c>
      <c r="D8011" t="s">
        <v>21648</v>
      </c>
      <c r="E8011">
        <v>0</v>
      </c>
      <c r="F8011">
        <v>99999</v>
      </c>
      <c r="G8011"/>
      <c r="H8011"/>
    </row>
    <row r="8012" spans="1:8" x14ac:dyDescent="0.2">
      <c r="A8012" t="s">
        <v>18839</v>
      </c>
      <c r="B8012" t="s">
        <v>23916</v>
      </c>
      <c r="C8012" t="s">
        <v>18840</v>
      </c>
      <c r="D8012" t="s">
        <v>21648</v>
      </c>
      <c r="E8012">
        <v>0</v>
      </c>
      <c r="F8012">
        <v>99999</v>
      </c>
      <c r="G8012"/>
      <c r="H8012"/>
    </row>
    <row r="8013" spans="1:8" x14ac:dyDescent="0.2">
      <c r="A8013" t="s">
        <v>18841</v>
      </c>
      <c r="B8013" t="s">
        <v>23894</v>
      </c>
      <c r="C8013" t="s">
        <v>18842</v>
      </c>
      <c r="D8013" t="s">
        <v>21648</v>
      </c>
      <c r="E8013">
        <v>0</v>
      </c>
      <c r="F8013">
        <v>99999</v>
      </c>
      <c r="G8013"/>
      <c r="H8013"/>
    </row>
    <row r="8014" spans="1:8" x14ac:dyDescent="0.2">
      <c r="A8014" t="s">
        <v>10410</v>
      </c>
      <c r="B8014" t="s">
        <v>24108</v>
      </c>
      <c r="C8014" t="s">
        <v>10411</v>
      </c>
      <c r="D8014" t="s">
        <v>21648</v>
      </c>
      <c r="E8014">
        <v>0</v>
      </c>
      <c r="F8014">
        <v>99999</v>
      </c>
      <c r="G8014"/>
      <c r="H8014"/>
    </row>
    <row r="8015" spans="1:8" x14ac:dyDescent="0.2">
      <c r="A8015" t="s">
        <v>10412</v>
      </c>
      <c r="B8015" t="s">
        <v>24109</v>
      </c>
      <c r="C8015" t="s">
        <v>10413</v>
      </c>
      <c r="D8015" t="s">
        <v>21648</v>
      </c>
      <c r="E8015">
        <v>0</v>
      </c>
      <c r="F8015">
        <v>99999</v>
      </c>
      <c r="G8015"/>
      <c r="H8015"/>
    </row>
    <row r="8016" spans="1:8" x14ac:dyDescent="0.2">
      <c r="A8016" t="s">
        <v>10414</v>
      </c>
      <c r="B8016" t="s">
        <v>24110</v>
      </c>
      <c r="C8016" t="s">
        <v>10415</v>
      </c>
      <c r="D8016" t="s">
        <v>21648</v>
      </c>
      <c r="E8016">
        <v>0</v>
      </c>
      <c r="F8016">
        <v>99999</v>
      </c>
      <c r="G8016"/>
      <c r="H8016"/>
    </row>
    <row r="8017" spans="1:8" x14ac:dyDescent="0.2">
      <c r="A8017" t="s">
        <v>10416</v>
      </c>
      <c r="B8017" t="s">
        <v>24110</v>
      </c>
      <c r="C8017" t="s">
        <v>10417</v>
      </c>
      <c r="D8017" t="s">
        <v>21648</v>
      </c>
      <c r="E8017">
        <v>0</v>
      </c>
      <c r="F8017">
        <v>99999</v>
      </c>
      <c r="G8017"/>
      <c r="H8017"/>
    </row>
    <row r="8018" spans="1:8" x14ac:dyDescent="0.2">
      <c r="A8018" t="s">
        <v>10418</v>
      </c>
      <c r="B8018" t="s">
        <v>24110</v>
      </c>
      <c r="C8018" t="s">
        <v>10419</v>
      </c>
      <c r="D8018" t="s">
        <v>21648</v>
      </c>
      <c r="E8018">
        <v>0</v>
      </c>
      <c r="F8018">
        <v>99999</v>
      </c>
      <c r="G8018"/>
      <c r="H8018"/>
    </row>
    <row r="8019" spans="1:8" x14ac:dyDescent="0.2">
      <c r="A8019" t="s">
        <v>10420</v>
      </c>
      <c r="B8019" t="s">
        <v>24111</v>
      </c>
      <c r="C8019" t="s">
        <v>10421</v>
      </c>
      <c r="D8019" t="s">
        <v>21648</v>
      </c>
      <c r="E8019">
        <v>0</v>
      </c>
      <c r="F8019">
        <v>99999</v>
      </c>
      <c r="G8019"/>
      <c r="H8019"/>
    </row>
    <row r="8020" spans="1:8" x14ac:dyDescent="0.2">
      <c r="A8020" t="s">
        <v>10422</v>
      </c>
      <c r="B8020" t="s">
        <v>24112</v>
      </c>
      <c r="C8020" t="s">
        <v>10423</v>
      </c>
      <c r="D8020" t="s">
        <v>21648</v>
      </c>
      <c r="E8020">
        <v>0</v>
      </c>
      <c r="F8020">
        <v>99999</v>
      </c>
      <c r="G8020"/>
      <c r="H8020"/>
    </row>
    <row r="8021" spans="1:8" x14ac:dyDescent="0.2">
      <c r="A8021" t="s">
        <v>10424</v>
      </c>
      <c r="B8021" t="s">
        <v>24113</v>
      </c>
      <c r="C8021" t="s">
        <v>10425</v>
      </c>
      <c r="D8021" t="s">
        <v>21648</v>
      </c>
      <c r="E8021">
        <v>0</v>
      </c>
      <c r="F8021">
        <v>99999</v>
      </c>
      <c r="G8021"/>
      <c r="H8021"/>
    </row>
    <row r="8022" spans="1:8" x14ac:dyDescent="0.2">
      <c r="A8022" t="s">
        <v>10426</v>
      </c>
      <c r="B8022" t="s">
        <v>24114</v>
      </c>
      <c r="C8022" t="s">
        <v>10427</v>
      </c>
      <c r="D8022" t="s">
        <v>21648</v>
      </c>
      <c r="E8022">
        <v>31310</v>
      </c>
      <c r="F8022">
        <v>99999</v>
      </c>
      <c r="G8022"/>
      <c r="H8022"/>
    </row>
    <row r="8023" spans="1:8" x14ac:dyDescent="0.2">
      <c r="A8023" t="s">
        <v>10428</v>
      </c>
      <c r="B8023" t="s">
        <v>24115</v>
      </c>
      <c r="C8023" t="s">
        <v>10429</v>
      </c>
      <c r="D8023" t="s">
        <v>21648</v>
      </c>
      <c r="E8023">
        <v>31310</v>
      </c>
      <c r="F8023">
        <v>99999</v>
      </c>
      <c r="G8023"/>
      <c r="H8023"/>
    </row>
    <row r="8024" spans="1:8" x14ac:dyDescent="0.2">
      <c r="A8024" t="s">
        <v>10430</v>
      </c>
      <c r="B8024" t="s">
        <v>24116</v>
      </c>
      <c r="C8024" t="s">
        <v>10431</v>
      </c>
      <c r="D8024" t="s">
        <v>21648</v>
      </c>
      <c r="E8024">
        <v>31310</v>
      </c>
      <c r="F8024">
        <v>99999</v>
      </c>
      <c r="G8024"/>
      <c r="H8024"/>
    </row>
    <row r="8025" spans="1:8" x14ac:dyDescent="0.2">
      <c r="A8025" t="s">
        <v>10432</v>
      </c>
      <c r="B8025" t="s">
        <v>24117</v>
      </c>
      <c r="C8025" t="s">
        <v>10433</v>
      </c>
      <c r="D8025" t="s">
        <v>21648</v>
      </c>
      <c r="E8025">
        <v>31310</v>
      </c>
      <c r="F8025">
        <v>99999</v>
      </c>
      <c r="G8025"/>
      <c r="H8025"/>
    </row>
    <row r="8026" spans="1:8" x14ac:dyDescent="0.2">
      <c r="A8026" t="s">
        <v>10434</v>
      </c>
      <c r="B8026" t="s">
        <v>24118</v>
      </c>
      <c r="C8026" t="s">
        <v>10435</v>
      </c>
      <c r="D8026" t="s">
        <v>21648</v>
      </c>
      <c r="E8026">
        <v>0</v>
      </c>
      <c r="F8026">
        <v>99999</v>
      </c>
      <c r="G8026"/>
      <c r="H8026"/>
    </row>
    <row r="8027" spans="1:8" x14ac:dyDescent="0.2">
      <c r="A8027" t="s">
        <v>18843</v>
      </c>
      <c r="B8027" t="s">
        <v>24119</v>
      </c>
      <c r="C8027" t="s">
        <v>18844</v>
      </c>
      <c r="D8027" t="s">
        <v>21648</v>
      </c>
      <c r="E8027">
        <v>0</v>
      </c>
      <c r="F8027">
        <v>99999</v>
      </c>
      <c r="G8027"/>
      <c r="H8027"/>
    </row>
    <row r="8028" spans="1:8" x14ac:dyDescent="0.2">
      <c r="A8028" t="s">
        <v>10436</v>
      </c>
      <c r="B8028" t="s">
        <v>24120</v>
      </c>
      <c r="C8028" t="s">
        <v>10437</v>
      </c>
      <c r="D8028" t="s">
        <v>21648</v>
      </c>
      <c r="E8028">
        <v>0</v>
      </c>
      <c r="F8028">
        <v>99999</v>
      </c>
      <c r="G8028"/>
      <c r="H8028"/>
    </row>
    <row r="8029" spans="1:8" x14ac:dyDescent="0.2">
      <c r="A8029" t="s">
        <v>10438</v>
      </c>
      <c r="B8029" t="s">
        <v>24121</v>
      </c>
      <c r="C8029" t="s">
        <v>10439</v>
      </c>
      <c r="D8029" t="s">
        <v>21648</v>
      </c>
      <c r="E8029">
        <v>0</v>
      </c>
      <c r="F8029">
        <v>99999</v>
      </c>
      <c r="G8029"/>
      <c r="H8029"/>
    </row>
    <row r="8030" spans="1:8" x14ac:dyDescent="0.2">
      <c r="A8030" t="s">
        <v>10440</v>
      </c>
      <c r="B8030" t="s">
        <v>24122</v>
      </c>
      <c r="C8030" t="s">
        <v>10441</v>
      </c>
      <c r="D8030" t="s">
        <v>21648</v>
      </c>
      <c r="E8030">
        <v>31310</v>
      </c>
      <c r="F8030">
        <v>99999</v>
      </c>
      <c r="G8030"/>
      <c r="H8030"/>
    </row>
    <row r="8031" spans="1:8" x14ac:dyDescent="0.2">
      <c r="A8031" t="s">
        <v>10442</v>
      </c>
      <c r="B8031" t="s">
        <v>24122</v>
      </c>
      <c r="C8031" t="s">
        <v>10443</v>
      </c>
      <c r="D8031" t="s">
        <v>21648</v>
      </c>
      <c r="E8031">
        <v>31310</v>
      </c>
      <c r="F8031">
        <v>99999</v>
      </c>
      <c r="G8031"/>
      <c r="H8031"/>
    </row>
    <row r="8032" spans="1:8" x14ac:dyDescent="0.2">
      <c r="A8032" t="s">
        <v>10444</v>
      </c>
      <c r="B8032" t="s">
        <v>24123</v>
      </c>
      <c r="C8032" t="s">
        <v>10445</v>
      </c>
      <c r="D8032" t="s">
        <v>21648</v>
      </c>
      <c r="E8032">
        <v>31310</v>
      </c>
      <c r="F8032">
        <v>99999</v>
      </c>
      <c r="G8032"/>
      <c r="H8032"/>
    </row>
    <row r="8033" spans="1:8" x14ac:dyDescent="0.2">
      <c r="A8033" t="s">
        <v>10446</v>
      </c>
      <c r="B8033" t="s">
        <v>24123</v>
      </c>
      <c r="C8033" t="s">
        <v>10447</v>
      </c>
      <c r="D8033" t="s">
        <v>21648</v>
      </c>
      <c r="E8033">
        <v>31310</v>
      </c>
      <c r="F8033">
        <v>99999</v>
      </c>
      <c r="G8033"/>
      <c r="H8033"/>
    </row>
    <row r="8034" spans="1:8" x14ac:dyDescent="0.2">
      <c r="A8034" t="s">
        <v>10448</v>
      </c>
      <c r="B8034" t="s">
        <v>24124</v>
      </c>
      <c r="C8034" t="s">
        <v>10449</v>
      </c>
      <c r="D8034" t="s">
        <v>21648</v>
      </c>
      <c r="E8034">
        <v>31310</v>
      </c>
      <c r="F8034">
        <v>99999</v>
      </c>
      <c r="G8034"/>
      <c r="H8034"/>
    </row>
    <row r="8035" spans="1:8" x14ac:dyDescent="0.2">
      <c r="A8035" t="s">
        <v>10450</v>
      </c>
      <c r="B8035" t="s">
        <v>24124</v>
      </c>
      <c r="C8035" t="s">
        <v>10451</v>
      </c>
      <c r="D8035" t="s">
        <v>21648</v>
      </c>
      <c r="E8035">
        <v>31310</v>
      </c>
      <c r="F8035">
        <v>99999</v>
      </c>
      <c r="G8035"/>
      <c r="H8035"/>
    </row>
    <row r="8036" spans="1:8" x14ac:dyDescent="0.2">
      <c r="A8036" t="s">
        <v>10452</v>
      </c>
      <c r="B8036" t="s">
        <v>24125</v>
      </c>
      <c r="C8036" t="s">
        <v>10453</v>
      </c>
      <c r="D8036" t="s">
        <v>21648</v>
      </c>
      <c r="E8036">
        <v>31310</v>
      </c>
      <c r="F8036">
        <v>99999</v>
      </c>
      <c r="G8036"/>
      <c r="H8036"/>
    </row>
    <row r="8037" spans="1:8" x14ac:dyDescent="0.2">
      <c r="A8037" t="s">
        <v>10454</v>
      </c>
      <c r="B8037" t="s">
        <v>24126</v>
      </c>
      <c r="C8037" t="s">
        <v>10455</v>
      </c>
      <c r="D8037" t="s">
        <v>21648</v>
      </c>
      <c r="E8037">
        <v>31310</v>
      </c>
      <c r="F8037">
        <v>99999</v>
      </c>
      <c r="G8037"/>
      <c r="H8037"/>
    </row>
    <row r="8038" spans="1:8" x14ac:dyDescent="0.2">
      <c r="A8038" t="s">
        <v>10456</v>
      </c>
      <c r="B8038" t="s">
        <v>24125</v>
      </c>
      <c r="C8038" t="s">
        <v>10457</v>
      </c>
      <c r="D8038" t="s">
        <v>21648</v>
      </c>
      <c r="E8038">
        <v>31310</v>
      </c>
      <c r="F8038">
        <v>99999</v>
      </c>
      <c r="G8038"/>
      <c r="H8038"/>
    </row>
    <row r="8039" spans="1:8" x14ac:dyDescent="0.2">
      <c r="A8039" t="s">
        <v>18845</v>
      </c>
      <c r="B8039" t="s">
        <v>23894</v>
      </c>
      <c r="C8039" t="s">
        <v>18846</v>
      </c>
      <c r="D8039" t="s">
        <v>21648</v>
      </c>
      <c r="E8039">
        <v>0</v>
      </c>
      <c r="F8039">
        <v>99999</v>
      </c>
      <c r="G8039"/>
      <c r="H8039"/>
    </row>
    <row r="8040" spans="1:8" x14ac:dyDescent="0.2">
      <c r="A8040" t="s">
        <v>18847</v>
      </c>
      <c r="B8040" t="s">
        <v>23973</v>
      </c>
      <c r="C8040" t="s">
        <v>18848</v>
      </c>
      <c r="D8040" t="s">
        <v>21648</v>
      </c>
      <c r="E8040">
        <v>0</v>
      </c>
      <c r="F8040">
        <v>99999</v>
      </c>
      <c r="G8040"/>
      <c r="H8040"/>
    </row>
    <row r="8041" spans="1:8" x14ac:dyDescent="0.2">
      <c r="A8041" t="s">
        <v>18849</v>
      </c>
      <c r="B8041" t="s">
        <v>23920</v>
      </c>
      <c r="C8041" t="s">
        <v>18850</v>
      </c>
      <c r="D8041" t="s">
        <v>21648</v>
      </c>
      <c r="E8041">
        <v>0</v>
      </c>
      <c r="F8041">
        <v>99999</v>
      </c>
      <c r="G8041"/>
      <c r="H8041"/>
    </row>
    <row r="8042" spans="1:8" x14ac:dyDescent="0.2">
      <c r="A8042" t="s">
        <v>18851</v>
      </c>
      <c r="B8042" t="s">
        <v>24127</v>
      </c>
      <c r="C8042" t="s">
        <v>18852</v>
      </c>
      <c r="D8042" t="s">
        <v>21648</v>
      </c>
      <c r="E8042">
        <v>0</v>
      </c>
      <c r="F8042">
        <v>99999</v>
      </c>
      <c r="G8042"/>
      <c r="H8042"/>
    </row>
    <row r="8043" spans="1:8" x14ac:dyDescent="0.2">
      <c r="A8043" t="s">
        <v>18853</v>
      </c>
      <c r="B8043" t="s">
        <v>23916</v>
      </c>
      <c r="C8043" t="s">
        <v>18854</v>
      </c>
      <c r="D8043" t="s">
        <v>21648</v>
      </c>
      <c r="E8043">
        <v>0</v>
      </c>
      <c r="F8043">
        <v>99999</v>
      </c>
      <c r="G8043"/>
      <c r="H8043"/>
    </row>
    <row r="8044" spans="1:8" x14ac:dyDescent="0.2">
      <c r="A8044" t="s">
        <v>10458</v>
      </c>
      <c r="B8044" t="s">
        <v>23895</v>
      </c>
      <c r="C8044" t="s">
        <v>10459</v>
      </c>
      <c r="D8044" t="s">
        <v>21648</v>
      </c>
      <c r="E8044">
        <v>0</v>
      </c>
      <c r="F8044">
        <v>99999</v>
      </c>
      <c r="G8044"/>
      <c r="H8044"/>
    </row>
    <row r="8045" spans="1:8" x14ac:dyDescent="0.2">
      <c r="A8045" t="s">
        <v>10460</v>
      </c>
      <c r="B8045" t="s">
        <v>23878</v>
      </c>
      <c r="C8045" t="s">
        <v>10461</v>
      </c>
      <c r="D8045" t="s">
        <v>21648</v>
      </c>
      <c r="E8045">
        <v>0</v>
      </c>
      <c r="F8045">
        <v>99999</v>
      </c>
      <c r="G8045"/>
      <c r="H8045"/>
    </row>
    <row r="8046" spans="1:8" x14ac:dyDescent="0.2">
      <c r="A8046" t="s">
        <v>24128</v>
      </c>
      <c r="B8046" t="s">
        <v>24129</v>
      </c>
      <c r="C8046" t="s">
        <v>24130</v>
      </c>
      <c r="D8046" t="s">
        <v>21648</v>
      </c>
      <c r="E8046"/>
      <c r="F8046">
        <v>71331</v>
      </c>
      <c r="G8046"/>
      <c r="H8046"/>
    </row>
    <row r="8047" spans="1:8" x14ac:dyDescent="0.2">
      <c r="A8047" t="s">
        <v>18855</v>
      </c>
      <c r="B8047" t="s">
        <v>24090</v>
      </c>
      <c r="C8047" t="s">
        <v>18856</v>
      </c>
      <c r="D8047" t="s">
        <v>21648</v>
      </c>
      <c r="E8047">
        <v>0</v>
      </c>
      <c r="F8047">
        <v>99999</v>
      </c>
      <c r="G8047"/>
      <c r="H8047"/>
    </row>
    <row r="8048" spans="1:8" x14ac:dyDescent="0.2">
      <c r="A8048" t="s">
        <v>18857</v>
      </c>
      <c r="B8048" t="s">
        <v>24091</v>
      </c>
      <c r="C8048" t="s">
        <v>18858</v>
      </c>
      <c r="D8048" t="s">
        <v>21648</v>
      </c>
      <c r="E8048">
        <v>0</v>
      </c>
      <c r="F8048">
        <v>99999</v>
      </c>
      <c r="G8048"/>
      <c r="H8048"/>
    </row>
    <row r="8049" spans="1:8" x14ac:dyDescent="0.2">
      <c r="A8049" t="s">
        <v>18859</v>
      </c>
      <c r="B8049" t="s">
        <v>24092</v>
      </c>
      <c r="C8049" t="s">
        <v>18860</v>
      </c>
      <c r="D8049" t="s">
        <v>21648</v>
      </c>
      <c r="E8049">
        <v>0</v>
      </c>
      <c r="F8049">
        <v>99999</v>
      </c>
      <c r="G8049"/>
      <c r="H8049"/>
    </row>
    <row r="8050" spans="1:8" x14ac:dyDescent="0.2">
      <c r="A8050" t="s">
        <v>10462</v>
      </c>
      <c r="B8050" t="s">
        <v>24131</v>
      </c>
      <c r="C8050" t="s">
        <v>10463</v>
      </c>
      <c r="D8050" t="s">
        <v>21648</v>
      </c>
      <c r="E8050">
        <v>31310</v>
      </c>
      <c r="F8050">
        <v>99999</v>
      </c>
      <c r="G8050"/>
      <c r="H8050"/>
    </row>
    <row r="8051" spans="1:8" x14ac:dyDescent="0.2">
      <c r="A8051" t="s">
        <v>10464</v>
      </c>
      <c r="B8051" t="s">
        <v>24132</v>
      </c>
      <c r="C8051" t="s">
        <v>10465</v>
      </c>
      <c r="D8051" t="s">
        <v>21648</v>
      </c>
      <c r="E8051">
        <v>31310</v>
      </c>
      <c r="F8051">
        <v>99999</v>
      </c>
      <c r="G8051"/>
      <c r="H8051"/>
    </row>
    <row r="8052" spans="1:8" x14ac:dyDescent="0.2">
      <c r="A8052" t="s">
        <v>10466</v>
      </c>
      <c r="B8052" t="s">
        <v>24131</v>
      </c>
      <c r="C8052" t="s">
        <v>10467</v>
      </c>
      <c r="D8052" t="s">
        <v>21648</v>
      </c>
      <c r="E8052">
        <v>31310</v>
      </c>
      <c r="F8052">
        <v>99999</v>
      </c>
      <c r="G8052"/>
      <c r="H8052"/>
    </row>
    <row r="8053" spans="1:8" x14ac:dyDescent="0.2">
      <c r="A8053" t="s">
        <v>10468</v>
      </c>
      <c r="B8053" t="s">
        <v>24133</v>
      </c>
      <c r="C8053" t="s">
        <v>10469</v>
      </c>
      <c r="D8053" t="s">
        <v>21648</v>
      </c>
      <c r="E8053">
        <v>31310</v>
      </c>
      <c r="F8053">
        <v>99999</v>
      </c>
      <c r="G8053"/>
      <c r="H8053"/>
    </row>
    <row r="8054" spans="1:8" x14ac:dyDescent="0.2">
      <c r="A8054" t="s">
        <v>10470</v>
      </c>
      <c r="B8054" t="s">
        <v>24134</v>
      </c>
      <c r="C8054" t="s">
        <v>10471</v>
      </c>
      <c r="D8054" t="s">
        <v>21648</v>
      </c>
      <c r="E8054">
        <v>31310</v>
      </c>
      <c r="F8054">
        <v>99999</v>
      </c>
      <c r="G8054"/>
      <c r="H8054"/>
    </row>
    <row r="8055" spans="1:8" x14ac:dyDescent="0.2">
      <c r="A8055" t="s">
        <v>10472</v>
      </c>
      <c r="B8055" t="s">
        <v>24133</v>
      </c>
      <c r="C8055" t="s">
        <v>10473</v>
      </c>
      <c r="D8055" t="s">
        <v>21648</v>
      </c>
      <c r="E8055">
        <v>31310</v>
      </c>
      <c r="F8055">
        <v>99999</v>
      </c>
      <c r="G8055"/>
      <c r="H8055"/>
    </row>
    <row r="8056" spans="1:8" x14ac:dyDescent="0.2">
      <c r="A8056" t="s">
        <v>10474</v>
      </c>
      <c r="B8056" t="s">
        <v>24135</v>
      </c>
      <c r="C8056" t="s">
        <v>10475</v>
      </c>
      <c r="D8056" t="s">
        <v>21648</v>
      </c>
      <c r="E8056">
        <v>31310</v>
      </c>
      <c r="F8056">
        <v>99999</v>
      </c>
      <c r="G8056"/>
      <c r="H8056"/>
    </row>
    <row r="8057" spans="1:8" x14ac:dyDescent="0.2">
      <c r="A8057" t="s">
        <v>7091</v>
      </c>
      <c r="B8057" t="s">
        <v>24136</v>
      </c>
      <c r="C8057" t="s">
        <v>3883</v>
      </c>
      <c r="D8057" t="s">
        <v>21648</v>
      </c>
      <c r="E8057">
        <v>31310</v>
      </c>
      <c r="F8057">
        <v>99999</v>
      </c>
      <c r="G8057"/>
      <c r="H8057"/>
    </row>
    <row r="8058" spans="1:8" x14ac:dyDescent="0.2">
      <c r="A8058" t="s">
        <v>3884</v>
      </c>
      <c r="B8058" t="s">
        <v>24135</v>
      </c>
      <c r="C8058" t="s">
        <v>3885</v>
      </c>
      <c r="D8058" t="s">
        <v>21648</v>
      </c>
      <c r="E8058">
        <v>31310</v>
      </c>
      <c r="F8058">
        <v>99999</v>
      </c>
      <c r="G8058"/>
      <c r="H8058"/>
    </row>
    <row r="8059" spans="1:8" x14ac:dyDescent="0.2">
      <c r="A8059" t="s">
        <v>3886</v>
      </c>
      <c r="B8059" t="s">
        <v>24137</v>
      </c>
      <c r="C8059" t="s">
        <v>3887</v>
      </c>
      <c r="D8059" t="s">
        <v>21648</v>
      </c>
      <c r="E8059">
        <v>0</v>
      </c>
      <c r="F8059">
        <v>99999</v>
      </c>
      <c r="G8059"/>
      <c r="H8059"/>
    </row>
    <row r="8060" spans="1:8" x14ac:dyDescent="0.2">
      <c r="A8060" t="s">
        <v>3888</v>
      </c>
      <c r="B8060" t="s">
        <v>24138</v>
      </c>
      <c r="C8060" t="s">
        <v>3889</v>
      </c>
      <c r="D8060" t="s">
        <v>21648</v>
      </c>
      <c r="E8060">
        <v>0</v>
      </c>
      <c r="F8060">
        <v>99999</v>
      </c>
      <c r="G8060"/>
      <c r="H8060"/>
    </row>
    <row r="8061" spans="1:8" x14ac:dyDescent="0.2">
      <c r="A8061" t="s">
        <v>3890</v>
      </c>
      <c r="B8061" t="s">
        <v>24139</v>
      </c>
      <c r="C8061" t="s">
        <v>3891</v>
      </c>
      <c r="D8061" t="s">
        <v>21648</v>
      </c>
      <c r="E8061">
        <v>0</v>
      </c>
      <c r="F8061">
        <v>99999</v>
      </c>
      <c r="G8061"/>
      <c r="H8061"/>
    </row>
    <row r="8062" spans="1:8" x14ac:dyDescent="0.2">
      <c r="A8062" t="s">
        <v>3892</v>
      </c>
      <c r="B8062" t="s">
        <v>24140</v>
      </c>
      <c r="C8062" t="s">
        <v>3893</v>
      </c>
      <c r="D8062" t="s">
        <v>21648</v>
      </c>
      <c r="E8062">
        <v>0</v>
      </c>
      <c r="F8062">
        <v>99999</v>
      </c>
      <c r="G8062"/>
      <c r="H8062"/>
    </row>
    <row r="8063" spans="1:8" x14ac:dyDescent="0.2">
      <c r="A8063" t="s">
        <v>3894</v>
      </c>
      <c r="B8063" t="s">
        <v>24141</v>
      </c>
      <c r="C8063" t="s">
        <v>3895</v>
      </c>
      <c r="D8063" t="s">
        <v>21648</v>
      </c>
      <c r="E8063">
        <v>31101</v>
      </c>
      <c r="F8063">
        <v>99999</v>
      </c>
      <c r="G8063"/>
      <c r="H8063"/>
    </row>
    <row r="8064" spans="1:8" x14ac:dyDescent="0.2">
      <c r="A8064" t="s">
        <v>3896</v>
      </c>
      <c r="B8064" t="s">
        <v>24143</v>
      </c>
      <c r="C8064" t="s">
        <v>3897</v>
      </c>
      <c r="D8064" t="s">
        <v>21648</v>
      </c>
      <c r="E8064">
        <v>31310</v>
      </c>
      <c r="F8064">
        <v>99999</v>
      </c>
      <c r="G8064"/>
      <c r="H8064"/>
    </row>
    <row r="8065" spans="1:8" x14ac:dyDescent="0.2">
      <c r="A8065" t="s">
        <v>3898</v>
      </c>
      <c r="B8065" t="s">
        <v>24144</v>
      </c>
      <c r="C8065" t="s">
        <v>3899</v>
      </c>
      <c r="D8065" t="s">
        <v>21648</v>
      </c>
      <c r="E8065">
        <v>31310</v>
      </c>
      <c r="F8065">
        <v>99999</v>
      </c>
      <c r="G8065"/>
      <c r="H8065"/>
    </row>
    <row r="8066" spans="1:8" x14ac:dyDescent="0.2">
      <c r="A8066" t="s">
        <v>3900</v>
      </c>
      <c r="B8066" t="s">
        <v>24143</v>
      </c>
      <c r="C8066" t="s">
        <v>3901</v>
      </c>
      <c r="D8066" t="s">
        <v>21648</v>
      </c>
      <c r="E8066">
        <v>31310</v>
      </c>
      <c r="F8066">
        <v>99999</v>
      </c>
      <c r="G8066"/>
      <c r="H8066"/>
    </row>
    <row r="8067" spans="1:8" x14ac:dyDescent="0.2">
      <c r="A8067" t="s">
        <v>3902</v>
      </c>
      <c r="B8067" t="s">
        <v>24144</v>
      </c>
      <c r="C8067" t="s">
        <v>3903</v>
      </c>
      <c r="D8067" t="s">
        <v>21648</v>
      </c>
      <c r="E8067">
        <v>31310</v>
      </c>
      <c r="F8067">
        <v>99999</v>
      </c>
      <c r="G8067"/>
      <c r="H8067"/>
    </row>
    <row r="8068" spans="1:8" x14ac:dyDescent="0.2">
      <c r="A8068" t="s">
        <v>3904</v>
      </c>
      <c r="B8068" t="s">
        <v>24144</v>
      </c>
      <c r="C8068" t="s">
        <v>3905</v>
      </c>
      <c r="D8068" t="s">
        <v>21648</v>
      </c>
      <c r="E8068">
        <v>31310</v>
      </c>
      <c r="F8068">
        <v>99999</v>
      </c>
      <c r="G8068"/>
      <c r="H8068"/>
    </row>
    <row r="8069" spans="1:8" x14ac:dyDescent="0.2">
      <c r="A8069" t="s">
        <v>3906</v>
      </c>
      <c r="B8069" t="s">
        <v>24115</v>
      </c>
      <c r="C8069" t="s">
        <v>3907</v>
      </c>
      <c r="D8069" t="s">
        <v>21648</v>
      </c>
      <c r="E8069">
        <v>31310</v>
      </c>
      <c r="F8069">
        <v>99999</v>
      </c>
      <c r="G8069"/>
      <c r="H8069"/>
    </row>
    <row r="8070" spans="1:8" x14ac:dyDescent="0.2">
      <c r="A8070" t="s">
        <v>3908</v>
      </c>
      <c r="B8070" t="s">
        <v>24122</v>
      </c>
      <c r="C8070" t="s">
        <v>3909</v>
      </c>
      <c r="D8070" t="s">
        <v>21648</v>
      </c>
      <c r="E8070">
        <v>31310</v>
      </c>
      <c r="F8070">
        <v>99999</v>
      </c>
      <c r="G8070"/>
      <c r="H8070"/>
    </row>
    <row r="8071" spans="1:8" x14ac:dyDescent="0.2">
      <c r="A8071" t="s">
        <v>3910</v>
      </c>
      <c r="B8071" t="s">
        <v>24126</v>
      </c>
      <c r="C8071" t="s">
        <v>3911</v>
      </c>
      <c r="D8071" t="s">
        <v>21648</v>
      </c>
      <c r="E8071">
        <v>31310</v>
      </c>
      <c r="F8071">
        <v>99999</v>
      </c>
      <c r="G8071"/>
      <c r="H8071"/>
    </row>
    <row r="8072" spans="1:8" x14ac:dyDescent="0.2">
      <c r="A8072" t="s">
        <v>3912</v>
      </c>
      <c r="B8072" t="s">
        <v>24125</v>
      </c>
      <c r="C8072" t="s">
        <v>3913</v>
      </c>
      <c r="D8072" t="s">
        <v>21648</v>
      </c>
      <c r="E8072">
        <v>31310</v>
      </c>
      <c r="F8072">
        <v>99999</v>
      </c>
      <c r="G8072"/>
      <c r="H8072"/>
    </row>
    <row r="8073" spans="1:8" x14ac:dyDescent="0.2">
      <c r="A8073" t="s">
        <v>3914</v>
      </c>
      <c r="B8073" t="s">
        <v>24145</v>
      </c>
      <c r="C8073" t="s">
        <v>3915</v>
      </c>
      <c r="D8073" t="s">
        <v>21648</v>
      </c>
      <c r="E8073">
        <v>31310</v>
      </c>
      <c r="F8073">
        <v>99999</v>
      </c>
      <c r="G8073"/>
      <c r="H8073"/>
    </row>
    <row r="8074" spans="1:8" x14ac:dyDescent="0.2">
      <c r="A8074" t="s">
        <v>3916</v>
      </c>
      <c r="B8074" t="s">
        <v>24146</v>
      </c>
      <c r="C8074" t="s">
        <v>3917</v>
      </c>
      <c r="D8074" t="s">
        <v>21648</v>
      </c>
      <c r="E8074">
        <v>31310</v>
      </c>
      <c r="F8074">
        <v>99999</v>
      </c>
      <c r="G8074"/>
      <c r="H8074"/>
    </row>
    <row r="8075" spans="1:8" x14ac:dyDescent="0.2">
      <c r="A8075" t="s">
        <v>3918</v>
      </c>
      <c r="B8075" t="s">
        <v>24145</v>
      </c>
      <c r="C8075" t="s">
        <v>7136</v>
      </c>
      <c r="D8075" t="s">
        <v>21648</v>
      </c>
      <c r="E8075">
        <v>31310</v>
      </c>
      <c r="F8075">
        <v>99999</v>
      </c>
      <c r="G8075"/>
      <c r="H8075"/>
    </row>
    <row r="8076" spans="1:8" x14ac:dyDescent="0.2">
      <c r="A8076" t="s">
        <v>7137</v>
      </c>
      <c r="B8076" t="s">
        <v>24146</v>
      </c>
      <c r="C8076" t="s">
        <v>7138</v>
      </c>
      <c r="D8076" t="s">
        <v>21648</v>
      </c>
      <c r="E8076">
        <v>31310</v>
      </c>
      <c r="F8076">
        <v>99999</v>
      </c>
      <c r="G8076"/>
      <c r="H8076"/>
    </row>
    <row r="8077" spans="1:8" x14ac:dyDescent="0.2">
      <c r="A8077" t="s">
        <v>7139</v>
      </c>
      <c r="B8077" t="s">
        <v>24145</v>
      </c>
      <c r="C8077" t="s">
        <v>7140</v>
      </c>
      <c r="D8077" t="s">
        <v>21648</v>
      </c>
      <c r="E8077">
        <v>31310</v>
      </c>
      <c r="F8077">
        <v>99999</v>
      </c>
      <c r="G8077"/>
      <c r="H8077"/>
    </row>
    <row r="8078" spans="1:8" x14ac:dyDescent="0.2">
      <c r="A8078" t="s">
        <v>7141</v>
      </c>
      <c r="B8078" t="s">
        <v>24117</v>
      </c>
      <c r="C8078" t="s">
        <v>7142</v>
      </c>
      <c r="D8078" t="s">
        <v>21648</v>
      </c>
      <c r="E8078">
        <v>31310</v>
      </c>
      <c r="F8078">
        <v>99999</v>
      </c>
      <c r="G8078"/>
      <c r="H8078"/>
    </row>
    <row r="8079" spans="1:8" x14ac:dyDescent="0.2">
      <c r="A8079" t="s">
        <v>7143</v>
      </c>
      <c r="B8079" t="s">
        <v>24124</v>
      </c>
      <c r="C8079" t="s">
        <v>7144</v>
      </c>
      <c r="D8079" t="s">
        <v>21648</v>
      </c>
      <c r="E8079">
        <v>31310</v>
      </c>
      <c r="F8079">
        <v>99999</v>
      </c>
      <c r="G8079"/>
      <c r="H8079"/>
    </row>
    <row r="8080" spans="1:8" x14ac:dyDescent="0.2">
      <c r="A8080" t="s">
        <v>7145</v>
      </c>
      <c r="B8080" t="s">
        <v>24147</v>
      </c>
      <c r="C8080" t="s">
        <v>7146</v>
      </c>
      <c r="D8080" t="s">
        <v>21648</v>
      </c>
      <c r="E8080">
        <v>31310</v>
      </c>
      <c r="F8080">
        <v>99999</v>
      </c>
      <c r="G8080"/>
      <c r="H8080"/>
    </row>
    <row r="8081" spans="1:8" x14ac:dyDescent="0.2">
      <c r="A8081" t="s">
        <v>7147</v>
      </c>
      <c r="B8081" t="s">
        <v>24148</v>
      </c>
      <c r="C8081" t="s">
        <v>7148</v>
      </c>
      <c r="D8081" t="s">
        <v>21648</v>
      </c>
      <c r="E8081">
        <v>31310</v>
      </c>
      <c r="F8081">
        <v>99999</v>
      </c>
      <c r="G8081"/>
      <c r="H8081"/>
    </row>
    <row r="8082" spans="1:8" x14ac:dyDescent="0.2">
      <c r="A8082" t="s">
        <v>7149</v>
      </c>
      <c r="B8082" t="s">
        <v>24147</v>
      </c>
      <c r="C8082" t="s">
        <v>7150</v>
      </c>
      <c r="D8082" t="s">
        <v>21648</v>
      </c>
      <c r="E8082">
        <v>31310</v>
      </c>
      <c r="F8082">
        <v>99999</v>
      </c>
      <c r="G8082"/>
      <c r="H8082"/>
    </row>
    <row r="8083" spans="1:8" x14ac:dyDescent="0.2">
      <c r="A8083" t="s">
        <v>7151</v>
      </c>
      <c r="B8083" t="s">
        <v>24148</v>
      </c>
      <c r="C8083" t="s">
        <v>10511</v>
      </c>
      <c r="D8083" t="s">
        <v>21648</v>
      </c>
      <c r="E8083">
        <v>31310</v>
      </c>
      <c r="F8083">
        <v>99999</v>
      </c>
      <c r="G8083"/>
      <c r="H8083"/>
    </row>
    <row r="8084" spans="1:8" x14ac:dyDescent="0.2">
      <c r="A8084" t="s">
        <v>10512</v>
      </c>
      <c r="B8084" t="s">
        <v>24147</v>
      </c>
      <c r="C8084" t="s">
        <v>10513</v>
      </c>
      <c r="D8084" t="s">
        <v>21648</v>
      </c>
      <c r="E8084">
        <v>31310</v>
      </c>
      <c r="F8084">
        <v>99999</v>
      </c>
      <c r="G8084"/>
      <c r="H8084"/>
    </row>
    <row r="8085" spans="1:8" x14ac:dyDescent="0.2">
      <c r="A8085" t="s">
        <v>10514</v>
      </c>
      <c r="B8085" t="s">
        <v>24116</v>
      </c>
      <c r="C8085" t="s">
        <v>10515</v>
      </c>
      <c r="D8085" t="s">
        <v>21648</v>
      </c>
      <c r="E8085">
        <v>31310</v>
      </c>
      <c r="F8085">
        <v>99999</v>
      </c>
      <c r="G8085"/>
      <c r="H8085"/>
    </row>
    <row r="8086" spans="1:8" x14ac:dyDescent="0.2">
      <c r="A8086" t="s">
        <v>10516</v>
      </c>
      <c r="B8086" t="s">
        <v>24123</v>
      </c>
      <c r="C8086" t="s">
        <v>10517</v>
      </c>
      <c r="D8086" t="s">
        <v>21648</v>
      </c>
      <c r="E8086">
        <v>31310</v>
      </c>
      <c r="F8086">
        <v>99999</v>
      </c>
      <c r="G8086"/>
      <c r="H8086"/>
    </row>
    <row r="8087" spans="1:8" x14ac:dyDescent="0.2">
      <c r="A8087" t="s">
        <v>10518</v>
      </c>
      <c r="B8087" t="s">
        <v>24134</v>
      </c>
      <c r="C8087" t="s">
        <v>10519</v>
      </c>
      <c r="D8087" t="s">
        <v>21648</v>
      </c>
      <c r="E8087">
        <v>31310</v>
      </c>
      <c r="F8087">
        <v>99999</v>
      </c>
      <c r="G8087"/>
      <c r="H8087"/>
    </row>
    <row r="8088" spans="1:8" x14ac:dyDescent="0.2">
      <c r="A8088" t="s">
        <v>10520</v>
      </c>
      <c r="B8088" t="s">
        <v>24133</v>
      </c>
      <c r="C8088" t="s">
        <v>10521</v>
      </c>
      <c r="D8088" t="s">
        <v>21648</v>
      </c>
      <c r="E8088">
        <v>31310</v>
      </c>
      <c r="F8088">
        <v>99999</v>
      </c>
      <c r="G8088"/>
      <c r="H8088"/>
    </row>
    <row r="8089" spans="1:8" x14ac:dyDescent="0.2">
      <c r="A8089" t="s">
        <v>10522</v>
      </c>
      <c r="B8089" t="s">
        <v>24132</v>
      </c>
      <c r="C8089" t="s">
        <v>10523</v>
      </c>
      <c r="D8089" t="s">
        <v>21648</v>
      </c>
      <c r="E8089">
        <v>31310</v>
      </c>
      <c r="F8089">
        <v>99999</v>
      </c>
      <c r="G8089"/>
      <c r="H8089"/>
    </row>
    <row r="8090" spans="1:8" x14ac:dyDescent="0.2">
      <c r="A8090" t="s">
        <v>10524</v>
      </c>
      <c r="B8090" t="s">
        <v>24131</v>
      </c>
      <c r="C8090" t="s">
        <v>10525</v>
      </c>
      <c r="D8090" t="s">
        <v>21648</v>
      </c>
      <c r="E8090">
        <v>31310</v>
      </c>
      <c r="F8090">
        <v>99999</v>
      </c>
      <c r="G8090"/>
      <c r="H8090"/>
    </row>
    <row r="8091" spans="1:8" x14ac:dyDescent="0.2">
      <c r="A8091" t="s">
        <v>10526</v>
      </c>
      <c r="B8091" t="s">
        <v>24136</v>
      </c>
      <c r="C8091" t="s">
        <v>10527</v>
      </c>
      <c r="D8091" t="s">
        <v>21648</v>
      </c>
      <c r="E8091">
        <v>31310</v>
      </c>
      <c r="F8091">
        <v>99999</v>
      </c>
      <c r="G8091"/>
      <c r="H8091"/>
    </row>
    <row r="8092" spans="1:8" x14ac:dyDescent="0.2">
      <c r="A8092" t="s">
        <v>10528</v>
      </c>
      <c r="B8092" t="s">
        <v>24135</v>
      </c>
      <c r="C8092" t="s">
        <v>10529</v>
      </c>
      <c r="D8092" t="s">
        <v>21648</v>
      </c>
      <c r="E8092">
        <v>31310</v>
      </c>
      <c r="F8092">
        <v>99999</v>
      </c>
      <c r="G8092"/>
      <c r="H8092"/>
    </row>
    <row r="8093" spans="1:8" x14ac:dyDescent="0.2">
      <c r="A8093" t="s">
        <v>10530</v>
      </c>
      <c r="B8093" t="s">
        <v>24045</v>
      </c>
      <c r="C8093" t="s">
        <v>10531</v>
      </c>
      <c r="D8093" t="s">
        <v>21648</v>
      </c>
      <c r="E8093">
        <v>0</v>
      </c>
      <c r="F8093">
        <v>99999</v>
      </c>
      <c r="G8093"/>
      <c r="H8093"/>
    </row>
    <row r="8094" spans="1:8" x14ac:dyDescent="0.2">
      <c r="A8094" t="s">
        <v>10532</v>
      </c>
      <c r="B8094" t="s">
        <v>24149</v>
      </c>
      <c r="C8094" t="s">
        <v>10533</v>
      </c>
      <c r="D8094" t="s">
        <v>21648</v>
      </c>
      <c r="E8094">
        <v>0</v>
      </c>
      <c r="F8094">
        <v>99999</v>
      </c>
      <c r="G8094"/>
      <c r="H8094"/>
    </row>
    <row r="8095" spans="1:8" x14ac:dyDescent="0.2">
      <c r="A8095" t="s">
        <v>18861</v>
      </c>
      <c r="B8095" t="s">
        <v>24150</v>
      </c>
      <c r="C8095" t="s">
        <v>18862</v>
      </c>
      <c r="D8095" t="s">
        <v>21648</v>
      </c>
      <c r="E8095">
        <v>0</v>
      </c>
      <c r="F8095">
        <v>99999</v>
      </c>
      <c r="G8095"/>
      <c r="H8095"/>
    </row>
    <row r="8096" spans="1:8" x14ac:dyDescent="0.2">
      <c r="A8096" t="s">
        <v>10534</v>
      </c>
      <c r="B8096" t="s">
        <v>24151</v>
      </c>
      <c r="C8096" t="s">
        <v>10535</v>
      </c>
      <c r="D8096" t="s">
        <v>21648</v>
      </c>
      <c r="E8096">
        <v>0</v>
      </c>
      <c r="F8096">
        <v>99999</v>
      </c>
      <c r="G8096"/>
      <c r="H8096"/>
    </row>
    <row r="8097" spans="1:8" x14ac:dyDescent="0.2">
      <c r="A8097" t="s">
        <v>10536</v>
      </c>
      <c r="B8097" t="s">
        <v>24137</v>
      </c>
      <c r="C8097" t="s">
        <v>10537</v>
      </c>
      <c r="D8097" t="s">
        <v>21648</v>
      </c>
      <c r="E8097">
        <v>0</v>
      </c>
      <c r="F8097">
        <v>99999</v>
      </c>
      <c r="G8097"/>
      <c r="H8097"/>
    </row>
    <row r="8098" spans="1:8" x14ac:dyDescent="0.2">
      <c r="A8098" t="s">
        <v>10538</v>
      </c>
      <c r="B8098" t="s">
        <v>24152</v>
      </c>
      <c r="C8098" t="s">
        <v>10539</v>
      </c>
      <c r="D8098" t="s">
        <v>21648</v>
      </c>
      <c r="E8098">
        <v>0</v>
      </c>
      <c r="F8098">
        <v>99999</v>
      </c>
      <c r="G8098"/>
      <c r="H8098"/>
    </row>
    <row r="8099" spans="1:8" x14ac:dyDescent="0.2">
      <c r="A8099" t="s">
        <v>10540</v>
      </c>
      <c r="B8099" t="s">
        <v>24153</v>
      </c>
      <c r="C8099" t="s">
        <v>10541</v>
      </c>
      <c r="D8099" t="s">
        <v>21648</v>
      </c>
      <c r="E8099">
        <v>0</v>
      </c>
      <c r="F8099">
        <v>99999</v>
      </c>
      <c r="G8099"/>
      <c r="H8099"/>
    </row>
    <row r="8100" spans="1:8" x14ac:dyDescent="0.2">
      <c r="A8100" t="s">
        <v>10542</v>
      </c>
      <c r="B8100" t="s">
        <v>24154</v>
      </c>
      <c r="C8100" t="s">
        <v>10543</v>
      </c>
      <c r="D8100" t="s">
        <v>21648</v>
      </c>
      <c r="E8100">
        <v>0</v>
      </c>
      <c r="F8100">
        <v>99999</v>
      </c>
      <c r="G8100"/>
      <c r="H8100"/>
    </row>
    <row r="8101" spans="1:8" x14ac:dyDescent="0.2">
      <c r="A8101" t="s">
        <v>10544</v>
      </c>
      <c r="B8101" t="s">
        <v>24155</v>
      </c>
      <c r="C8101" t="s">
        <v>10545</v>
      </c>
      <c r="D8101" t="s">
        <v>21648</v>
      </c>
      <c r="E8101">
        <v>0</v>
      </c>
      <c r="F8101">
        <v>99999</v>
      </c>
      <c r="G8101"/>
      <c r="H8101"/>
    </row>
    <row r="8102" spans="1:8" x14ac:dyDescent="0.2">
      <c r="A8102" t="s">
        <v>10546</v>
      </c>
      <c r="B8102" t="s">
        <v>24156</v>
      </c>
      <c r="C8102" t="s">
        <v>10547</v>
      </c>
      <c r="D8102" t="s">
        <v>21648</v>
      </c>
      <c r="E8102">
        <v>0</v>
      </c>
      <c r="F8102">
        <v>99999</v>
      </c>
      <c r="G8102"/>
      <c r="H8102"/>
    </row>
    <row r="8103" spans="1:8" x14ac:dyDescent="0.2">
      <c r="A8103" t="s">
        <v>18863</v>
      </c>
      <c r="B8103" t="s">
        <v>24087</v>
      </c>
      <c r="C8103" t="s">
        <v>18864</v>
      </c>
      <c r="D8103" t="s">
        <v>21648</v>
      </c>
      <c r="E8103">
        <v>0</v>
      </c>
      <c r="F8103">
        <v>99999</v>
      </c>
      <c r="G8103"/>
      <c r="H8103"/>
    </row>
    <row r="8104" spans="1:8" x14ac:dyDescent="0.2">
      <c r="A8104" t="s">
        <v>18865</v>
      </c>
      <c r="B8104" t="s">
        <v>24088</v>
      </c>
      <c r="C8104" t="s">
        <v>18866</v>
      </c>
      <c r="D8104" t="s">
        <v>21648</v>
      </c>
      <c r="E8104">
        <v>0</v>
      </c>
      <c r="F8104">
        <v>99999</v>
      </c>
      <c r="G8104"/>
      <c r="H8104"/>
    </row>
    <row r="8105" spans="1:8" x14ac:dyDescent="0.2">
      <c r="A8105" t="s">
        <v>18867</v>
      </c>
      <c r="B8105" t="s">
        <v>24089</v>
      </c>
      <c r="C8105" t="s">
        <v>18868</v>
      </c>
      <c r="D8105" t="s">
        <v>21648</v>
      </c>
      <c r="E8105">
        <v>0</v>
      </c>
      <c r="F8105">
        <v>99999</v>
      </c>
      <c r="G8105"/>
      <c r="H8105"/>
    </row>
    <row r="8106" spans="1:8" x14ac:dyDescent="0.2">
      <c r="A8106" t="s">
        <v>10548</v>
      </c>
      <c r="B8106" t="s">
        <v>24157</v>
      </c>
      <c r="C8106" t="s">
        <v>10549</v>
      </c>
      <c r="D8106" t="s">
        <v>21648</v>
      </c>
      <c r="E8106">
        <v>0</v>
      </c>
      <c r="F8106">
        <v>99999</v>
      </c>
      <c r="G8106"/>
      <c r="H8106"/>
    </row>
    <row r="8107" spans="1:8" x14ac:dyDescent="0.2">
      <c r="A8107" t="s">
        <v>18869</v>
      </c>
      <c r="B8107" t="s">
        <v>24158</v>
      </c>
      <c r="C8107" t="s">
        <v>18870</v>
      </c>
      <c r="D8107" t="s">
        <v>21648</v>
      </c>
      <c r="E8107">
        <v>0</v>
      </c>
      <c r="F8107">
        <v>99999</v>
      </c>
      <c r="G8107"/>
      <c r="H8107"/>
    </row>
    <row r="8108" spans="1:8" x14ac:dyDescent="0.2">
      <c r="A8108" t="s">
        <v>18871</v>
      </c>
      <c r="B8108" t="s">
        <v>24159</v>
      </c>
      <c r="C8108" t="s">
        <v>18872</v>
      </c>
      <c r="D8108" t="s">
        <v>21648</v>
      </c>
      <c r="E8108">
        <v>0</v>
      </c>
      <c r="F8108">
        <v>99999</v>
      </c>
      <c r="G8108"/>
      <c r="H8108"/>
    </row>
    <row r="8109" spans="1:8" x14ac:dyDescent="0.2">
      <c r="A8109" t="s">
        <v>10550</v>
      </c>
      <c r="B8109" t="s">
        <v>24160</v>
      </c>
      <c r="C8109" t="s">
        <v>10551</v>
      </c>
      <c r="D8109" t="s">
        <v>21648</v>
      </c>
      <c r="E8109">
        <v>0</v>
      </c>
      <c r="F8109">
        <v>99999</v>
      </c>
      <c r="G8109"/>
      <c r="H8109"/>
    </row>
    <row r="8110" spans="1:8" x14ac:dyDescent="0.2">
      <c r="A8110" t="s">
        <v>18873</v>
      </c>
      <c r="B8110" t="s">
        <v>24161</v>
      </c>
      <c r="C8110" t="s">
        <v>18874</v>
      </c>
      <c r="D8110" t="s">
        <v>21648</v>
      </c>
      <c r="E8110">
        <v>0</v>
      </c>
      <c r="F8110">
        <v>99999</v>
      </c>
      <c r="G8110"/>
      <c r="H8110"/>
    </row>
    <row r="8111" spans="1:8" x14ac:dyDescent="0.2">
      <c r="A8111" t="s">
        <v>10552</v>
      </c>
      <c r="B8111" t="s">
        <v>24162</v>
      </c>
      <c r="C8111" t="s">
        <v>10553</v>
      </c>
      <c r="D8111" t="s">
        <v>21648</v>
      </c>
      <c r="E8111">
        <v>0</v>
      </c>
      <c r="F8111">
        <v>99999</v>
      </c>
      <c r="G8111"/>
      <c r="H8111"/>
    </row>
    <row r="8112" spans="1:8" x14ac:dyDescent="0.2">
      <c r="A8112" t="s">
        <v>10554</v>
      </c>
      <c r="B8112" t="s">
        <v>24163</v>
      </c>
      <c r="C8112" t="s">
        <v>10555</v>
      </c>
      <c r="D8112" t="s">
        <v>21648</v>
      </c>
      <c r="E8112"/>
      <c r="F8112">
        <v>99999</v>
      </c>
      <c r="G8112"/>
      <c r="H8112"/>
    </row>
    <row r="8113" spans="1:8" x14ac:dyDescent="0.2">
      <c r="A8113" t="s">
        <v>10556</v>
      </c>
      <c r="B8113" t="s">
        <v>24164</v>
      </c>
      <c r="C8113" t="s">
        <v>10557</v>
      </c>
      <c r="D8113" t="s">
        <v>21648</v>
      </c>
      <c r="E8113"/>
      <c r="F8113">
        <v>99999</v>
      </c>
      <c r="G8113"/>
      <c r="H8113"/>
    </row>
    <row r="8114" spans="1:8" x14ac:dyDescent="0.2">
      <c r="A8114" t="s">
        <v>25623</v>
      </c>
      <c r="B8114" t="s">
        <v>25624</v>
      </c>
      <c r="C8114" t="s">
        <v>25625</v>
      </c>
      <c r="D8114" t="s">
        <v>21648</v>
      </c>
      <c r="E8114">
        <v>0</v>
      </c>
      <c r="F8114">
        <v>99999</v>
      </c>
      <c r="G8114"/>
      <c r="H8114"/>
    </row>
    <row r="8115" spans="1:8" x14ac:dyDescent="0.2">
      <c r="A8115" t="s">
        <v>18875</v>
      </c>
      <c r="B8115" t="s">
        <v>24165</v>
      </c>
      <c r="C8115" t="s">
        <v>18876</v>
      </c>
      <c r="D8115" t="s">
        <v>21648</v>
      </c>
      <c r="E8115">
        <v>0</v>
      </c>
      <c r="F8115">
        <v>99999</v>
      </c>
      <c r="G8115"/>
      <c r="H8115"/>
    </row>
    <row r="8116" spans="1:8" x14ac:dyDescent="0.2">
      <c r="A8116" t="s">
        <v>10558</v>
      </c>
      <c r="B8116" t="s">
        <v>24166</v>
      </c>
      <c r="C8116" t="s">
        <v>10559</v>
      </c>
      <c r="D8116" t="s">
        <v>21648</v>
      </c>
      <c r="E8116"/>
      <c r="F8116"/>
      <c r="G8116"/>
      <c r="H8116"/>
    </row>
    <row r="8117" spans="1:8" x14ac:dyDescent="0.2">
      <c r="A8117" t="s">
        <v>10560</v>
      </c>
      <c r="B8117" t="s">
        <v>24166</v>
      </c>
      <c r="C8117" t="s">
        <v>10561</v>
      </c>
      <c r="D8117" t="s">
        <v>21648</v>
      </c>
      <c r="E8117"/>
      <c r="F8117"/>
      <c r="G8117"/>
      <c r="H8117"/>
    </row>
    <row r="8118" spans="1:8" x14ac:dyDescent="0.2">
      <c r="A8118" t="s">
        <v>10562</v>
      </c>
      <c r="B8118" t="s">
        <v>24166</v>
      </c>
      <c r="C8118" t="s">
        <v>10563</v>
      </c>
      <c r="D8118" t="s">
        <v>21648</v>
      </c>
      <c r="E8118"/>
      <c r="F8118"/>
      <c r="G8118"/>
      <c r="H8118"/>
    </row>
    <row r="8119" spans="1:8" x14ac:dyDescent="0.2">
      <c r="A8119" t="s">
        <v>10564</v>
      </c>
      <c r="B8119" t="s">
        <v>24166</v>
      </c>
      <c r="C8119" t="s">
        <v>10565</v>
      </c>
      <c r="D8119" t="s">
        <v>21648</v>
      </c>
      <c r="E8119"/>
      <c r="F8119">
        <v>99999</v>
      </c>
      <c r="G8119"/>
      <c r="H8119"/>
    </row>
    <row r="8120" spans="1:8" x14ac:dyDescent="0.2">
      <c r="A8120" t="s">
        <v>10566</v>
      </c>
      <c r="B8120" t="s">
        <v>24167</v>
      </c>
      <c r="C8120" t="s">
        <v>10567</v>
      </c>
      <c r="D8120" t="s">
        <v>21648</v>
      </c>
      <c r="E8120">
        <v>0</v>
      </c>
      <c r="F8120">
        <v>99999</v>
      </c>
      <c r="G8120"/>
      <c r="H8120"/>
    </row>
    <row r="8121" spans="1:8" x14ac:dyDescent="0.2">
      <c r="A8121" t="s">
        <v>10568</v>
      </c>
      <c r="B8121" t="s">
        <v>24168</v>
      </c>
      <c r="C8121" t="s">
        <v>10569</v>
      </c>
      <c r="D8121" t="s">
        <v>21648</v>
      </c>
      <c r="E8121">
        <v>0</v>
      </c>
      <c r="F8121">
        <v>99999</v>
      </c>
      <c r="G8121"/>
      <c r="H8121"/>
    </row>
    <row r="8122" spans="1:8" x14ac:dyDescent="0.2">
      <c r="A8122" t="s">
        <v>10570</v>
      </c>
      <c r="B8122" t="s">
        <v>24169</v>
      </c>
      <c r="C8122" t="s">
        <v>10571</v>
      </c>
      <c r="D8122" t="s">
        <v>21648</v>
      </c>
      <c r="E8122"/>
      <c r="F8122">
        <v>99999</v>
      </c>
      <c r="G8122"/>
      <c r="H8122"/>
    </row>
    <row r="8123" spans="1:8" x14ac:dyDescent="0.2">
      <c r="A8123" t="s">
        <v>10572</v>
      </c>
      <c r="B8123" t="s">
        <v>24170</v>
      </c>
      <c r="C8123" t="s">
        <v>10573</v>
      </c>
      <c r="D8123" t="s">
        <v>21648</v>
      </c>
      <c r="E8123"/>
      <c r="F8123">
        <v>99999</v>
      </c>
      <c r="G8123"/>
      <c r="H8123"/>
    </row>
    <row r="8124" spans="1:8" x14ac:dyDescent="0.2">
      <c r="A8124" t="s">
        <v>10574</v>
      </c>
      <c r="B8124" t="s">
        <v>24171</v>
      </c>
      <c r="C8124" t="s">
        <v>10575</v>
      </c>
      <c r="D8124" t="s">
        <v>21648</v>
      </c>
      <c r="E8124"/>
      <c r="F8124">
        <v>99999</v>
      </c>
      <c r="G8124"/>
      <c r="H8124"/>
    </row>
    <row r="8125" spans="1:8" x14ac:dyDescent="0.2">
      <c r="A8125" t="s">
        <v>10576</v>
      </c>
      <c r="B8125" t="s">
        <v>24172</v>
      </c>
      <c r="C8125" t="s">
        <v>10577</v>
      </c>
      <c r="D8125" t="s">
        <v>21648</v>
      </c>
      <c r="E8125"/>
      <c r="F8125">
        <v>99999</v>
      </c>
      <c r="G8125"/>
      <c r="H8125"/>
    </row>
    <row r="8126" spans="1:8" x14ac:dyDescent="0.2">
      <c r="A8126" t="s">
        <v>10578</v>
      </c>
      <c r="B8126" t="s">
        <v>24166</v>
      </c>
      <c r="C8126" t="s">
        <v>10579</v>
      </c>
      <c r="D8126" t="s">
        <v>21648</v>
      </c>
      <c r="E8126"/>
      <c r="F8126"/>
      <c r="G8126"/>
      <c r="H8126"/>
    </row>
    <row r="8127" spans="1:8" x14ac:dyDescent="0.2">
      <c r="A8127" t="s">
        <v>10580</v>
      </c>
      <c r="B8127" t="s">
        <v>24173</v>
      </c>
      <c r="C8127" t="s">
        <v>10581</v>
      </c>
      <c r="D8127" t="s">
        <v>21648</v>
      </c>
      <c r="E8127">
        <v>0</v>
      </c>
      <c r="F8127">
        <v>99999</v>
      </c>
      <c r="G8127"/>
      <c r="H8127"/>
    </row>
    <row r="8128" spans="1:8" x14ac:dyDescent="0.2">
      <c r="A8128" t="s">
        <v>10582</v>
      </c>
      <c r="B8128" t="s">
        <v>24174</v>
      </c>
      <c r="C8128" t="s">
        <v>10583</v>
      </c>
      <c r="D8128" t="s">
        <v>21648</v>
      </c>
      <c r="E8128">
        <v>0</v>
      </c>
      <c r="F8128">
        <v>99999</v>
      </c>
      <c r="G8128"/>
      <c r="H8128"/>
    </row>
    <row r="8129" spans="1:8" x14ac:dyDescent="0.2">
      <c r="A8129" t="s">
        <v>18877</v>
      </c>
      <c r="B8129" t="s">
        <v>23938</v>
      </c>
      <c r="C8129" t="s">
        <v>18878</v>
      </c>
      <c r="D8129" t="s">
        <v>21648</v>
      </c>
      <c r="E8129">
        <v>0</v>
      </c>
      <c r="F8129">
        <v>99999</v>
      </c>
      <c r="G8129"/>
      <c r="H8129"/>
    </row>
    <row r="8130" spans="1:8" x14ac:dyDescent="0.2">
      <c r="A8130" t="s">
        <v>18879</v>
      </c>
      <c r="B8130" t="s">
        <v>23939</v>
      </c>
      <c r="C8130" t="s">
        <v>18880</v>
      </c>
      <c r="D8130" t="s">
        <v>21648</v>
      </c>
      <c r="E8130">
        <v>0</v>
      </c>
      <c r="F8130">
        <v>99999</v>
      </c>
      <c r="G8130"/>
      <c r="H8130"/>
    </row>
    <row r="8131" spans="1:8" x14ac:dyDescent="0.2">
      <c r="A8131" t="s">
        <v>18881</v>
      </c>
      <c r="B8131" t="s">
        <v>23940</v>
      </c>
      <c r="C8131" t="s">
        <v>18882</v>
      </c>
      <c r="D8131" t="s">
        <v>21648</v>
      </c>
      <c r="E8131">
        <v>0</v>
      </c>
      <c r="F8131">
        <v>99999</v>
      </c>
      <c r="G8131"/>
      <c r="H8131"/>
    </row>
    <row r="8132" spans="1:8" x14ac:dyDescent="0.2">
      <c r="A8132" t="s">
        <v>18883</v>
      </c>
      <c r="B8132" t="s">
        <v>23941</v>
      </c>
      <c r="C8132" t="s">
        <v>18884</v>
      </c>
      <c r="D8132" t="s">
        <v>21648</v>
      </c>
      <c r="E8132">
        <v>0</v>
      </c>
      <c r="F8132">
        <v>99999</v>
      </c>
      <c r="G8132"/>
      <c r="H8132"/>
    </row>
    <row r="8133" spans="1:8" x14ac:dyDescent="0.2">
      <c r="A8133" t="s">
        <v>18885</v>
      </c>
      <c r="B8133" t="s">
        <v>24175</v>
      </c>
      <c r="C8133" t="s">
        <v>18886</v>
      </c>
      <c r="D8133" t="s">
        <v>21648</v>
      </c>
      <c r="E8133">
        <v>0</v>
      </c>
      <c r="F8133">
        <v>99999</v>
      </c>
      <c r="G8133"/>
      <c r="H8133"/>
    </row>
    <row r="8134" spans="1:8" x14ac:dyDescent="0.2">
      <c r="A8134" t="s">
        <v>18887</v>
      </c>
      <c r="B8134" t="s">
        <v>24176</v>
      </c>
      <c r="C8134" t="s">
        <v>18888</v>
      </c>
      <c r="D8134" t="s">
        <v>21648</v>
      </c>
      <c r="E8134">
        <v>0</v>
      </c>
      <c r="F8134">
        <v>99999</v>
      </c>
      <c r="G8134"/>
      <c r="H8134"/>
    </row>
    <row r="8135" spans="1:8" x14ac:dyDescent="0.2">
      <c r="A8135" t="s">
        <v>18889</v>
      </c>
      <c r="B8135" t="s">
        <v>24177</v>
      </c>
      <c r="C8135" t="s">
        <v>18890</v>
      </c>
      <c r="D8135" t="s">
        <v>21648</v>
      </c>
      <c r="E8135">
        <v>0</v>
      </c>
      <c r="F8135">
        <v>99999</v>
      </c>
      <c r="G8135"/>
      <c r="H8135"/>
    </row>
    <row r="8136" spans="1:8" x14ac:dyDescent="0.2">
      <c r="A8136" t="s">
        <v>18891</v>
      </c>
      <c r="B8136" t="s">
        <v>24178</v>
      </c>
      <c r="C8136" t="s">
        <v>18892</v>
      </c>
      <c r="D8136" t="s">
        <v>21648</v>
      </c>
      <c r="E8136">
        <v>0</v>
      </c>
      <c r="F8136">
        <v>99999</v>
      </c>
      <c r="G8136"/>
      <c r="H8136"/>
    </row>
    <row r="8137" spans="1:8" x14ac:dyDescent="0.2">
      <c r="A8137" t="s">
        <v>18893</v>
      </c>
      <c r="B8137" t="s">
        <v>24179</v>
      </c>
      <c r="C8137" t="s">
        <v>18894</v>
      </c>
      <c r="D8137" t="s">
        <v>21648</v>
      </c>
      <c r="E8137">
        <v>0</v>
      </c>
      <c r="F8137">
        <v>99999</v>
      </c>
      <c r="G8137"/>
      <c r="H8137"/>
    </row>
    <row r="8138" spans="1:8" x14ac:dyDescent="0.2">
      <c r="A8138" t="s">
        <v>10584</v>
      </c>
      <c r="B8138" t="s">
        <v>23017</v>
      </c>
      <c r="C8138" t="s">
        <v>5209</v>
      </c>
      <c r="D8138" t="s">
        <v>21648</v>
      </c>
      <c r="E8138"/>
      <c r="F8138">
        <v>99999</v>
      </c>
      <c r="G8138"/>
      <c r="H8138"/>
    </row>
    <row r="8139" spans="1:8" x14ac:dyDescent="0.2">
      <c r="A8139" t="s">
        <v>18895</v>
      </c>
      <c r="B8139" t="s">
        <v>24180</v>
      </c>
      <c r="C8139" t="s">
        <v>18896</v>
      </c>
      <c r="D8139" t="s">
        <v>21648</v>
      </c>
      <c r="E8139"/>
      <c r="F8139">
        <v>99999</v>
      </c>
      <c r="G8139"/>
      <c r="H8139"/>
    </row>
    <row r="8140" spans="1:8" x14ac:dyDescent="0.2">
      <c r="A8140" t="s">
        <v>18897</v>
      </c>
      <c r="B8140" t="s">
        <v>24180</v>
      </c>
      <c r="C8140" t="s">
        <v>18898</v>
      </c>
      <c r="D8140" t="s">
        <v>21648</v>
      </c>
      <c r="E8140"/>
      <c r="F8140">
        <v>99999</v>
      </c>
      <c r="G8140"/>
      <c r="H8140"/>
    </row>
    <row r="8141" spans="1:8" x14ac:dyDescent="0.2">
      <c r="A8141" t="s">
        <v>18899</v>
      </c>
      <c r="B8141" t="s">
        <v>24180</v>
      </c>
      <c r="C8141" t="s">
        <v>18900</v>
      </c>
      <c r="D8141" t="s">
        <v>21648</v>
      </c>
      <c r="E8141"/>
      <c r="F8141">
        <v>99999</v>
      </c>
      <c r="G8141"/>
      <c r="H8141"/>
    </row>
    <row r="8142" spans="1:8" x14ac:dyDescent="0.2">
      <c r="A8142" t="s">
        <v>18901</v>
      </c>
      <c r="B8142" t="s">
        <v>24180</v>
      </c>
      <c r="C8142" t="s">
        <v>18902</v>
      </c>
      <c r="D8142" t="s">
        <v>21648</v>
      </c>
      <c r="E8142"/>
      <c r="F8142">
        <v>99999</v>
      </c>
      <c r="G8142"/>
      <c r="H8142"/>
    </row>
    <row r="8143" spans="1:8" x14ac:dyDescent="0.2">
      <c r="A8143" t="s">
        <v>18903</v>
      </c>
      <c r="B8143" t="s">
        <v>24180</v>
      </c>
      <c r="C8143" t="s">
        <v>18904</v>
      </c>
      <c r="D8143" t="s">
        <v>21648</v>
      </c>
      <c r="E8143"/>
      <c r="F8143">
        <v>99999</v>
      </c>
      <c r="G8143"/>
      <c r="H8143"/>
    </row>
    <row r="8144" spans="1:8" x14ac:dyDescent="0.2">
      <c r="A8144" t="s">
        <v>18905</v>
      </c>
      <c r="B8144" t="s">
        <v>24180</v>
      </c>
      <c r="C8144" t="s">
        <v>18906</v>
      </c>
      <c r="D8144" t="s">
        <v>21648</v>
      </c>
      <c r="E8144"/>
      <c r="F8144">
        <v>99999</v>
      </c>
      <c r="G8144"/>
      <c r="H8144"/>
    </row>
    <row r="8145" spans="1:8" x14ac:dyDescent="0.2">
      <c r="A8145" t="s">
        <v>18907</v>
      </c>
      <c r="B8145" t="s">
        <v>24180</v>
      </c>
      <c r="C8145" t="s">
        <v>18908</v>
      </c>
      <c r="D8145" t="s">
        <v>21648</v>
      </c>
      <c r="E8145"/>
      <c r="F8145">
        <v>99999</v>
      </c>
      <c r="G8145"/>
      <c r="H8145"/>
    </row>
    <row r="8146" spans="1:8" x14ac:dyDescent="0.2">
      <c r="A8146" t="s">
        <v>18909</v>
      </c>
      <c r="B8146" t="s">
        <v>24181</v>
      </c>
      <c r="C8146" t="s">
        <v>18910</v>
      </c>
      <c r="D8146" t="s">
        <v>21648</v>
      </c>
      <c r="E8146">
        <v>0</v>
      </c>
      <c r="F8146">
        <v>99999</v>
      </c>
      <c r="G8146"/>
      <c r="H8146"/>
    </row>
    <row r="8147" spans="1:8" x14ac:dyDescent="0.2">
      <c r="A8147" t="s">
        <v>18911</v>
      </c>
      <c r="B8147" t="s">
        <v>24182</v>
      </c>
      <c r="C8147" t="s">
        <v>18912</v>
      </c>
      <c r="D8147" t="s">
        <v>21648</v>
      </c>
      <c r="E8147">
        <v>0</v>
      </c>
      <c r="F8147">
        <v>99999</v>
      </c>
      <c r="G8147"/>
      <c r="H8147"/>
    </row>
    <row r="8148" spans="1:8" x14ac:dyDescent="0.2">
      <c r="A8148" t="s">
        <v>18913</v>
      </c>
      <c r="B8148" t="s">
        <v>24181</v>
      </c>
      <c r="C8148" t="s">
        <v>18914</v>
      </c>
      <c r="D8148" t="s">
        <v>21648</v>
      </c>
      <c r="E8148">
        <v>0</v>
      </c>
      <c r="F8148">
        <v>99999</v>
      </c>
      <c r="G8148"/>
      <c r="H8148"/>
    </row>
    <row r="8149" spans="1:8" x14ac:dyDescent="0.2">
      <c r="A8149" t="s">
        <v>18915</v>
      </c>
      <c r="B8149" t="s">
        <v>24182</v>
      </c>
      <c r="C8149" t="s">
        <v>18916</v>
      </c>
      <c r="D8149" t="s">
        <v>21648</v>
      </c>
      <c r="E8149">
        <v>0</v>
      </c>
      <c r="F8149">
        <v>99999</v>
      </c>
      <c r="G8149"/>
      <c r="H8149"/>
    </row>
    <row r="8150" spans="1:8" x14ac:dyDescent="0.2">
      <c r="A8150" t="s">
        <v>18917</v>
      </c>
      <c r="B8150" t="s">
        <v>24181</v>
      </c>
      <c r="C8150" t="s">
        <v>18918</v>
      </c>
      <c r="D8150" t="s">
        <v>21648</v>
      </c>
      <c r="E8150">
        <v>0</v>
      </c>
      <c r="F8150">
        <v>99999</v>
      </c>
      <c r="G8150"/>
      <c r="H8150"/>
    </row>
    <row r="8151" spans="1:8" x14ac:dyDescent="0.2">
      <c r="A8151" t="s">
        <v>18919</v>
      </c>
      <c r="B8151" t="s">
        <v>24183</v>
      </c>
      <c r="C8151" t="s">
        <v>18920</v>
      </c>
      <c r="D8151" t="s">
        <v>21648</v>
      </c>
      <c r="E8151">
        <v>0</v>
      </c>
      <c r="F8151">
        <v>99999</v>
      </c>
      <c r="G8151"/>
      <c r="H8151"/>
    </row>
    <row r="8152" spans="1:8" x14ac:dyDescent="0.2">
      <c r="A8152" t="s">
        <v>10585</v>
      </c>
      <c r="B8152" t="s">
        <v>24180</v>
      </c>
      <c r="C8152" t="s">
        <v>10586</v>
      </c>
      <c r="D8152" t="s">
        <v>21648</v>
      </c>
      <c r="E8152"/>
      <c r="F8152">
        <v>99999</v>
      </c>
      <c r="G8152"/>
      <c r="H8152"/>
    </row>
    <row r="8153" spans="1:8" x14ac:dyDescent="0.2">
      <c r="A8153" t="s">
        <v>10587</v>
      </c>
      <c r="B8153" t="s">
        <v>24180</v>
      </c>
      <c r="C8153" t="s">
        <v>10588</v>
      </c>
      <c r="D8153" t="s">
        <v>21648</v>
      </c>
      <c r="E8153"/>
      <c r="F8153">
        <v>99999</v>
      </c>
      <c r="G8153"/>
      <c r="H8153"/>
    </row>
    <row r="8154" spans="1:8" x14ac:dyDescent="0.2">
      <c r="A8154" t="s">
        <v>10589</v>
      </c>
      <c r="B8154" t="s">
        <v>24180</v>
      </c>
      <c r="C8154" t="s">
        <v>10590</v>
      </c>
      <c r="D8154" t="s">
        <v>21648</v>
      </c>
      <c r="E8154"/>
      <c r="F8154">
        <v>99999</v>
      </c>
      <c r="G8154"/>
      <c r="H8154"/>
    </row>
    <row r="8155" spans="1:8" x14ac:dyDescent="0.2">
      <c r="A8155" t="s">
        <v>10591</v>
      </c>
      <c r="B8155" t="s">
        <v>24180</v>
      </c>
      <c r="C8155" t="s">
        <v>10592</v>
      </c>
      <c r="D8155" t="s">
        <v>21648</v>
      </c>
      <c r="E8155"/>
      <c r="F8155">
        <v>99999</v>
      </c>
      <c r="G8155"/>
      <c r="H8155"/>
    </row>
    <row r="8156" spans="1:8" x14ac:dyDescent="0.2">
      <c r="A8156" t="s">
        <v>10593</v>
      </c>
      <c r="B8156" t="s">
        <v>24180</v>
      </c>
      <c r="C8156" t="s">
        <v>10594</v>
      </c>
      <c r="D8156" t="s">
        <v>21648</v>
      </c>
      <c r="E8156"/>
      <c r="F8156">
        <v>99999</v>
      </c>
      <c r="G8156"/>
      <c r="H8156"/>
    </row>
    <row r="8157" spans="1:8" x14ac:dyDescent="0.2">
      <c r="A8157" t="s">
        <v>10595</v>
      </c>
      <c r="B8157" t="s">
        <v>24180</v>
      </c>
      <c r="C8157" t="s">
        <v>10596</v>
      </c>
      <c r="D8157" t="s">
        <v>21648</v>
      </c>
      <c r="E8157"/>
      <c r="F8157">
        <v>99999</v>
      </c>
      <c r="G8157"/>
      <c r="H8157"/>
    </row>
    <row r="8158" spans="1:8" x14ac:dyDescent="0.2">
      <c r="A8158" t="s">
        <v>10597</v>
      </c>
      <c r="B8158" t="s">
        <v>24180</v>
      </c>
      <c r="C8158" t="s">
        <v>10598</v>
      </c>
      <c r="D8158" t="s">
        <v>21648</v>
      </c>
      <c r="E8158"/>
      <c r="F8158">
        <v>99999</v>
      </c>
      <c r="G8158"/>
      <c r="H8158"/>
    </row>
    <row r="8159" spans="1:8" x14ac:dyDescent="0.2">
      <c r="A8159" t="s">
        <v>10599</v>
      </c>
      <c r="B8159" t="s">
        <v>24180</v>
      </c>
      <c r="C8159" t="s">
        <v>10600</v>
      </c>
      <c r="D8159" t="s">
        <v>21648</v>
      </c>
      <c r="E8159"/>
      <c r="F8159">
        <v>99999</v>
      </c>
      <c r="G8159"/>
      <c r="H8159"/>
    </row>
    <row r="8160" spans="1:8" x14ac:dyDescent="0.2">
      <c r="A8160" t="s">
        <v>10601</v>
      </c>
      <c r="B8160" t="s">
        <v>24180</v>
      </c>
      <c r="C8160" t="s">
        <v>10602</v>
      </c>
      <c r="D8160" t="s">
        <v>21648</v>
      </c>
      <c r="E8160"/>
      <c r="F8160">
        <v>99999</v>
      </c>
      <c r="G8160"/>
      <c r="H8160"/>
    </row>
    <row r="8161" spans="1:8" x14ac:dyDescent="0.2">
      <c r="A8161" t="s">
        <v>21287</v>
      </c>
      <c r="B8161" t="s">
        <v>24184</v>
      </c>
      <c r="C8161" t="s">
        <v>21288</v>
      </c>
      <c r="D8161" t="s">
        <v>21648</v>
      </c>
      <c r="E8161">
        <v>0</v>
      </c>
      <c r="F8161">
        <v>99999</v>
      </c>
      <c r="G8161"/>
      <c r="H8161"/>
    </row>
    <row r="8162" spans="1:8" x14ac:dyDescent="0.2">
      <c r="A8162" t="s">
        <v>18921</v>
      </c>
      <c r="B8162" t="s">
        <v>24185</v>
      </c>
      <c r="C8162" t="s">
        <v>18922</v>
      </c>
      <c r="D8162" t="s">
        <v>21648</v>
      </c>
      <c r="E8162">
        <v>0</v>
      </c>
      <c r="F8162">
        <v>99999</v>
      </c>
      <c r="G8162"/>
      <c r="H8162"/>
    </row>
    <row r="8163" spans="1:8" x14ac:dyDescent="0.2">
      <c r="A8163" t="s">
        <v>18923</v>
      </c>
      <c r="B8163" t="s">
        <v>24186</v>
      </c>
      <c r="C8163" t="s">
        <v>18924</v>
      </c>
      <c r="D8163" t="s">
        <v>21648</v>
      </c>
      <c r="E8163">
        <v>0</v>
      </c>
      <c r="F8163">
        <v>99999</v>
      </c>
      <c r="G8163"/>
      <c r="H8163"/>
    </row>
    <row r="8164" spans="1:8" x14ac:dyDescent="0.2">
      <c r="A8164" t="s">
        <v>18925</v>
      </c>
      <c r="B8164" t="s">
        <v>24187</v>
      </c>
      <c r="C8164" t="s">
        <v>18926</v>
      </c>
      <c r="D8164" t="s">
        <v>21648</v>
      </c>
      <c r="E8164">
        <v>0</v>
      </c>
      <c r="F8164">
        <v>99999</v>
      </c>
      <c r="G8164"/>
      <c r="H8164"/>
    </row>
    <row r="8165" spans="1:8" x14ac:dyDescent="0.2">
      <c r="A8165" t="s">
        <v>21289</v>
      </c>
      <c r="B8165" t="s">
        <v>24188</v>
      </c>
      <c r="C8165" t="s">
        <v>21290</v>
      </c>
      <c r="D8165" t="s">
        <v>21648</v>
      </c>
      <c r="E8165">
        <v>0</v>
      </c>
      <c r="F8165">
        <v>99999</v>
      </c>
      <c r="G8165"/>
      <c r="H8165"/>
    </row>
    <row r="8166" spans="1:8" x14ac:dyDescent="0.2">
      <c r="A8166" t="s">
        <v>18927</v>
      </c>
      <c r="B8166" t="s">
        <v>24184</v>
      </c>
      <c r="C8166" t="s">
        <v>18928</v>
      </c>
      <c r="D8166" t="s">
        <v>21648</v>
      </c>
      <c r="E8166"/>
      <c r="F8166">
        <v>99999</v>
      </c>
      <c r="G8166"/>
      <c r="H8166"/>
    </row>
    <row r="8167" spans="1:8" x14ac:dyDescent="0.2">
      <c r="A8167" t="s">
        <v>18929</v>
      </c>
      <c r="B8167" t="s">
        <v>24185</v>
      </c>
      <c r="C8167" t="s">
        <v>18930</v>
      </c>
      <c r="D8167" t="s">
        <v>21648</v>
      </c>
      <c r="E8167"/>
      <c r="F8167">
        <v>99999</v>
      </c>
      <c r="G8167"/>
      <c r="H8167"/>
    </row>
    <row r="8168" spans="1:8" x14ac:dyDescent="0.2">
      <c r="A8168" t="s">
        <v>18931</v>
      </c>
      <c r="B8168" t="s">
        <v>24186</v>
      </c>
      <c r="C8168" t="s">
        <v>18932</v>
      </c>
      <c r="D8168" t="s">
        <v>21648</v>
      </c>
      <c r="E8168"/>
      <c r="F8168">
        <v>99999</v>
      </c>
      <c r="G8168"/>
      <c r="H8168"/>
    </row>
    <row r="8169" spans="1:8" x14ac:dyDescent="0.2">
      <c r="A8169" t="s">
        <v>18933</v>
      </c>
      <c r="B8169" t="s">
        <v>24187</v>
      </c>
      <c r="C8169" t="s">
        <v>18934</v>
      </c>
      <c r="D8169" t="s">
        <v>21648</v>
      </c>
      <c r="E8169"/>
      <c r="F8169">
        <v>99999</v>
      </c>
      <c r="G8169"/>
      <c r="H8169"/>
    </row>
    <row r="8170" spans="1:8" x14ac:dyDescent="0.2">
      <c r="A8170" t="s">
        <v>18935</v>
      </c>
      <c r="B8170" t="s">
        <v>24189</v>
      </c>
      <c r="C8170" t="s">
        <v>18936</v>
      </c>
      <c r="D8170" t="s">
        <v>21648</v>
      </c>
      <c r="E8170"/>
      <c r="F8170">
        <v>99999</v>
      </c>
      <c r="G8170"/>
      <c r="H8170"/>
    </row>
    <row r="8171" spans="1:8" x14ac:dyDescent="0.2">
      <c r="A8171" t="s">
        <v>18937</v>
      </c>
      <c r="B8171" t="s">
        <v>24190</v>
      </c>
      <c r="C8171" t="s">
        <v>18938</v>
      </c>
      <c r="D8171" t="s">
        <v>21648</v>
      </c>
      <c r="E8171"/>
      <c r="F8171">
        <v>99999</v>
      </c>
      <c r="G8171"/>
      <c r="H8171"/>
    </row>
    <row r="8172" spans="1:8" x14ac:dyDescent="0.2">
      <c r="A8172" t="s">
        <v>18939</v>
      </c>
      <c r="B8172" t="s">
        <v>24191</v>
      </c>
      <c r="C8172" t="s">
        <v>18940</v>
      </c>
      <c r="D8172" t="s">
        <v>21648</v>
      </c>
      <c r="E8172"/>
      <c r="F8172">
        <v>99999</v>
      </c>
      <c r="G8172"/>
      <c r="H8172"/>
    </row>
    <row r="8173" spans="1:8" x14ac:dyDescent="0.2">
      <c r="A8173" t="s">
        <v>18941</v>
      </c>
      <c r="B8173" t="s">
        <v>24192</v>
      </c>
      <c r="C8173" t="s">
        <v>18942</v>
      </c>
      <c r="D8173" t="s">
        <v>21648</v>
      </c>
      <c r="E8173"/>
      <c r="F8173">
        <v>99999</v>
      </c>
      <c r="G8173"/>
      <c r="H8173"/>
    </row>
    <row r="8174" spans="1:8" x14ac:dyDescent="0.2">
      <c r="A8174" t="s">
        <v>18943</v>
      </c>
      <c r="B8174" t="s">
        <v>24193</v>
      </c>
      <c r="C8174" t="s">
        <v>18944</v>
      </c>
      <c r="D8174" t="s">
        <v>21648</v>
      </c>
      <c r="E8174"/>
      <c r="F8174">
        <v>99999</v>
      </c>
      <c r="G8174"/>
      <c r="H8174"/>
    </row>
    <row r="8175" spans="1:8" x14ac:dyDescent="0.2">
      <c r="A8175" t="s">
        <v>10603</v>
      </c>
      <c r="B8175" t="s">
        <v>24194</v>
      </c>
      <c r="C8175" t="s">
        <v>10604</v>
      </c>
      <c r="D8175" t="s">
        <v>21648</v>
      </c>
      <c r="E8175"/>
      <c r="F8175">
        <v>99999</v>
      </c>
      <c r="G8175"/>
      <c r="H8175"/>
    </row>
    <row r="8176" spans="1:8" x14ac:dyDescent="0.2">
      <c r="A8176" t="s">
        <v>10605</v>
      </c>
      <c r="B8176" t="s">
        <v>24195</v>
      </c>
      <c r="C8176" t="s">
        <v>10606</v>
      </c>
      <c r="D8176" t="s">
        <v>21648</v>
      </c>
      <c r="E8176"/>
      <c r="F8176">
        <v>99999</v>
      </c>
      <c r="G8176"/>
      <c r="H8176"/>
    </row>
    <row r="8177" spans="1:8" x14ac:dyDescent="0.2">
      <c r="A8177" t="s">
        <v>10607</v>
      </c>
      <c r="B8177" t="s">
        <v>24196</v>
      </c>
      <c r="C8177" t="s">
        <v>10608</v>
      </c>
      <c r="D8177" t="s">
        <v>21648</v>
      </c>
      <c r="E8177"/>
      <c r="F8177">
        <v>99999</v>
      </c>
      <c r="G8177"/>
      <c r="H8177"/>
    </row>
    <row r="8178" spans="1:8" x14ac:dyDescent="0.2">
      <c r="A8178" t="s">
        <v>10609</v>
      </c>
      <c r="B8178" t="s">
        <v>24197</v>
      </c>
      <c r="C8178" t="s">
        <v>10610</v>
      </c>
      <c r="D8178" t="s">
        <v>21648</v>
      </c>
      <c r="E8178"/>
      <c r="F8178">
        <v>99999</v>
      </c>
      <c r="G8178"/>
      <c r="H8178"/>
    </row>
    <row r="8179" spans="1:8" x14ac:dyDescent="0.2">
      <c r="A8179" t="s">
        <v>18945</v>
      </c>
      <c r="B8179" t="s">
        <v>24198</v>
      </c>
      <c r="C8179" t="s">
        <v>18946</v>
      </c>
      <c r="D8179" t="s">
        <v>21648</v>
      </c>
      <c r="E8179"/>
      <c r="F8179">
        <v>99999</v>
      </c>
      <c r="G8179"/>
      <c r="H8179"/>
    </row>
    <row r="8180" spans="1:8" x14ac:dyDescent="0.2">
      <c r="A8180" t="s">
        <v>18947</v>
      </c>
      <c r="B8180" t="s">
        <v>24199</v>
      </c>
      <c r="C8180" t="s">
        <v>18948</v>
      </c>
      <c r="D8180" t="s">
        <v>21648</v>
      </c>
      <c r="E8180"/>
      <c r="F8180">
        <v>99999</v>
      </c>
      <c r="G8180"/>
      <c r="H8180"/>
    </row>
    <row r="8181" spans="1:8" x14ac:dyDescent="0.2">
      <c r="A8181" t="s">
        <v>18949</v>
      </c>
      <c r="B8181" t="s">
        <v>24200</v>
      </c>
      <c r="C8181" t="s">
        <v>18950</v>
      </c>
      <c r="D8181" t="s">
        <v>21648</v>
      </c>
      <c r="E8181"/>
      <c r="F8181">
        <v>99999</v>
      </c>
      <c r="G8181"/>
      <c r="H8181"/>
    </row>
    <row r="8182" spans="1:8" x14ac:dyDescent="0.2">
      <c r="A8182" t="s">
        <v>18951</v>
      </c>
      <c r="B8182" t="s">
        <v>24201</v>
      </c>
      <c r="C8182" t="s">
        <v>18952</v>
      </c>
      <c r="D8182" t="s">
        <v>21648</v>
      </c>
      <c r="E8182"/>
      <c r="F8182">
        <v>99999</v>
      </c>
      <c r="G8182"/>
      <c r="H8182"/>
    </row>
    <row r="8183" spans="1:8" x14ac:dyDescent="0.2">
      <c r="A8183" t="s">
        <v>10611</v>
      </c>
      <c r="B8183" t="s">
        <v>24202</v>
      </c>
      <c r="C8183" t="s">
        <v>10612</v>
      </c>
      <c r="D8183" t="s">
        <v>21648</v>
      </c>
      <c r="E8183"/>
      <c r="F8183">
        <v>99999</v>
      </c>
      <c r="G8183"/>
      <c r="H8183"/>
    </row>
    <row r="8184" spans="1:8" x14ac:dyDescent="0.2">
      <c r="A8184" t="s">
        <v>18953</v>
      </c>
      <c r="B8184" t="s">
        <v>24180</v>
      </c>
      <c r="C8184" t="s">
        <v>18954</v>
      </c>
      <c r="D8184" t="s">
        <v>21648</v>
      </c>
      <c r="E8184"/>
      <c r="F8184">
        <v>99999</v>
      </c>
      <c r="G8184"/>
      <c r="H8184"/>
    </row>
    <row r="8185" spans="1:8" x14ac:dyDescent="0.2">
      <c r="A8185" t="s">
        <v>18955</v>
      </c>
      <c r="B8185" t="s">
        <v>24180</v>
      </c>
      <c r="C8185" t="s">
        <v>18956</v>
      </c>
      <c r="D8185" t="s">
        <v>21648</v>
      </c>
      <c r="E8185"/>
      <c r="F8185">
        <v>99999</v>
      </c>
      <c r="G8185"/>
      <c r="H8185"/>
    </row>
    <row r="8186" spans="1:8" x14ac:dyDescent="0.2">
      <c r="A8186" t="s">
        <v>18957</v>
      </c>
      <c r="B8186" t="s">
        <v>24180</v>
      </c>
      <c r="C8186" t="s">
        <v>18958</v>
      </c>
      <c r="D8186" t="s">
        <v>21648</v>
      </c>
      <c r="E8186"/>
      <c r="F8186">
        <v>99999</v>
      </c>
      <c r="G8186"/>
      <c r="H8186"/>
    </row>
    <row r="8187" spans="1:8" x14ac:dyDescent="0.2">
      <c r="A8187" t="s">
        <v>18959</v>
      </c>
      <c r="B8187" t="s">
        <v>24180</v>
      </c>
      <c r="C8187" t="s">
        <v>18960</v>
      </c>
      <c r="D8187" t="s">
        <v>21648</v>
      </c>
      <c r="E8187"/>
      <c r="F8187">
        <v>99999</v>
      </c>
      <c r="G8187"/>
      <c r="H8187"/>
    </row>
    <row r="8188" spans="1:8" x14ac:dyDescent="0.2">
      <c r="A8188" t="s">
        <v>18961</v>
      </c>
      <c r="B8188" t="s">
        <v>24180</v>
      </c>
      <c r="C8188" t="s">
        <v>18962</v>
      </c>
      <c r="D8188" t="s">
        <v>21648</v>
      </c>
      <c r="E8188"/>
      <c r="F8188">
        <v>99999</v>
      </c>
      <c r="G8188"/>
      <c r="H8188"/>
    </row>
    <row r="8189" spans="1:8" x14ac:dyDescent="0.2">
      <c r="A8189" t="s">
        <v>18963</v>
      </c>
      <c r="B8189" t="s">
        <v>24180</v>
      </c>
      <c r="C8189" t="s">
        <v>18964</v>
      </c>
      <c r="D8189" t="s">
        <v>21648</v>
      </c>
      <c r="E8189"/>
      <c r="F8189">
        <v>99999</v>
      </c>
      <c r="G8189"/>
      <c r="H8189"/>
    </row>
    <row r="8190" spans="1:8" x14ac:dyDescent="0.2">
      <c r="A8190" t="s">
        <v>18965</v>
      </c>
      <c r="B8190" t="s">
        <v>24180</v>
      </c>
      <c r="C8190" t="s">
        <v>18966</v>
      </c>
      <c r="D8190" t="s">
        <v>21648</v>
      </c>
      <c r="E8190"/>
      <c r="F8190">
        <v>99999</v>
      </c>
      <c r="G8190"/>
      <c r="H8190"/>
    </row>
    <row r="8191" spans="1:8" x14ac:dyDescent="0.2">
      <c r="A8191" t="s">
        <v>18967</v>
      </c>
      <c r="B8191" t="s">
        <v>24180</v>
      </c>
      <c r="C8191" t="s">
        <v>18968</v>
      </c>
      <c r="D8191" t="s">
        <v>21648</v>
      </c>
      <c r="E8191"/>
      <c r="F8191">
        <v>99999</v>
      </c>
      <c r="G8191"/>
      <c r="H8191"/>
    </row>
    <row r="8192" spans="1:8" x14ac:dyDescent="0.2">
      <c r="A8192" t="s">
        <v>18969</v>
      </c>
      <c r="B8192" t="s">
        <v>24180</v>
      </c>
      <c r="C8192" t="s">
        <v>18970</v>
      </c>
      <c r="D8192" t="s">
        <v>21648</v>
      </c>
      <c r="E8192"/>
      <c r="F8192">
        <v>99999</v>
      </c>
      <c r="G8192"/>
      <c r="H8192"/>
    </row>
    <row r="8193" spans="1:8" x14ac:dyDescent="0.2">
      <c r="A8193" t="s">
        <v>10613</v>
      </c>
      <c r="B8193" t="s">
        <v>24180</v>
      </c>
      <c r="C8193" t="s">
        <v>10614</v>
      </c>
      <c r="D8193" t="s">
        <v>21648</v>
      </c>
      <c r="E8193"/>
      <c r="F8193">
        <v>99999</v>
      </c>
      <c r="G8193"/>
      <c r="H8193"/>
    </row>
    <row r="8194" spans="1:8" x14ac:dyDescent="0.2">
      <c r="A8194" t="s">
        <v>18971</v>
      </c>
      <c r="B8194" t="s">
        <v>24180</v>
      </c>
      <c r="C8194" t="s">
        <v>18972</v>
      </c>
      <c r="D8194" t="s">
        <v>21648</v>
      </c>
      <c r="E8194"/>
      <c r="F8194">
        <v>99999</v>
      </c>
      <c r="G8194"/>
      <c r="H8194"/>
    </row>
    <row r="8195" spans="1:8" x14ac:dyDescent="0.2">
      <c r="A8195" t="s">
        <v>18973</v>
      </c>
      <c r="B8195" t="s">
        <v>24180</v>
      </c>
      <c r="C8195" t="s">
        <v>18974</v>
      </c>
      <c r="D8195" t="s">
        <v>21648</v>
      </c>
      <c r="E8195"/>
      <c r="F8195">
        <v>99999</v>
      </c>
      <c r="G8195"/>
      <c r="H8195"/>
    </row>
    <row r="8196" spans="1:8" x14ac:dyDescent="0.2">
      <c r="A8196" t="s">
        <v>18975</v>
      </c>
      <c r="B8196" t="s">
        <v>24180</v>
      </c>
      <c r="C8196" t="s">
        <v>18976</v>
      </c>
      <c r="D8196" t="s">
        <v>21648</v>
      </c>
      <c r="E8196"/>
      <c r="F8196">
        <v>99999</v>
      </c>
      <c r="G8196"/>
      <c r="H8196"/>
    </row>
    <row r="8197" spans="1:8" x14ac:dyDescent="0.2">
      <c r="A8197" t="s">
        <v>18977</v>
      </c>
      <c r="B8197" t="s">
        <v>24180</v>
      </c>
      <c r="C8197" t="s">
        <v>18978</v>
      </c>
      <c r="D8197" t="s">
        <v>21648</v>
      </c>
      <c r="E8197"/>
      <c r="F8197">
        <v>99999</v>
      </c>
      <c r="G8197"/>
      <c r="H8197"/>
    </row>
    <row r="8198" spans="1:8" x14ac:dyDescent="0.2">
      <c r="A8198" t="s">
        <v>18979</v>
      </c>
      <c r="B8198" t="s">
        <v>24180</v>
      </c>
      <c r="C8198" t="s">
        <v>18980</v>
      </c>
      <c r="D8198" t="s">
        <v>21648</v>
      </c>
      <c r="E8198"/>
      <c r="F8198">
        <v>99999</v>
      </c>
      <c r="G8198"/>
      <c r="H8198"/>
    </row>
    <row r="8199" spans="1:8" x14ac:dyDescent="0.2">
      <c r="A8199" t="s">
        <v>18981</v>
      </c>
      <c r="B8199" t="s">
        <v>24180</v>
      </c>
      <c r="C8199" t="s">
        <v>18982</v>
      </c>
      <c r="D8199" t="s">
        <v>21648</v>
      </c>
      <c r="E8199"/>
      <c r="F8199">
        <v>99999</v>
      </c>
      <c r="G8199"/>
      <c r="H8199"/>
    </row>
    <row r="8200" spans="1:8" x14ac:dyDescent="0.2">
      <c r="A8200" t="s">
        <v>18983</v>
      </c>
      <c r="B8200" t="s">
        <v>24180</v>
      </c>
      <c r="C8200" t="s">
        <v>18984</v>
      </c>
      <c r="D8200" t="s">
        <v>21648</v>
      </c>
      <c r="E8200"/>
      <c r="F8200">
        <v>99999</v>
      </c>
      <c r="G8200"/>
      <c r="H8200"/>
    </row>
    <row r="8201" spans="1:8" x14ac:dyDescent="0.2">
      <c r="A8201" t="s">
        <v>18985</v>
      </c>
      <c r="B8201" t="s">
        <v>24180</v>
      </c>
      <c r="C8201" t="s">
        <v>18986</v>
      </c>
      <c r="D8201" t="s">
        <v>21648</v>
      </c>
      <c r="E8201"/>
      <c r="F8201">
        <v>99999</v>
      </c>
      <c r="G8201"/>
      <c r="H8201"/>
    </row>
    <row r="8202" spans="1:8" x14ac:dyDescent="0.2">
      <c r="A8202" t="s">
        <v>18987</v>
      </c>
      <c r="B8202" t="s">
        <v>24180</v>
      </c>
      <c r="C8202" t="s">
        <v>18988</v>
      </c>
      <c r="D8202" t="s">
        <v>21648</v>
      </c>
      <c r="E8202"/>
      <c r="F8202">
        <v>99999</v>
      </c>
      <c r="G8202"/>
      <c r="H8202"/>
    </row>
    <row r="8203" spans="1:8" x14ac:dyDescent="0.2">
      <c r="A8203" t="s">
        <v>18989</v>
      </c>
      <c r="B8203" t="s">
        <v>24180</v>
      </c>
      <c r="C8203" t="s">
        <v>18990</v>
      </c>
      <c r="D8203" t="s">
        <v>21648</v>
      </c>
      <c r="E8203"/>
      <c r="F8203">
        <v>99999</v>
      </c>
      <c r="G8203"/>
      <c r="H8203"/>
    </row>
    <row r="8204" spans="1:8" x14ac:dyDescent="0.2">
      <c r="A8204" t="s">
        <v>18991</v>
      </c>
      <c r="B8204" t="s">
        <v>24180</v>
      </c>
      <c r="C8204" t="s">
        <v>18992</v>
      </c>
      <c r="D8204" t="s">
        <v>21648</v>
      </c>
      <c r="E8204"/>
      <c r="F8204">
        <v>99999</v>
      </c>
      <c r="G8204"/>
      <c r="H8204"/>
    </row>
    <row r="8205" spans="1:8" x14ac:dyDescent="0.2">
      <c r="A8205" t="s">
        <v>18993</v>
      </c>
      <c r="B8205" t="s">
        <v>24180</v>
      </c>
      <c r="C8205" t="s">
        <v>18994</v>
      </c>
      <c r="D8205" t="s">
        <v>21648</v>
      </c>
      <c r="E8205"/>
      <c r="F8205">
        <v>99999</v>
      </c>
      <c r="G8205"/>
      <c r="H8205"/>
    </row>
    <row r="8206" spans="1:8" x14ac:dyDescent="0.2">
      <c r="A8206" t="s">
        <v>18995</v>
      </c>
      <c r="B8206" t="s">
        <v>24180</v>
      </c>
      <c r="C8206" t="s">
        <v>18996</v>
      </c>
      <c r="D8206" t="s">
        <v>21648</v>
      </c>
      <c r="E8206"/>
      <c r="F8206">
        <v>99999</v>
      </c>
      <c r="G8206"/>
      <c r="H8206"/>
    </row>
    <row r="8207" spans="1:8" x14ac:dyDescent="0.2">
      <c r="A8207" t="s">
        <v>18997</v>
      </c>
      <c r="B8207" t="s">
        <v>24180</v>
      </c>
      <c r="C8207" t="s">
        <v>18998</v>
      </c>
      <c r="D8207" t="s">
        <v>21648</v>
      </c>
      <c r="E8207"/>
      <c r="F8207">
        <v>99999</v>
      </c>
      <c r="G8207"/>
      <c r="H8207"/>
    </row>
    <row r="8208" spans="1:8" x14ac:dyDescent="0.2">
      <c r="A8208" t="s">
        <v>18999</v>
      </c>
      <c r="B8208" t="s">
        <v>24180</v>
      </c>
      <c r="C8208" t="s">
        <v>19000</v>
      </c>
      <c r="D8208" t="s">
        <v>21648</v>
      </c>
      <c r="E8208"/>
      <c r="F8208">
        <v>99999</v>
      </c>
      <c r="G8208"/>
      <c r="H8208"/>
    </row>
    <row r="8209" spans="1:8" x14ac:dyDescent="0.2">
      <c r="A8209" t="s">
        <v>19001</v>
      </c>
      <c r="B8209" t="s">
        <v>24180</v>
      </c>
      <c r="C8209" t="s">
        <v>19002</v>
      </c>
      <c r="D8209" t="s">
        <v>21648</v>
      </c>
      <c r="E8209"/>
      <c r="F8209">
        <v>99999</v>
      </c>
      <c r="G8209"/>
      <c r="H8209"/>
    </row>
    <row r="8210" spans="1:8" x14ac:dyDescent="0.2">
      <c r="A8210" t="s">
        <v>10615</v>
      </c>
      <c r="B8210" t="s">
        <v>24203</v>
      </c>
      <c r="C8210" t="s">
        <v>10616</v>
      </c>
      <c r="D8210" t="s">
        <v>21648</v>
      </c>
      <c r="E8210"/>
      <c r="F8210">
        <v>99999</v>
      </c>
      <c r="G8210"/>
      <c r="H8210"/>
    </row>
    <row r="8211" spans="1:8" x14ac:dyDescent="0.2">
      <c r="A8211" t="s">
        <v>10617</v>
      </c>
      <c r="B8211" t="s">
        <v>24204</v>
      </c>
      <c r="C8211" t="s">
        <v>10618</v>
      </c>
      <c r="D8211" t="s">
        <v>21648</v>
      </c>
      <c r="E8211"/>
      <c r="F8211">
        <v>99999</v>
      </c>
      <c r="G8211"/>
      <c r="H8211"/>
    </row>
    <row r="8212" spans="1:8" x14ac:dyDescent="0.2">
      <c r="A8212" t="s">
        <v>10619</v>
      </c>
      <c r="B8212" t="s">
        <v>24205</v>
      </c>
      <c r="C8212" t="s">
        <v>10620</v>
      </c>
      <c r="D8212" t="s">
        <v>21648</v>
      </c>
      <c r="E8212"/>
      <c r="F8212">
        <v>99999</v>
      </c>
      <c r="G8212"/>
      <c r="H8212"/>
    </row>
    <row r="8213" spans="1:8" x14ac:dyDescent="0.2">
      <c r="A8213" t="s">
        <v>19003</v>
      </c>
      <c r="B8213" t="s">
        <v>24206</v>
      </c>
      <c r="C8213" t="s">
        <v>19004</v>
      </c>
      <c r="D8213" t="s">
        <v>21648</v>
      </c>
      <c r="E8213">
        <v>0</v>
      </c>
      <c r="F8213">
        <v>99999</v>
      </c>
      <c r="G8213"/>
      <c r="H8213"/>
    </row>
    <row r="8214" spans="1:8" x14ac:dyDescent="0.2">
      <c r="A8214" t="s">
        <v>10621</v>
      </c>
      <c r="B8214" t="s">
        <v>24180</v>
      </c>
      <c r="C8214" t="s">
        <v>10622</v>
      </c>
      <c r="D8214" t="s">
        <v>21648</v>
      </c>
      <c r="E8214"/>
      <c r="F8214">
        <v>99999</v>
      </c>
      <c r="G8214"/>
      <c r="H8214"/>
    </row>
    <row r="8215" spans="1:8" x14ac:dyDescent="0.2">
      <c r="A8215" t="s">
        <v>21291</v>
      </c>
      <c r="B8215" t="s">
        <v>24207</v>
      </c>
      <c r="C8215" t="s">
        <v>21292</v>
      </c>
      <c r="D8215" t="s">
        <v>21648</v>
      </c>
      <c r="E8215"/>
      <c r="F8215">
        <v>99999</v>
      </c>
      <c r="G8215"/>
      <c r="H8215"/>
    </row>
    <row r="8216" spans="1:8" x14ac:dyDescent="0.2">
      <c r="A8216" t="s">
        <v>10623</v>
      </c>
      <c r="B8216" t="s">
        <v>24208</v>
      </c>
      <c r="C8216" t="s">
        <v>10624</v>
      </c>
      <c r="D8216" t="s">
        <v>21648</v>
      </c>
      <c r="E8216"/>
      <c r="F8216">
        <v>99999</v>
      </c>
      <c r="G8216"/>
      <c r="H8216"/>
    </row>
    <row r="8217" spans="1:8" x14ac:dyDescent="0.2">
      <c r="A8217" t="s">
        <v>10625</v>
      </c>
      <c r="B8217" t="s">
        <v>24209</v>
      </c>
      <c r="C8217" t="s">
        <v>10626</v>
      </c>
      <c r="D8217" t="s">
        <v>21648</v>
      </c>
      <c r="E8217"/>
      <c r="F8217">
        <v>99999</v>
      </c>
      <c r="G8217"/>
      <c r="H8217"/>
    </row>
    <row r="8218" spans="1:8" x14ac:dyDescent="0.2">
      <c r="A8218" t="s">
        <v>10627</v>
      </c>
      <c r="B8218" t="s">
        <v>24210</v>
      </c>
      <c r="C8218" t="s">
        <v>10628</v>
      </c>
      <c r="D8218" t="s">
        <v>21648</v>
      </c>
      <c r="E8218"/>
      <c r="F8218">
        <v>99999</v>
      </c>
      <c r="G8218"/>
      <c r="H8218"/>
    </row>
    <row r="8219" spans="1:8" x14ac:dyDescent="0.2">
      <c r="A8219" t="s">
        <v>10629</v>
      </c>
      <c r="B8219" t="s">
        <v>24211</v>
      </c>
      <c r="C8219" t="s">
        <v>10630</v>
      </c>
      <c r="D8219" t="s">
        <v>21648</v>
      </c>
      <c r="E8219"/>
      <c r="F8219">
        <v>99999</v>
      </c>
      <c r="G8219"/>
      <c r="H8219"/>
    </row>
    <row r="8220" spans="1:8" x14ac:dyDescent="0.2">
      <c r="A8220" t="s">
        <v>10631</v>
      </c>
      <c r="B8220" t="s">
        <v>24212</v>
      </c>
      <c r="C8220" t="s">
        <v>10632</v>
      </c>
      <c r="D8220" t="s">
        <v>21648</v>
      </c>
      <c r="E8220"/>
      <c r="F8220">
        <v>99999</v>
      </c>
      <c r="G8220"/>
      <c r="H8220"/>
    </row>
    <row r="8221" spans="1:8" x14ac:dyDescent="0.2">
      <c r="A8221" t="s">
        <v>10633</v>
      </c>
      <c r="B8221" t="s">
        <v>24213</v>
      </c>
      <c r="C8221" t="s">
        <v>10634</v>
      </c>
      <c r="D8221" t="s">
        <v>21648</v>
      </c>
      <c r="E8221"/>
      <c r="F8221">
        <v>99999</v>
      </c>
      <c r="G8221"/>
      <c r="H8221"/>
    </row>
    <row r="8222" spans="1:8" x14ac:dyDescent="0.2">
      <c r="A8222" t="s">
        <v>10635</v>
      </c>
      <c r="B8222" t="s">
        <v>24214</v>
      </c>
      <c r="C8222" t="s">
        <v>10636</v>
      </c>
      <c r="D8222" t="s">
        <v>21648</v>
      </c>
      <c r="E8222"/>
      <c r="F8222">
        <v>99999</v>
      </c>
      <c r="G8222"/>
      <c r="H8222"/>
    </row>
    <row r="8223" spans="1:8" x14ac:dyDescent="0.2">
      <c r="A8223" t="s">
        <v>10637</v>
      </c>
      <c r="B8223" t="s">
        <v>24215</v>
      </c>
      <c r="C8223" t="s">
        <v>10638</v>
      </c>
      <c r="D8223" t="s">
        <v>21648</v>
      </c>
      <c r="E8223"/>
      <c r="F8223">
        <v>99999</v>
      </c>
      <c r="G8223"/>
      <c r="H8223"/>
    </row>
    <row r="8224" spans="1:8" x14ac:dyDescent="0.2">
      <c r="A8224" t="s">
        <v>10639</v>
      </c>
      <c r="B8224" t="s">
        <v>24216</v>
      </c>
      <c r="C8224" t="s">
        <v>10640</v>
      </c>
      <c r="D8224" t="s">
        <v>21648</v>
      </c>
      <c r="E8224"/>
      <c r="F8224">
        <v>99999</v>
      </c>
      <c r="G8224"/>
      <c r="H8224"/>
    </row>
    <row r="8225" spans="1:8" x14ac:dyDescent="0.2">
      <c r="A8225" t="s">
        <v>10641</v>
      </c>
      <c r="B8225" t="s">
        <v>24217</v>
      </c>
      <c r="C8225" t="s">
        <v>10642</v>
      </c>
      <c r="D8225" t="s">
        <v>21648</v>
      </c>
      <c r="E8225"/>
      <c r="F8225">
        <v>99999</v>
      </c>
      <c r="G8225"/>
      <c r="H8225"/>
    </row>
    <row r="8226" spans="1:8" x14ac:dyDescent="0.2">
      <c r="A8226" t="s">
        <v>10643</v>
      </c>
      <c r="B8226" t="s">
        <v>24218</v>
      </c>
      <c r="C8226" t="s">
        <v>10644</v>
      </c>
      <c r="D8226" t="s">
        <v>21648</v>
      </c>
      <c r="E8226"/>
      <c r="F8226">
        <v>99999</v>
      </c>
      <c r="G8226"/>
      <c r="H8226"/>
    </row>
    <row r="8227" spans="1:8" x14ac:dyDescent="0.2">
      <c r="A8227" t="s">
        <v>10645</v>
      </c>
      <c r="B8227" t="s">
        <v>24219</v>
      </c>
      <c r="C8227" t="s">
        <v>10646</v>
      </c>
      <c r="D8227" t="s">
        <v>21648</v>
      </c>
      <c r="E8227"/>
      <c r="F8227">
        <v>99999</v>
      </c>
      <c r="G8227"/>
      <c r="H8227"/>
    </row>
    <row r="8228" spans="1:8" x14ac:dyDescent="0.2">
      <c r="A8228" t="s">
        <v>10647</v>
      </c>
      <c r="B8228" t="s">
        <v>22114</v>
      </c>
      <c r="C8228" t="s">
        <v>13995</v>
      </c>
      <c r="D8228" t="s">
        <v>21648</v>
      </c>
      <c r="E8228"/>
      <c r="F8228">
        <v>99999</v>
      </c>
      <c r="G8228"/>
      <c r="H8228"/>
    </row>
    <row r="8229" spans="1:8" x14ac:dyDescent="0.2">
      <c r="A8229" t="s">
        <v>13996</v>
      </c>
      <c r="B8229" t="s">
        <v>21927</v>
      </c>
      <c r="C8229" t="s">
        <v>13997</v>
      </c>
      <c r="D8229" t="s">
        <v>21648</v>
      </c>
      <c r="E8229"/>
      <c r="F8229">
        <v>99999</v>
      </c>
      <c r="G8229"/>
      <c r="H8229"/>
    </row>
    <row r="8230" spans="1:8" x14ac:dyDescent="0.2">
      <c r="A8230" t="s">
        <v>13998</v>
      </c>
      <c r="B8230" t="s">
        <v>24220</v>
      </c>
      <c r="C8230" t="s">
        <v>13999</v>
      </c>
      <c r="D8230" t="s">
        <v>21648</v>
      </c>
      <c r="E8230"/>
      <c r="F8230">
        <v>99999</v>
      </c>
      <c r="G8230"/>
      <c r="H8230"/>
    </row>
    <row r="8231" spans="1:8" x14ac:dyDescent="0.2">
      <c r="A8231" t="s">
        <v>14000</v>
      </c>
      <c r="B8231" t="s">
        <v>24220</v>
      </c>
      <c r="C8231" t="s">
        <v>14001</v>
      </c>
      <c r="D8231" t="s">
        <v>21648</v>
      </c>
      <c r="E8231"/>
      <c r="F8231">
        <v>99999</v>
      </c>
      <c r="G8231"/>
      <c r="H8231"/>
    </row>
    <row r="8232" spans="1:8" x14ac:dyDescent="0.2">
      <c r="A8232" t="s">
        <v>25626</v>
      </c>
      <c r="B8232" t="s">
        <v>25627</v>
      </c>
      <c r="C8232" t="s">
        <v>25628</v>
      </c>
      <c r="D8232" t="s">
        <v>21648</v>
      </c>
      <c r="E8232"/>
      <c r="F8232">
        <v>99999</v>
      </c>
      <c r="G8232"/>
      <c r="H8232"/>
    </row>
    <row r="8233" spans="1:8" x14ac:dyDescent="0.2">
      <c r="A8233" t="s">
        <v>25629</v>
      </c>
      <c r="B8233" t="s">
        <v>25630</v>
      </c>
      <c r="C8233" t="s">
        <v>25631</v>
      </c>
      <c r="D8233" t="s">
        <v>21648</v>
      </c>
      <c r="E8233"/>
      <c r="F8233">
        <v>99999</v>
      </c>
      <c r="G8233"/>
      <c r="H8233"/>
    </row>
    <row r="8234" spans="1:8" x14ac:dyDescent="0.2">
      <c r="A8234" t="s">
        <v>21293</v>
      </c>
      <c r="B8234" t="s">
        <v>24221</v>
      </c>
      <c r="C8234" t="s">
        <v>21294</v>
      </c>
      <c r="D8234" t="s">
        <v>21648</v>
      </c>
      <c r="E8234"/>
      <c r="F8234">
        <v>99999</v>
      </c>
      <c r="G8234"/>
      <c r="H8234"/>
    </row>
    <row r="8235" spans="1:8" x14ac:dyDescent="0.2">
      <c r="A8235" t="s">
        <v>19005</v>
      </c>
      <c r="B8235" t="s">
        <v>23986</v>
      </c>
      <c r="C8235" t="s">
        <v>19006</v>
      </c>
      <c r="D8235" t="s">
        <v>21648</v>
      </c>
      <c r="E8235"/>
      <c r="F8235">
        <v>99999</v>
      </c>
      <c r="G8235"/>
      <c r="H8235"/>
    </row>
    <row r="8236" spans="1:8" x14ac:dyDescent="0.2">
      <c r="A8236" t="s">
        <v>19007</v>
      </c>
      <c r="B8236" t="s">
        <v>24015</v>
      </c>
      <c r="C8236" t="s">
        <v>19008</v>
      </c>
      <c r="D8236" t="s">
        <v>21648</v>
      </c>
      <c r="E8236"/>
      <c r="F8236">
        <v>99999</v>
      </c>
      <c r="G8236"/>
      <c r="H8236"/>
    </row>
    <row r="8237" spans="1:8" x14ac:dyDescent="0.2">
      <c r="A8237" t="s">
        <v>19009</v>
      </c>
      <c r="B8237" t="s">
        <v>24019</v>
      </c>
      <c r="C8237" t="s">
        <v>19010</v>
      </c>
      <c r="D8237" t="s">
        <v>21648</v>
      </c>
      <c r="E8237"/>
      <c r="F8237">
        <v>99999</v>
      </c>
      <c r="G8237"/>
      <c r="H8237"/>
    </row>
    <row r="8238" spans="1:8" x14ac:dyDescent="0.2">
      <c r="A8238" t="s">
        <v>19011</v>
      </c>
      <c r="B8238" t="s">
        <v>24006</v>
      </c>
      <c r="C8238" t="s">
        <v>19012</v>
      </c>
      <c r="D8238" t="s">
        <v>21648</v>
      </c>
      <c r="E8238"/>
      <c r="F8238">
        <v>99999</v>
      </c>
      <c r="G8238"/>
      <c r="H8238"/>
    </row>
    <row r="8239" spans="1:8" x14ac:dyDescent="0.2">
      <c r="A8239" t="s">
        <v>19013</v>
      </c>
      <c r="B8239" t="s">
        <v>23930</v>
      </c>
      <c r="C8239" t="s">
        <v>19014</v>
      </c>
      <c r="D8239" t="s">
        <v>21648</v>
      </c>
      <c r="E8239"/>
      <c r="F8239">
        <v>99999</v>
      </c>
      <c r="G8239"/>
      <c r="H8239"/>
    </row>
    <row r="8240" spans="1:8" x14ac:dyDescent="0.2">
      <c r="A8240" t="s">
        <v>19015</v>
      </c>
      <c r="B8240" t="s">
        <v>23931</v>
      </c>
      <c r="C8240" t="s">
        <v>19016</v>
      </c>
      <c r="D8240" t="s">
        <v>21648</v>
      </c>
      <c r="E8240"/>
      <c r="F8240">
        <v>99999</v>
      </c>
      <c r="G8240"/>
      <c r="H8240"/>
    </row>
    <row r="8241" spans="1:8" x14ac:dyDescent="0.2">
      <c r="A8241" t="s">
        <v>19017</v>
      </c>
      <c r="B8241" t="s">
        <v>23932</v>
      </c>
      <c r="C8241" t="s">
        <v>19018</v>
      </c>
      <c r="D8241" t="s">
        <v>21648</v>
      </c>
      <c r="E8241"/>
      <c r="F8241">
        <v>99999</v>
      </c>
      <c r="G8241"/>
      <c r="H8241"/>
    </row>
    <row r="8242" spans="1:8" x14ac:dyDescent="0.2">
      <c r="A8242" t="s">
        <v>19019</v>
      </c>
      <c r="B8242" t="s">
        <v>23933</v>
      </c>
      <c r="C8242" t="s">
        <v>19020</v>
      </c>
      <c r="D8242" t="s">
        <v>21648</v>
      </c>
      <c r="E8242"/>
      <c r="F8242">
        <v>99999</v>
      </c>
      <c r="G8242"/>
      <c r="H8242"/>
    </row>
    <row r="8243" spans="1:8" x14ac:dyDescent="0.2">
      <c r="A8243" t="s">
        <v>19021</v>
      </c>
      <c r="B8243" t="s">
        <v>24044</v>
      </c>
      <c r="C8243" t="s">
        <v>19022</v>
      </c>
      <c r="D8243" t="s">
        <v>21648</v>
      </c>
      <c r="E8243"/>
      <c r="F8243">
        <v>99999</v>
      </c>
      <c r="G8243"/>
      <c r="H8243"/>
    </row>
    <row r="8244" spans="1:8" x14ac:dyDescent="0.2">
      <c r="A8244" t="s">
        <v>19023</v>
      </c>
      <c r="B8244" t="s">
        <v>24047</v>
      </c>
      <c r="C8244" t="s">
        <v>19024</v>
      </c>
      <c r="D8244" t="s">
        <v>21648</v>
      </c>
      <c r="E8244"/>
      <c r="F8244">
        <v>99999</v>
      </c>
      <c r="G8244"/>
      <c r="H8244"/>
    </row>
    <row r="8245" spans="1:8" x14ac:dyDescent="0.2">
      <c r="A8245" t="s">
        <v>19025</v>
      </c>
      <c r="B8245" t="s">
        <v>24048</v>
      </c>
      <c r="C8245" t="s">
        <v>19026</v>
      </c>
      <c r="D8245" t="s">
        <v>21648</v>
      </c>
      <c r="E8245"/>
      <c r="F8245">
        <v>99999</v>
      </c>
      <c r="G8245"/>
      <c r="H8245"/>
    </row>
    <row r="8246" spans="1:8" x14ac:dyDescent="0.2">
      <c r="A8246" t="s">
        <v>14002</v>
      </c>
      <c r="B8246" t="s">
        <v>23041</v>
      </c>
      <c r="C8246" t="s">
        <v>14003</v>
      </c>
      <c r="D8246" t="s">
        <v>21648</v>
      </c>
      <c r="E8246"/>
      <c r="F8246">
        <v>99999</v>
      </c>
      <c r="G8246"/>
      <c r="H8246"/>
    </row>
    <row r="8247" spans="1:8" x14ac:dyDescent="0.2">
      <c r="A8247" t="s">
        <v>14004</v>
      </c>
      <c r="B8247" t="s">
        <v>23041</v>
      </c>
      <c r="C8247" t="s">
        <v>14005</v>
      </c>
      <c r="D8247" t="s">
        <v>21648</v>
      </c>
      <c r="E8247"/>
      <c r="F8247">
        <v>99999</v>
      </c>
      <c r="G8247"/>
      <c r="H8247"/>
    </row>
    <row r="8248" spans="1:8" x14ac:dyDescent="0.2">
      <c r="A8248" t="s">
        <v>14006</v>
      </c>
      <c r="B8248" t="s">
        <v>23041</v>
      </c>
      <c r="C8248" t="s">
        <v>14007</v>
      </c>
      <c r="D8248" t="s">
        <v>21648</v>
      </c>
      <c r="E8248"/>
      <c r="F8248">
        <v>99999</v>
      </c>
      <c r="G8248"/>
      <c r="H8248"/>
    </row>
    <row r="8249" spans="1:8" x14ac:dyDescent="0.2">
      <c r="A8249" t="s">
        <v>14008</v>
      </c>
      <c r="B8249" t="s">
        <v>23041</v>
      </c>
      <c r="C8249" t="s">
        <v>14009</v>
      </c>
      <c r="D8249" t="s">
        <v>21648</v>
      </c>
      <c r="E8249"/>
      <c r="F8249">
        <v>99999</v>
      </c>
      <c r="G8249"/>
      <c r="H8249"/>
    </row>
    <row r="8250" spans="1:8" x14ac:dyDescent="0.2">
      <c r="A8250" t="s">
        <v>14010</v>
      </c>
      <c r="B8250" t="s">
        <v>23041</v>
      </c>
      <c r="C8250" t="s">
        <v>14011</v>
      </c>
      <c r="D8250" t="s">
        <v>21648</v>
      </c>
      <c r="E8250"/>
      <c r="F8250">
        <v>99999</v>
      </c>
      <c r="G8250"/>
      <c r="H8250"/>
    </row>
    <row r="8251" spans="1:8" x14ac:dyDescent="0.2">
      <c r="A8251" t="s">
        <v>14012</v>
      </c>
      <c r="B8251" t="s">
        <v>23041</v>
      </c>
      <c r="C8251" t="s">
        <v>14013</v>
      </c>
      <c r="D8251" t="s">
        <v>21648</v>
      </c>
      <c r="E8251"/>
      <c r="F8251">
        <v>99999</v>
      </c>
      <c r="G8251"/>
      <c r="H8251"/>
    </row>
    <row r="8252" spans="1:8" x14ac:dyDescent="0.2">
      <c r="A8252" t="s">
        <v>14014</v>
      </c>
      <c r="B8252" t="s">
        <v>24222</v>
      </c>
      <c r="C8252" t="s">
        <v>14015</v>
      </c>
      <c r="D8252" t="s">
        <v>21648</v>
      </c>
      <c r="E8252"/>
      <c r="F8252"/>
      <c r="G8252"/>
      <c r="H8252"/>
    </row>
    <row r="8253" spans="1:8" x14ac:dyDescent="0.2">
      <c r="A8253" t="s">
        <v>14016</v>
      </c>
      <c r="B8253" t="s">
        <v>24223</v>
      </c>
      <c r="C8253" t="s">
        <v>14017</v>
      </c>
      <c r="D8253" t="s">
        <v>21648</v>
      </c>
      <c r="E8253"/>
      <c r="F8253">
        <v>99999</v>
      </c>
      <c r="G8253"/>
      <c r="H8253"/>
    </row>
    <row r="8254" spans="1:8" x14ac:dyDescent="0.2">
      <c r="A8254" t="s">
        <v>14018</v>
      </c>
      <c r="B8254" t="s">
        <v>24224</v>
      </c>
      <c r="C8254" t="s">
        <v>14019</v>
      </c>
      <c r="D8254" t="s">
        <v>21648</v>
      </c>
      <c r="E8254"/>
      <c r="F8254">
        <v>99999</v>
      </c>
      <c r="G8254"/>
      <c r="H8254"/>
    </row>
    <row r="8255" spans="1:8" x14ac:dyDescent="0.2">
      <c r="A8255" t="s">
        <v>19027</v>
      </c>
      <c r="B8255" t="s">
        <v>23917</v>
      </c>
      <c r="C8255" t="s">
        <v>19028</v>
      </c>
      <c r="D8255" t="s">
        <v>21648</v>
      </c>
      <c r="E8255">
        <v>0</v>
      </c>
      <c r="F8255">
        <v>99999</v>
      </c>
      <c r="G8255"/>
      <c r="H8255"/>
    </row>
    <row r="8256" spans="1:8" x14ac:dyDescent="0.2">
      <c r="A8256" t="s">
        <v>19029</v>
      </c>
      <c r="B8256" t="s">
        <v>23918</v>
      </c>
      <c r="C8256" t="s">
        <v>19030</v>
      </c>
      <c r="D8256" t="s">
        <v>21648</v>
      </c>
      <c r="E8256"/>
      <c r="F8256">
        <v>99999</v>
      </c>
      <c r="G8256"/>
      <c r="H8256"/>
    </row>
    <row r="8257" spans="1:8" x14ac:dyDescent="0.2">
      <c r="A8257" t="s">
        <v>19031</v>
      </c>
      <c r="B8257" t="s">
        <v>23921</v>
      </c>
      <c r="C8257" t="s">
        <v>19032</v>
      </c>
      <c r="D8257" t="s">
        <v>21648</v>
      </c>
      <c r="E8257"/>
      <c r="F8257">
        <v>99999</v>
      </c>
      <c r="G8257"/>
      <c r="H8257"/>
    </row>
    <row r="8258" spans="1:8" x14ac:dyDescent="0.2">
      <c r="A8258" t="s">
        <v>19033</v>
      </c>
      <c r="B8258" t="s">
        <v>24002</v>
      </c>
      <c r="C8258" t="s">
        <v>19034</v>
      </c>
      <c r="D8258" t="s">
        <v>21648</v>
      </c>
      <c r="E8258"/>
      <c r="F8258">
        <v>99999</v>
      </c>
      <c r="G8258"/>
      <c r="H8258"/>
    </row>
    <row r="8259" spans="1:8" x14ac:dyDescent="0.2">
      <c r="A8259" t="s">
        <v>19035</v>
      </c>
      <c r="B8259" t="s">
        <v>24016</v>
      </c>
      <c r="C8259" t="s">
        <v>19036</v>
      </c>
      <c r="D8259" t="s">
        <v>21648</v>
      </c>
      <c r="E8259"/>
      <c r="F8259">
        <v>99999</v>
      </c>
      <c r="G8259"/>
      <c r="H8259"/>
    </row>
    <row r="8260" spans="1:8" x14ac:dyDescent="0.2">
      <c r="A8260" t="s">
        <v>19037</v>
      </c>
      <c r="B8260" t="s">
        <v>24020</v>
      </c>
      <c r="C8260" t="s">
        <v>19038</v>
      </c>
      <c r="D8260" t="s">
        <v>21648</v>
      </c>
      <c r="E8260"/>
      <c r="F8260">
        <v>99999</v>
      </c>
      <c r="G8260"/>
      <c r="H8260"/>
    </row>
    <row r="8261" spans="1:8" x14ac:dyDescent="0.2">
      <c r="A8261" t="s">
        <v>19039</v>
      </c>
      <c r="B8261" t="s">
        <v>24030</v>
      </c>
      <c r="C8261" t="s">
        <v>19040</v>
      </c>
      <c r="D8261" t="s">
        <v>21648</v>
      </c>
      <c r="E8261"/>
      <c r="F8261">
        <v>99999</v>
      </c>
      <c r="G8261"/>
      <c r="H8261"/>
    </row>
    <row r="8262" spans="1:8" x14ac:dyDescent="0.2">
      <c r="A8262" t="s">
        <v>19041</v>
      </c>
      <c r="B8262" t="s">
        <v>24078</v>
      </c>
      <c r="C8262" t="s">
        <v>19042</v>
      </c>
      <c r="D8262" t="s">
        <v>21648</v>
      </c>
      <c r="E8262"/>
      <c r="F8262">
        <v>99999</v>
      </c>
      <c r="G8262"/>
      <c r="H8262"/>
    </row>
    <row r="8263" spans="1:8" x14ac:dyDescent="0.2">
      <c r="A8263" t="s">
        <v>19043</v>
      </c>
      <c r="B8263" t="s">
        <v>24079</v>
      </c>
      <c r="C8263" t="s">
        <v>19044</v>
      </c>
      <c r="D8263" t="s">
        <v>21648</v>
      </c>
      <c r="E8263"/>
      <c r="F8263">
        <v>99999</v>
      </c>
      <c r="G8263"/>
      <c r="H8263"/>
    </row>
    <row r="8264" spans="1:8" x14ac:dyDescent="0.2">
      <c r="A8264" t="s">
        <v>19045</v>
      </c>
      <c r="B8264" t="s">
        <v>24081</v>
      </c>
      <c r="C8264" t="s">
        <v>19046</v>
      </c>
      <c r="D8264" t="s">
        <v>21648</v>
      </c>
      <c r="E8264"/>
      <c r="F8264">
        <v>99999</v>
      </c>
      <c r="G8264"/>
      <c r="H8264"/>
    </row>
    <row r="8265" spans="1:8" x14ac:dyDescent="0.2">
      <c r="A8265" t="s">
        <v>19047</v>
      </c>
      <c r="B8265" t="s">
        <v>24084</v>
      </c>
      <c r="C8265" t="s">
        <v>19048</v>
      </c>
      <c r="D8265" t="s">
        <v>21648</v>
      </c>
      <c r="E8265"/>
      <c r="F8265">
        <v>99999</v>
      </c>
      <c r="G8265"/>
      <c r="H8265"/>
    </row>
    <row r="8266" spans="1:8" x14ac:dyDescent="0.2">
      <c r="A8266" t="s">
        <v>19049</v>
      </c>
      <c r="B8266" t="s">
        <v>24085</v>
      </c>
      <c r="C8266" t="s">
        <v>19050</v>
      </c>
      <c r="D8266" t="s">
        <v>21648</v>
      </c>
      <c r="E8266"/>
      <c r="F8266">
        <v>99999</v>
      </c>
      <c r="G8266"/>
      <c r="H8266"/>
    </row>
    <row r="8267" spans="1:8" x14ac:dyDescent="0.2">
      <c r="A8267" t="s">
        <v>19051</v>
      </c>
      <c r="B8267" t="s">
        <v>24189</v>
      </c>
      <c r="C8267" t="s">
        <v>19052</v>
      </c>
      <c r="D8267" t="s">
        <v>21648</v>
      </c>
      <c r="E8267"/>
      <c r="F8267">
        <v>99999</v>
      </c>
      <c r="G8267"/>
      <c r="H8267"/>
    </row>
    <row r="8268" spans="1:8" x14ac:dyDescent="0.2">
      <c r="A8268" t="s">
        <v>19053</v>
      </c>
      <c r="B8268" t="s">
        <v>24190</v>
      </c>
      <c r="C8268" t="s">
        <v>19054</v>
      </c>
      <c r="D8268" t="s">
        <v>21648</v>
      </c>
      <c r="E8268"/>
      <c r="F8268">
        <v>99999</v>
      </c>
      <c r="G8268"/>
      <c r="H8268"/>
    </row>
    <row r="8269" spans="1:8" x14ac:dyDescent="0.2">
      <c r="A8269" t="s">
        <v>19055</v>
      </c>
      <c r="B8269" t="s">
        <v>24191</v>
      </c>
      <c r="C8269" t="s">
        <v>19056</v>
      </c>
      <c r="D8269" t="s">
        <v>21648</v>
      </c>
      <c r="E8269">
        <v>0</v>
      </c>
      <c r="F8269">
        <v>99999</v>
      </c>
      <c r="G8269"/>
      <c r="H8269"/>
    </row>
    <row r="8270" spans="1:8" x14ac:dyDescent="0.2">
      <c r="A8270" t="s">
        <v>19057</v>
      </c>
      <c r="B8270" t="s">
        <v>23934</v>
      </c>
      <c r="C8270" t="s">
        <v>19058</v>
      </c>
      <c r="D8270" t="s">
        <v>21648</v>
      </c>
      <c r="E8270"/>
      <c r="F8270">
        <v>99999</v>
      </c>
      <c r="G8270"/>
      <c r="H8270"/>
    </row>
    <row r="8271" spans="1:8" x14ac:dyDescent="0.2">
      <c r="A8271" t="s">
        <v>19059</v>
      </c>
      <c r="B8271" t="s">
        <v>23935</v>
      </c>
      <c r="C8271" t="s">
        <v>19060</v>
      </c>
      <c r="D8271" t="s">
        <v>21648</v>
      </c>
      <c r="E8271"/>
      <c r="F8271">
        <v>99999</v>
      </c>
      <c r="G8271"/>
      <c r="H8271"/>
    </row>
    <row r="8272" spans="1:8" x14ac:dyDescent="0.2">
      <c r="A8272" t="s">
        <v>19061</v>
      </c>
      <c r="B8272" t="s">
        <v>23936</v>
      </c>
      <c r="C8272" t="s">
        <v>19062</v>
      </c>
      <c r="D8272" t="s">
        <v>21648</v>
      </c>
      <c r="E8272"/>
      <c r="F8272">
        <v>99999</v>
      </c>
      <c r="G8272"/>
      <c r="H8272"/>
    </row>
    <row r="8273" spans="1:8" x14ac:dyDescent="0.2">
      <c r="A8273" t="s">
        <v>19063</v>
      </c>
      <c r="B8273" t="s">
        <v>23937</v>
      </c>
      <c r="C8273" t="s">
        <v>19064</v>
      </c>
      <c r="D8273" t="s">
        <v>21648</v>
      </c>
      <c r="E8273"/>
      <c r="F8273">
        <v>99999</v>
      </c>
      <c r="G8273"/>
      <c r="H8273"/>
    </row>
    <row r="8274" spans="1:8" x14ac:dyDescent="0.2">
      <c r="A8274" t="s">
        <v>19065</v>
      </c>
      <c r="B8274" t="s">
        <v>23938</v>
      </c>
      <c r="C8274" t="s">
        <v>19066</v>
      </c>
      <c r="D8274" t="s">
        <v>21648</v>
      </c>
      <c r="E8274"/>
      <c r="F8274">
        <v>99999</v>
      </c>
      <c r="G8274"/>
      <c r="H8274"/>
    </row>
    <row r="8275" spans="1:8" x14ac:dyDescent="0.2">
      <c r="A8275" t="s">
        <v>19067</v>
      </c>
      <c r="B8275" t="s">
        <v>23939</v>
      </c>
      <c r="C8275" t="s">
        <v>19068</v>
      </c>
      <c r="D8275" t="s">
        <v>21648</v>
      </c>
      <c r="E8275"/>
      <c r="F8275">
        <v>99999</v>
      </c>
      <c r="G8275"/>
      <c r="H8275"/>
    </row>
    <row r="8276" spans="1:8" x14ac:dyDescent="0.2">
      <c r="A8276" t="s">
        <v>19069</v>
      </c>
      <c r="B8276" t="s">
        <v>23940</v>
      </c>
      <c r="C8276" t="s">
        <v>19070</v>
      </c>
      <c r="D8276" t="s">
        <v>21648</v>
      </c>
      <c r="E8276"/>
      <c r="F8276">
        <v>99999</v>
      </c>
      <c r="G8276"/>
      <c r="H8276"/>
    </row>
    <row r="8277" spans="1:8" x14ac:dyDescent="0.2">
      <c r="A8277" t="s">
        <v>19071</v>
      </c>
      <c r="B8277" t="s">
        <v>23941</v>
      </c>
      <c r="C8277" t="s">
        <v>19072</v>
      </c>
      <c r="D8277" t="s">
        <v>21648</v>
      </c>
      <c r="E8277"/>
      <c r="F8277">
        <v>99999</v>
      </c>
      <c r="G8277"/>
      <c r="H8277"/>
    </row>
    <row r="8278" spans="1:8" x14ac:dyDescent="0.2">
      <c r="A8278" t="s">
        <v>19073</v>
      </c>
      <c r="B8278" t="s">
        <v>23962</v>
      </c>
      <c r="C8278" t="s">
        <v>19074</v>
      </c>
      <c r="D8278" t="s">
        <v>21648</v>
      </c>
      <c r="E8278"/>
      <c r="F8278">
        <v>99999</v>
      </c>
      <c r="G8278"/>
      <c r="H8278"/>
    </row>
    <row r="8279" spans="1:8" x14ac:dyDescent="0.2">
      <c r="A8279" t="s">
        <v>19075</v>
      </c>
      <c r="B8279" t="s">
        <v>23963</v>
      </c>
      <c r="C8279" t="s">
        <v>19076</v>
      </c>
      <c r="D8279" t="s">
        <v>21648</v>
      </c>
      <c r="E8279"/>
      <c r="F8279">
        <v>99999</v>
      </c>
      <c r="G8279"/>
      <c r="H8279"/>
    </row>
    <row r="8280" spans="1:8" x14ac:dyDescent="0.2">
      <c r="A8280" t="s">
        <v>19077</v>
      </c>
      <c r="B8280" t="s">
        <v>23964</v>
      </c>
      <c r="C8280" t="s">
        <v>19078</v>
      </c>
      <c r="D8280" t="s">
        <v>21648</v>
      </c>
      <c r="E8280"/>
      <c r="F8280">
        <v>99999</v>
      </c>
      <c r="G8280"/>
      <c r="H8280"/>
    </row>
    <row r="8281" spans="1:8" x14ac:dyDescent="0.2">
      <c r="A8281" t="s">
        <v>19079</v>
      </c>
      <c r="B8281" t="s">
        <v>23965</v>
      </c>
      <c r="C8281" t="s">
        <v>19080</v>
      </c>
      <c r="D8281" t="s">
        <v>21648</v>
      </c>
      <c r="E8281"/>
      <c r="F8281">
        <v>99999</v>
      </c>
      <c r="G8281"/>
      <c r="H8281"/>
    </row>
    <row r="8282" spans="1:8" x14ac:dyDescent="0.2">
      <c r="A8282" t="s">
        <v>19081</v>
      </c>
      <c r="B8282" t="s">
        <v>24062</v>
      </c>
      <c r="C8282" t="s">
        <v>19082</v>
      </c>
      <c r="D8282" t="s">
        <v>21648</v>
      </c>
      <c r="E8282"/>
      <c r="F8282">
        <v>99999</v>
      </c>
      <c r="G8282"/>
      <c r="H8282"/>
    </row>
    <row r="8283" spans="1:8" x14ac:dyDescent="0.2">
      <c r="A8283" t="s">
        <v>19083</v>
      </c>
      <c r="B8283" t="s">
        <v>24063</v>
      </c>
      <c r="C8283" t="s">
        <v>19084</v>
      </c>
      <c r="D8283" t="s">
        <v>21648</v>
      </c>
      <c r="E8283"/>
      <c r="F8283">
        <v>99999</v>
      </c>
      <c r="G8283"/>
      <c r="H8283"/>
    </row>
    <row r="8284" spans="1:8" x14ac:dyDescent="0.2">
      <c r="A8284" t="s">
        <v>19085</v>
      </c>
      <c r="B8284" t="s">
        <v>24065</v>
      </c>
      <c r="C8284" t="s">
        <v>19086</v>
      </c>
      <c r="D8284" t="s">
        <v>21648</v>
      </c>
      <c r="E8284"/>
      <c r="F8284">
        <v>99999</v>
      </c>
      <c r="G8284"/>
      <c r="H8284"/>
    </row>
    <row r="8285" spans="1:8" x14ac:dyDescent="0.2">
      <c r="A8285" t="s">
        <v>19087</v>
      </c>
      <c r="B8285" t="s">
        <v>24066</v>
      </c>
      <c r="C8285" t="s">
        <v>19088</v>
      </c>
      <c r="D8285" t="s">
        <v>21648</v>
      </c>
      <c r="E8285"/>
      <c r="F8285">
        <v>99999</v>
      </c>
      <c r="G8285"/>
      <c r="H8285"/>
    </row>
    <row r="8286" spans="1:8" x14ac:dyDescent="0.2">
      <c r="A8286" t="s">
        <v>19089</v>
      </c>
      <c r="B8286" t="s">
        <v>24067</v>
      </c>
      <c r="C8286" t="s">
        <v>19090</v>
      </c>
      <c r="D8286" t="s">
        <v>21648</v>
      </c>
      <c r="E8286"/>
      <c r="F8286">
        <v>99999</v>
      </c>
      <c r="G8286"/>
      <c r="H8286"/>
    </row>
    <row r="8287" spans="1:8" x14ac:dyDescent="0.2">
      <c r="A8287" t="s">
        <v>19091</v>
      </c>
      <c r="B8287" t="s">
        <v>24072</v>
      </c>
      <c r="C8287" t="s">
        <v>19092</v>
      </c>
      <c r="D8287" t="s">
        <v>21648</v>
      </c>
      <c r="E8287"/>
      <c r="F8287">
        <v>99999</v>
      </c>
      <c r="G8287"/>
      <c r="H8287"/>
    </row>
    <row r="8288" spans="1:8" x14ac:dyDescent="0.2">
      <c r="A8288" t="s">
        <v>19093</v>
      </c>
      <c r="B8288" t="s">
        <v>24073</v>
      </c>
      <c r="C8288" t="s">
        <v>19094</v>
      </c>
      <c r="D8288" t="s">
        <v>21648</v>
      </c>
      <c r="E8288"/>
      <c r="F8288">
        <v>99999</v>
      </c>
      <c r="G8288"/>
      <c r="H8288"/>
    </row>
    <row r="8289" spans="1:8" x14ac:dyDescent="0.2">
      <c r="A8289" t="s">
        <v>19095</v>
      </c>
      <c r="B8289" t="s">
        <v>24074</v>
      </c>
      <c r="C8289" t="s">
        <v>19096</v>
      </c>
      <c r="D8289" t="s">
        <v>21648</v>
      </c>
      <c r="E8289"/>
      <c r="F8289">
        <v>99999</v>
      </c>
      <c r="G8289"/>
      <c r="H8289"/>
    </row>
    <row r="8290" spans="1:8" x14ac:dyDescent="0.2">
      <c r="A8290" t="s">
        <v>19097</v>
      </c>
      <c r="B8290" t="s">
        <v>24080</v>
      </c>
      <c r="C8290" t="s">
        <v>19098</v>
      </c>
      <c r="D8290" t="s">
        <v>21648</v>
      </c>
      <c r="E8290">
        <v>0</v>
      </c>
      <c r="F8290">
        <v>99999</v>
      </c>
      <c r="G8290"/>
      <c r="H8290"/>
    </row>
    <row r="8291" spans="1:8" x14ac:dyDescent="0.2">
      <c r="A8291" t="s">
        <v>19099</v>
      </c>
      <c r="B8291" t="s">
        <v>24225</v>
      </c>
      <c r="C8291" t="s">
        <v>19100</v>
      </c>
      <c r="D8291" t="s">
        <v>21648</v>
      </c>
      <c r="E8291">
        <v>0</v>
      </c>
      <c r="F8291">
        <v>99999</v>
      </c>
      <c r="G8291"/>
      <c r="H8291"/>
    </row>
    <row r="8292" spans="1:8" x14ac:dyDescent="0.2">
      <c r="A8292" t="s">
        <v>19101</v>
      </c>
      <c r="B8292" t="s">
        <v>24226</v>
      </c>
      <c r="C8292" t="s">
        <v>19102</v>
      </c>
      <c r="D8292" t="s">
        <v>21648</v>
      </c>
      <c r="E8292">
        <v>0</v>
      </c>
      <c r="F8292">
        <v>99999</v>
      </c>
      <c r="G8292"/>
      <c r="H8292"/>
    </row>
    <row r="8293" spans="1:8" x14ac:dyDescent="0.2">
      <c r="A8293" t="s">
        <v>19103</v>
      </c>
      <c r="B8293" t="s">
        <v>24227</v>
      </c>
      <c r="C8293" t="s">
        <v>19104</v>
      </c>
      <c r="D8293" t="s">
        <v>21648</v>
      </c>
      <c r="E8293"/>
      <c r="F8293">
        <v>99999</v>
      </c>
      <c r="G8293"/>
      <c r="H8293"/>
    </row>
    <row r="8294" spans="1:8" x14ac:dyDescent="0.2">
      <c r="A8294" t="s">
        <v>14020</v>
      </c>
      <c r="B8294" t="s">
        <v>24228</v>
      </c>
      <c r="C8294" t="s">
        <v>14021</v>
      </c>
      <c r="D8294" t="s">
        <v>21648</v>
      </c>
      <c r="E8294"/>
      <c r="F8294">
        <v>99999</v>
      </c>
      <c r="G8294"/>
      <c r="H8294"/>
    </row>
    <row r="8295" spans="1:8" x14ac:dyDescent="0.2">
      <c r="A8295" t="s">
        <v>14022</v>
      </c>
      <c r="B8295" t="s">
        <v>24229</v>
      </c>
      <c r="C8295" t="s">
        <v>14023</v>
      </c>
      <c r="D8295" t="s">
        <v>21648</v>
      </c>
      <c r="E8295"/>
      <c r="F8295">
        <v>99999</v>
      </c>
      <c r="G8295"/>
      <c r="H8295"/>
    </row>
    <row r="8296" spans="1:8" x14ac:dyDescent="0.2">
      <c r="A8296" t="s">
        <v>19105</v>
      </c>
      <c r="B8296" t="s">
        <v>24086</v>
      </c>
      <c r="C8296" t="s">
        <v>19106</v>
      </c>
      <c r="D8296" t="s">
        <v>21648</v>
      </c>
      <c r="E8296">
        <v>0</v>
      </c>
      <c r="F8296">
        <v>99999</v>
      </c>
      <c r="G8296"/>
      <c r="H8296"/>
    </row>
    <row r="8297" spans="1:8" x14ac:dyDescent="0.2">
      <c r="A8297" t="s">
        <v>19107</v>
      </c>
      <c r="B8297" t="s">
        <v>24230</v>
      </c>
      <c r="C8297" t="s">
        <v>19108</v>
      </c>
      <c r="D8297" t="s">
        <v>21648</v>
      </c>
      <c r="E8297"/>
      <c r="F8297">
        <v>99999</v>
      </c>
      <c r="G8297"/>
      <c r="H8297"/>
    </row>
    <row r="8298" spans="1:8" x14ac:dyDescent="0.2">
      <c r="A8298" t="s">
        <v>19109</v>
      </c>
      <c r="B8298" t="s">
        <v>24231</v>
      </c>
      <c r="C8298" t="s">
        <v>19110</v>
      </c>
      <c r="D8298" t="s">
        <v>21648</v>
      </c>
      <c r="E8298"/>
      <c r="F8298">
        <v>99999</v>
      </c>
      <c r="G8298"/>
      <c r="H8298"/>
    </row>
    <row r="8299" spans="1:8" x14ac:dyDescent="0.2">
      <c r="A8299" t="s">
        <v>19111</v>
      </c>
      <c r="B8299" t="s">
        <v>23705</v>
      </c>
      <c r="C8299" t="s">
        <v>19112</v>
      </c>
      <c r="D8299" t="s">
        <v>21648</v>
      </c>
      <c r="E8299"/>
      <c r="F8299">
        <v>99999</v>
      </c>
      <c r="G8299"/>
      <c r="H8299"/>
    </row>
    <row r="8300" spans="1:8" x14ac:dyDescent="0.2">
      <c r="A8300" t="s">
        <v>19113</v>
      </c>
      <c r="B8300" t="s">
        <v>24232</v>
      </c>
      <c r="C8300" t="s">
        <v>19114</v>
      </c>
      <c r="D8300" t="s">
        <v>21648</v>
      </c>
      <c r="E8300"/>
      <c r="F8300">
        <v>99999</v>
      </c>
      <c r="G8300"/>
      <c r="H8300"/>
    </row>
    <row r="8301" spans="1:8" x14ac:dyDescent="0.2">
      <c r="A8301" t="s">
        <v>14024</v>
      </c>
      <c r="B8301" t="s">
        <v>24233</v>
      </c>
      <c r="C8301" t="s">
        <v>14025</v>
      </c>
      <c r="D8301" t="s">
        <v>21648</v>
      </c>
      <c r="E8301"/>
      <c r="F8301"/>
      <c r="G8301"/>
      <c r="H8301"/>
    </row>
    <row r="8302" spans="1:8" x14ac:dyDescent="0.2">
      <c r="A8302" t="s">
        <v>14026</v>
      </c>
      <c r="B8302" t="s">
        <v>24234</v>
      </c>
      <c r="C8302" t="s">
        <v>14027</v>
      </c>
      <c r="D8302" t="s">
        <v>21648</v>
      </c>
      <c r="E8302"/>
      <c r="F8302">
        <v>99999</v>
      </c>
      <c r="G8302"/>
      <c r="H8302"/>
    </row>
    <row r="8303" spans="1:8" x14ac:dyDescent="0.2">
      <c r="A8303" t="s">
        <v>14028</v>
      </c>
      <c r="B8303" t="s">
        <v>23100</v>
      </c>
      <c r="C8303" t="s">
        <v>14029</v>
      </c>
      <c r="D8303" t="s">
        <v>21648</v>
      </c>
      <c r="E8303"/>
      <c r="F8303">
        <v>99999</v>
      </c>
      <c r="G8303"/>
      <c r="H8303"/>
    </row>
    <row r="8304" spans="1:8" x14ac:dyDescent="0.2">
      <c r="A8304" t="s">
        <v>14030</v>
      </c>
      <c r="B8304" t="s">
        <v>24235</v>
      </c>
      <c r="C8304" t="s">
        <v>14031</v>
      </c>
      <c r="D8304" t="s">
        <v>21648</v>
      </c>
      <c r="E8304"/>
      <c r="F8304">
        <v>99999</v>
      </c>
      <c r="G8304"/>
      <c r="H8304"/>
    </row>
    <row r="8305" spans="1:8" x14ac:dyDescent="0.2">
      <c r="A8305" t="s">
        <v>19115</v>
      </c>
      <c r="B8305" t="s">
        <v>24236</v>
      </c>
      <c r="C8305" t="s">
        <v>19116</v>
      </c>
      <c r="D8305" t="s">
        <v>21648</v>
      </c>
      <c r="E8305"/>
      <c r="F8305">
        <v>99999</v>
      </c>
      <c r="G8305"/>
      <c r="H8305"/>
    </row>
    <row r="8306" spans="1:8" x14ac:dyDescent="0.2">
      <c r="A8306" t="s">
        <v>14032</v>
      </c>
      <c r="B8306" t="s">
        <v>24194</v>
      </c>
      <c r="C8306" t="s">
        <v>14033</v>
      </c>
      <c r="D8306" t="s">
        <v>21648</v>
      </c>
      <c r="E8306"/>
      <c r="F8306">
        <v>99999</v>
      </c>
      <c r="G8306"/>
      <c r="H8306"/>
    </row>
    <row r="8307" spans="1:8" x14ac:dyDescent="0.2">
      <c r="A8307" t="s">
        <v>14034</v>
      </c>
      <c r="B8307" t="s">
        <v>24195</v>
      </c>
      <c r="C8307" t="s">
        <v>14035</v>
      </c>
      <c r="D8307" t="s">
        <v>21648</v>
      </c>
      <c r="E8307"/>
      <c r="F8307">
        <v>99999</v>
      </c>
      <c r="G8307"/>
      <c r="H8307"/>
    </row>
    <row r="8308" spans="1:8" x14ac:dyDescent="0.2">
      <c r="A8308" t="s">
        <v>14036</v>
      </c>
      <c r="B8308" t="s">
        <v>24196</v>
      </c>
      <c r="C8308" t="s">
        <v>14037</v>
      </c>
      <c r="D8308" t="s">
        <v>21648</v>
      </c>
      <c r="E8308"/>
      <c r="F8308">
        <v>99999</v>
      </c>
      <c r="G8308"/>
      <c r="H8308"/>
    </row>
    <row r="8309" spans="1:8" x14ac:dyDescent="0.2">
      <c r="A8309" t="s">
        <v>14038</v>
      </c>
      <c r="B8309" t="s">
        <v>24197</v>
      </c>
      <c r="C8309" t="s">
        <v>14039</v>
      </c>
      <c r="D8309" t="s">
        <v>21648</v>
      </c>
      <c r="E8309"/>
      <c r="F8309">
        <v>99999</v>
      </c>
      <c r="G8309"/>
      <c r="H8309"/>
    </row>
    <row r="8310" spans="1:8" x14ac:dyDescent="0.2">
      <c r="A8310" t="s">
        <v>25632</v>
      </c>
      <c r="B8310" t="s">
        <v>25633</v>
      </c>
      <c r="C8310" t="s">
        <v>25634</v>
      </c>
      <c r="D8310" t="s">
        <v>21648</v>
      </c>
      <c r="E8310"/>
      <c r="F8310">
        <v>99999</v>
      </c>
      <c r="G8310"/>
      <c r="H8310"/>
    </row>
    <row r="8311" spans="1:8" x14ac:dyDescent="0.2">
      <c r="A8311" t="s">
        <v>14040</v>
      </c>
      <c r="B8311" t="s">
        <v>24237</v>
      </c>
      <c r="C8311" t="s">
        <v>14041</v>
      </c>
      <c r="D8311" t="s">
        <v>21648</v>
      </c>
      <c r="E8311"/>
      <c r="F8311">
        <v>99999</v>
      </c>
      <c r="G8311"/>
      <c r="H8311"/>
    </row>
    <row r="8312" spans="1:8" x14ac:dyDescent="0.2">
      <c r="A8312" t="s">
        <v>19117</v>
      </c>
      <c r="B8312" t="s">
        <v>24238</v>
      </c>
      <c r="C8312" t="s">
        <v>19118</v>
      </c>
      <c r="D8312" t="s">
        <v>21648</v>
      </c>
      <c r="E8312">
        <v>0</v>
      </c>
      <c r="F8312">
        <v>99999</v>
      </c>
      <c r="G8312"/>
      <c r="H8312"/>
    </row>
    <row r="8313" spans="1:8" x14ac:dyDescent="0.2">
      <c r="A8313" t="s">
        <v>19119</v>
      </c>
      <c r="B8313" t="s">
        <v>24239</v>
      </c>
      <c r="C8313" t="s">
        <v>19120</v>
      </c>
      <c r="D8313" t="s">
        <v>21648</v>
      </c>
      <c r="E8313">
        <v>0</v>
      </c>
      <c r="F8313">
        <v>99999</v>
      </c>
      <c r="G8313"/>
      <c r="H8313"/>
    </row>
    <row r="8314" spans="1:8" x14ac:dyDescent="0.2">
      <c r="A8314" t="s">
        <v>25635</v>
      </c>
      <c r="B8314" t="s">
        <v>25636</v>
      </c>
      <c r="C8314" t="s">
        <v>25637</v>
      </c>
      <c r="D8314" t="s">
        <v>21648</v>
      </c>
      <c r="E8314"/>
      <c r="F8314">
        <v>99999</v>
      </c>
      <c r="G8314"/>
      <c r="H8314"/>
    </row>
    <row r="8315" spans="1:8" x14ac:dyDescent="0.2">
      <c r="A8315" t="s">
        <v>21295</v>
      </c>
      <c r="B8315" t="s">
        <v>24240</v>
      </c>
      <c r="C8315" t="s">
        <v>21296</v>
      </c>
      <c r="D8315" t="s">
        <v>21648</v>
      </c>
      <c r="E8315">
        <v>0</v>
      </c>
      <c r="F8315">
        <v>99999</v>
      </c>
      <c r="G8315"/>
      <c r="H8315"/>
    </row>
    <row r="8316" spans="1:8" x14ac:dyDescent="0.2">
      <c r="A8316" t="s">
        <v>19121</v>
      </c>
      <c r="B8316" t="s">
        <v>24241</v>
      </c>
      <c r="C8316" t="s">
        <v>19122</v>
      </c>
      <c r="D8316" t="s">
        <v>21648</v>
      </c>
      <c r="E8316"/>
      <c r="F8316">
        <v>99999</v>
      </c>
      <c r="G8316"/>
      <c r="H8316"/>
    </row>
    <row r="8317" spans="1:8" x14ac:dyDescent="0.2">
      <c r="A8317" t="s">
        <v>14042</v>
      </c>
      <c r="B8317" t="s">
        <v>24242</v>
      </c>
      <c r="C8317" t="s">
        <v>14043</v>
      </c>
      <c r="D8317" t="s">
        <v>21648</v>
      </c>
      <c r="E8317"/>
      <c r="F8317">
        <v>99999</v>
      </c>
      <c r="G8317"/>
      <c r="H8317"/>
    </row>
    <row r="8318" spans="1:8" x14ac:dyDescent="0.2">
      <c r="A8318" t="s">
        <v>19123</v>
      </c>
      <c r="B8318" t="s">
        <v>24180</v>
      </c>
      <c r="C8318" t="s">
        <v>19124</v>
      </c>
      <c r="D8318" t="s">
        <v>21648</v>
      </c>
      <c r="E8318"/>
      <c r="F8318">
        <v>99999</v>
      </c>
      <c r="G8318"/>
      <c r="H8318"/>
    </row>
    <row r="8319" spans="1:8" x14ac:dyDescent="0.2">
      <c r="A8319" t="s">
        <v>19125</v>
      </c>
      <c r="B8319" t="s">
        <v>24180</v>
      </c>
      <c r="C8319" t="s">
        <v>19126</v>
      </c>
      <c r="D8319" t="s">
        <v>21648</v>
      </c>
      <c r="E8319"/>
      <c r="F8319">
        <v>99999</v>
      </c>
      <c r="G8319"/>
      <c r="H8319"/>
    </row>
    <row r="8320" spans="1:8" x14ac:dyDescent="0.2">
      <c r="A8320" t="s">
        <v>14044</v>
      </c>
      <c r="B8320" t="s">
        <v>24180</v>
      </c>
      <c r="C8320" t="s">
        <v>14045</v>
      </c>
      <c r="D8320" t="s">
        <v>21648</v>
      </c>
      <c r="E8320"/>
      <c r="F8320">
        <v>99999</v>
      </c>
      <c r="G8320"/>
      <c r="H8320"/>
    </row>
    <row r="8321" spans="1:8" x14ac:dyDescent="0.2">
      <c r="A8321" t="s">
        <v>14046</v>
      </c>
      <c r="B8321" t="s">
        <v>24243</v>
      </c>
      <c r="C8321" t="s">
        <v>14047</v>
      </c>
      <c r="D8321" t="s">
        <v>21648</v>
      </c>
      <c r="E8321"/>
      <c r="F8321">
        <v>99999</v>
      </c>
      <c r="G8321"/>
      <c r="H8321"/>
    </row>
    <row r="8322" spans="1:8" x14ac:dyDescent="0.2">
      <c r="A8322" t="s">
        <v>14048</v>
      </c>
      <c r="B8322" t="s">
        <v>24244</v>
      </c>
      <c r="C8322" t="s">
        <v>10698</v>
      </c>
      <c r="D8322" t="s">
        <v>21648</v>
      </c>
      <c r="E8322"/>
      <c r="F8322">
        <v>99999</v>
      </c>
      <c r="G8322"/>
      <c r="H8322"/>
    </row>
    <row r="8323" spans="1:8" x14ac:dyDescent="0.2">
      <c r="A8323" t="s">
        <v>10699</v>
      </c>
      <c r="B8323" t="s">
        <v>24245</v>
      </c>
      <c r="C8323" t="s">
        <v>10700</v>
      </c>
      <c r="D8323" t="s">
        <v>21648</v>
      </c>
      <c r="E8323"/>
      <c r="F8323">
        <v>99999</v>
      </c>
      <c r="G8323"/>
      <c r="H8323"/>
    </row>
    <row r="8324" spans="1:8" x14ac:dyDescent="0.2">
      <c r="A8324" t="s">
        <v>10701</v>
      </c>
      <c r="B8324" t="s">
        <v>24246</v>
      </c>
      <c r="C8324" t="s">
        <v>10702</v>
      </c>
      <c r="D8324" t="s">
        <v>21648</v>
      </c>
      <c r="E8324"/>
      <c r="F8324">
        <v>99999</v>
      </c>
      <c r="G8324"/>
      <c r="H8324"/>
    </row>
    <row r="8325" spans="1:8" x14ac:dyDescent="0.2">
      <c r="A8325" t="s">
        <v>19127</v>
      </c>
      <c r="B8325" t="s">
        <v>24247</v>
      </c>
      <c r="C8325" t="s">
        <v>19128</v>
      </c>
      <c r="D8325" t="s">
        <v>21648</v>
      </c>
      <c r="E8325">
        <v>0</v>
      </c>
      <c r="F8325">
        <v>99999</v>
      </c>
      <c r="G8325"/>
      <c r="H8325"/>
    </row>
    <row r="8326" spans="1:8" x14ac:dyDescent="0.2">
      <c r="A8326" t="s">
        <v>19129</v>
      </c>
      <c r="B8326" t="s">
        <v>24248</v>
      </c>
      <c r="C8326" t="s">
        <v>19130</v>
      </c>
      <c r="D8326" t="s">
        <v>21648</v>
      </c>
      <c r="E8326"/>
      <c r="F8326">
        <v>99999</v>
      </c>
      <c r="G8326"/>
      <c r="H8326"/>
    </row>
    <row r="8327" spans="1:8" x14ac:dyDescent="0.2">
      <c r="A8327" t="s">
        <v>19131</v>
      </c>
      <c r="B8327" t="s">
        <v>24173</v>
      </c>
      <c r="C8327" t="s">
        <v>10581</v>
      </c>
      <c r="D8327" t="s">
        <v>21648</v>
      </c>
      <c r="E8327"/>
      <c r="F8327">
        <v>99999</v>
      </c>
      <c r="G8327"/>
      <c r="H8327"/>
    </row>
    <row r="8328" spans="1:8" x14ac:dyDescent="0.2">
      <c r="A8328" t="s">
        <v>21297</v>
      </c>
      <c r="B8328" t="s">
        <v>24249</v>
      </c>
      <c r="C8328" t="s">
        <v>21298</v>
      </c>
      <c r="D8328" t="s">
        <v>21648</v>
      </c>
      <c r="E8328">
        <v>0</v>
      </c>
      <c r="F8328">
        <v>99999</v>
      </c>
      <c r="G8328"/>
      <c r="H8328"/>
    </row>
    <row r="8329" spans="1:8" x14ac:dyDescent="0.2">
      <c r="A8329" t="s">
        <v>19132</v>
      </c>
      <c r="B8329" t="s">
        <v>24250</v>
      </c>
      <c r="C8329" t="s">
        <v>19133</v>
      </c>
      <c r="D8329" t="s">
        <v>21648</v>
      </c>
      <c r="E8329"/>
      <c r="F8329">
        <v>99999</v>
      </c>
      <c r="G8329"/>
      <c r="H8329"/>
    </row>
    <row r="8330" spans="1:8" x14ac:dyDescent="0.2">
      <c r="A8330" t="s">
        <v>10703</v>
      </c>
      <c r="B8330" t="s">
        <v>24251</v>
      </c>
      <c r="C8330" t="s">
        <v>10704</v>
      </c>
      <c r="D8330" t="s">
        <v>21648</v>
      </c>
      <c r="E8330"/>
      <c r="F8330">
        <v>99999</v>
      </c>
      <c r="G8330"/>
      <c r="H8330"/>
    </row>
    <row r="8331" spans="1:8" x14ac:dyDescent="0.2">
      <c r="A8331" t="s">
        <v>19134</v>
      </c>
      <c r="B8331" t="s">
        <v>24252</v>
      </c>
      <c r="C8331" t="s">
        <v>19135</v>
      </c>
      <c r="D8331" t="s">
        <v>21648</v>
      </c>
      <c r="E8331"/>
      <c r="F8331">
        <v>99999</v>
      </c>
      <c r="G8331"/>
      <c r="H8331"/>
    </row>
    <row r="8332" spans="1:8" x14ac:dyDescent="0.2">
      <c r="A8332" t="s">
        <v>10705</v>
      </c>
      <c r="B8332" t="s">
        <v>24253</v>
      </c>
      <c r="C8332" t="s">
        <v>10706</v>
      </c>
      <c r="D8332" t="s">
        <v>21648</v>
      </c>
      <c r="E8332">
        <v>0</v>
      </c>
      <c r="F8332">
        <v>99999</v>
      </c>
      <c r="G8332"/>
      <c r="H8332"/>
    </row>
    <row r="8333" spans="1:8" x14ac:dyDescent="0.2">
      <c r="A8333" t="s">
        <v>10707</v>
      </c>
      <c r="B8333" t="s">
        <v>24254</v>
      </c>
      <c r="C8333" t="s">
        <v>10708</v>
      </c>
      <c r="D8333" t="s">
        <v>21648</v>
      </c>
      <c r="E8333">
        <v>0</v>
      </c>
      <c r="F8333">
        <v>99999</v>
      </c>
      <c r="G8333"/>
      <c r="H8333"/>
    </row>
    <row r="8334" spans="1:8" x14ac:dyDescent="0.2">
      <c r="A8334" t="s">
        <v>10709</v>
      </c>
      <c r="B8334" t="s">
        <v>24255</v>
      </c>
      <c r="C8334" t="s">
        <v>10710</v>
      </c>
      <c r="D8334" t="s">
        <v>21648</v>
      </c>
      <c r="E8334">
        <v>0</v>
      </c>
      <c r="F8334">
        <v>99999</v>
      </c>
      <c r="G8334"/>
      <c r="H8334"/>
    </row>
    <row r="8335" spans="1:8" x14ac:dyDescent="0.2">
      <c r="A8335" t="s">
        <v>10711</v>
      </c>
      <c r="B8335" t="s">
        <v>24256</v>
      </c>
      <c r="C8335" t="s">
        <v>10712</v>
      </c>
      <c r="D8335" t="s">
        <v>21648</v>
      </c>
      <c r="E8335"/>
      <c r="F8335">
        <v>99999</v>
      </c>
      <c r="G8335"/>
      <c r="H8335"/>
    </row>
    <row r="8336" spans="1:8" x14ac:dyDescent="0.2">
      <c r="A8336" t="s">
        <v>10713</v>
      </c>
      <c r="B8336" t="s">
        <v>24257</v>
      </c>
      <c r="C8336" t="s">
        <v>10714</v>
      </c>
      <c r="D8336" t="s">
        <v>21648</v>
      </c>
      <c r="E8336"/>
      <c r="F8336">
        <v>99999</v>
      </c>
      <c r="G8336"/>
      <c r="H8336"/>
    </row>
    <row r="8337" spans="1:8" x14ac:dyDescent="0.2">
      <c r="A8337" t="s">
        <v>10715</v>
      </c>
      <c r="B8337" t="s">
        <v>24258</v>
      </c>
      <c r="C8337" t="s">
        <v>10716</v>
      </c>
      <c r="D8337" t="s">
        <v>21648</v>
      </c>
      <c r="E8337"/>
      <c r="F8337">
        <v>99999</v>
      </c>
      <c r="G8337"/>
      <c r="H8337"/>
    </row>
    <row r="8338" spans="1:8" x14ac:dyDescent="0.2">
      <c r="A8338" t="s">
        <v>10717</v>
      </c>
      <c r="B8338" t="s">
        <v>24259</v>
      </c>
      <c r="C8338" t="s">
        <v>10716</v>
      </c>
      <c r="D8338" t="s">
        <v>21648</v>
      </c>
      <c r="E8338"/>
      <c r="F8338">
        <v>99999</v>
      </c>
      <c r="G8338"/>
      <c r="H8338"/>
    </row>
    <row r="8339" spans="1:8" x14ac:dyDescent="0.2">
      <c r="A8339" t="s">
        <v>14071</v>
      </c>
      <c r="B8339" t="s">
        <v>24260</v>
      </c>
      <c r="C8339" t="s">
        <v>10716</v>
      </c>
      <c r="D8339" t="s">
        <v>21648</v>
      </c>
      <c r="E8339"/>
      <c r="F8339">
        <v>99999</v>
      </c>
      <c r="G8339"/>
      <c r="H8339"/>
    </row>
    <row r="8340" spans="1:8" x14ac:dyDescent="0.2">
      <c r="A8340" t="s">
        <v>14072</v>
      </c>
      <c r="B8340" t="s">
        <v>24261</v>
      </c>
      <c r="C8340" t="s">
        <v>14073</v>
      </c>
      <c r="D8340" t="s">
        <v>21648</v>
      </c>
      <c r="E8340"/>
      <c r="F8340">
        <v>99999</v>
      </c>
      <c r="G8340"/>
      <c r="H8340"/>
    </row>
    <row r="8341" spans="1:8" x14ac:dyDescent="0.2">
      <c r="A8341" t="s">
        <v>14074</v>
      </c>
      <c r="B8341" t="s">
        <v>24262</v>
      </c>
      <c r="C8341" t="s">
        <v>14075</v>
      </c>
      <c r="D8341" t="s">
        <v>21648</v>
      </c>
      <c r="E8341">
        <v>0</v>
      </c>
      <c r="F8341">
        <v>99999</v>
      </c>
      <c r="G8341"/>
      <c r="H8341"/>
    </row>
    <row r="8342" spans="1:8" x14ac:dyDescent="0.2">
      <c r="A8342" t="s">
        <v>14076</v>
      </c>
      <c r="B8342" t="s">
        <v>21676</v>
      </c>
      <c r="C8342" t="s">
        <v>2104</v>
      </c>
      <c r="D8342" t="s">
        <v>21677</v>
      </c>
      <c r="E8342"/>
      <c r="F8342"/>
      <c r="G8342"/>
      <c r="H8342"/>
    </row>
    <row r="8343" spans="1:8" x14ac:dyDescent="0.2">
      <c r="A8343" t="s">
        <v>14077</v>
      </c>
      <c r="B8343" t="s">
        <v>22877</v>
      </c>
      <c r="C8343" t="s">
        <v>10974</v>
      </c>
      <c r="D8343" t="s">
        <v>21677</v>
      </c>
      <c r="E8343"/>
      <c r="F8343"/>
      <c r="G8343"/>
      <c r="H8343"/>
    </row>
    <row r="8344" spans="1:8" x14ac:dyDescent="0.2">
      <c r="A8344" t="s">
        <v>14078</v>
      </c>
      <c r="B8344" t="s">
        <v>24263</v>
      </c>
      <c r="C8344" t="s">
        <v>14079</v>
      </c>
      <c r="D8344" t="s">
        <v>21648</v>
      </c>
      <c r="E8344"/>
      <c r="F8344">
        <v>99999</v>
      </c>
      <c r="G8344"/>
      <c r="H8344"/>
    </row>
    <row r="8345" spans="1:8" x14ac:dyDescent="0.2">
      <c r="A8345" t="s">
        <v>14080</v>
      </c>
      <c r="B8345" t="s">
        <v>24263</v>
      </c>
      <c r="C8345" t="s">
        <v>14081</v>
      </c>
      <c r="D8345" t="s">
        <v>21648</v>
      </c>
      <c r="E8345"/>
      <c r="F8345">
        <v>99999</v>
      </c>
      <c r="G8345"/>
      <c r="H8345"/>
    </row>
    <row r="8346" spans="1:8" x14ac:dyDescent="0.2">
      <c r="A8346" t="s">
        <v>14082</v>
      </c>
      <c r="B8346" t="s">
        <v>24264</v>
      </c>
      <c r="C8346" t="s">
        <v>14083</v>
      </c>
      <c r="D8346" t="s">
        <v>21648</v>
      </c>
      <c r="E8346">
        <v>0</v>
      </c>
      <c r="F8346">
        <v>99999</v>
      </c>
      <c r="G8346"/>
      <c r="H8346"/>
    </row>
    <row r="8347" spans="1:8" x14ac:dyDescent="0.2">
      <c r="A8347" t="s">
        <v>14084</v>
      </c>
      <c r="B8347" t="s">
        <v>24265</v>
      </c>
      <c r="C8347" t="s">
        <v>14085</v>
      </c>
      <c r="D8347" t="s">
        <v>21648</v>
      </c>
      <c r="E8347">
        <v>0</v>
      </c>
      <c r="F8347">
        <v>99999</v>
      </c>
      <c r="G8347"/>
      <c r="H8347"/>
    </row>
    <row r="8348" spans="1:8" x14ac:dyDescent="0.2">
      <c r="A8348" t="s">
        <v>14086</v>
      </c>
      <c r="B8348" t="s">
        <v>24265</v>
      </c>
      <c r="C8348" t="s">
        <v>14085</v>
      </c>
      <c r="D8348" t="s">
        <v>21648</v>
      </c>
      <c r="E8348">
        <v>0</v>
      </c>
      <c r="F8348">
        <v>99999</v>
      </c>
      <c r="G8348"/>
      <c r="H8348"/>
    </row>
    <row r="8349" spans="1:8" x14ac:dyDescent="0.2">
      <c r="A8349" t="s">
        <v>14087</v>
      </c>
      <c r="B8349" t="s">
        <v>24265</v>
      </c>
      <c r="C8349" t="s">
        <v>14085</v>
      </c>
      <c r="D8349" t="s">
        <v>21648</v>
      </c>
      <c r="E8349">
        <v>0</v>
      </c>
      <c r="F8349">
        <v>99999</v>
      </c>
      <c r="G8349"/>
      <c r="H8349"/>
    </row>
    <row r="8350" spans="1:8" x14ac:dyDescent="0.2">
      <c r="A8350" t="s">
        <v>14088</v>
      </c>
      <c r="B8350" t="s">
        <v>24265</v>
      </c>
      <c r="C8350" t="s">
        <v>14085</v>
      </c>
      <c r="D8350" t="s">
        <v>21648</v>
      </c>
      <c r="E8350">
        <v>0</v>
      </c>
      <c r="F8350">
        <v>99999</v>
      </c>
      <c r="G8350"/>
      <c r="H8350"/>
    </row>
    <row r="8351" spans="1:8" x14ac:dyDescent="0.2">
      <c r="A8351" t="s">
        <v>14089</v>
      </c>
      <c r="B8351" t="s">
        <v>24265</v>
      </c>
      <c r="C8351" t="s">
        <v>14090</v>
      </c>
      <c r="D8351" t="s">
        <v>21648</v>
      </c>
      <c r="E8351">
        <v>0</v>
      </c>
      <c r="F8351">
        <v>99999</v>
      </c>
      <c r="G8351"/>
      <c r="H8351"/>
    </row>
    <row r="8352" spans="1:8" x14ac:dyDescent="0.2">
      <c r="A8352" t="s">
        <v>14091</v>
      </c>
      <c r="B8352" t="s">
        <v>24265</v>
      </c>
      <c r="C8352" t="s">
        <v>14090</v>
      </c>
      <c r="D8352" t="s">
        <v>21648</v>
      </c>
      <c r="E8352">
        <v>0</v>
      </c>
      <c r="F8352">
        <v>99999</v>
      </c>
      <c r="G8352"/>
      <c r="H8352"/>
    </row>
    <row r="8353" spans="1:8" x14ac:dyDescent="0.2">
      <c r="A8353" t="s">
        <v>14092</v>
      </c>
      <c r="B8353" t="s">
        <v>24265</v>
      </c>
      <c r="C8353" t="s">
        <v>14090</v>
      </c>
      <c r="D8353" t="s">
        <v>21648</v>
      </c>
      <c r="E8353">
        <v>0</v>
      </c>
      <c r="F8353">
        <v>99999</v>
      </c>
      <c r="G8353"/>
      <c r="H8353"/>
    </row>
    <row r="8354" spans="1:8" x14ac:dyDescent="0.2">
      <c r="A8354" t="s">
        <v>14093</v>
      </c>
      <c r="B8354" t="s">
        <v>24265</v>
      </c>
      <c r="C8354" t="s">
        <v>14090</v>
      </c>
      <c r="D8354" t="s">
        <v>21648</v>
      </c>
      <c r="E8354">
        <v>0</v>
      </c>
      <c r="F8354">
        <v>99999</v>
      </c>
      <c r="G8354"/>
      <c r="H8354"/>
    </row>
    <row r="8355" spans="1:8" x14ac:dyDescent="0.2">
      <c r="A8355" t="s">
        <v>14094</v>
      </c>
      <c r="B8355" t="s">
        <v>24264</v>
      </c>
      <c r="C8355" t="s">
        <v>14095</v>
      </c>
      <c r="D8355" t="s">
        <v>21648</v>
      </c>
      <c r="E8355"/>
      <c r="F8355">
        <v>99999</v>
      </c>
      <c r="G8355"/>
      <c r="H8355"/>
    </row>
    <row r="8356" spans="1:8" x14ac:dyDescent="0.2">
      <c r="A8356" t="s">
        <v>14096</v>
      </c>
      <c r="B8356" t="s">
        <v>24263</v>
      </c>
      <c r="C8356" t="s">
        <v>14097</v>
      </c>
      <c r="D8356" t="s">
        <v>21648</v>
      </c>
      <c r="E8356"/>
      <c r="F8356">
        <v>99999</v>
      </c>
      <c r="G8356"/>
      <c r="H8356"/>
    </row>
    <row r="8357" spans="1:8" x14ac:dyDescent="0.2">
      <c r="A8357" t="s">
        <v>14098</v>
      </c>
      <c r="B8357" t="s">
        <v>24266</v>
      </c>
      <c r="C8357" t="s">
        <v>14099</v>
      </c>
      <c r="D8357" t="s">
        <v>21648</v>
      </c>
      <c r="E8357">
        <v>0</v>
      </c>
      <c r="F8357">
        <v>99999</v>
      </c>
      <c r="G8357"/>
      <c r="H8357"/>
    </row>
    <row r="8358" spans="1:8" x14ac:dyDescent="0.2">
      <c r="A8358" t="s">
        <v>14100</v>
      </c>
      <c r="B8358" t="s">
        <v>24267</v>
      </c>
      <c r="C8358" t="s">
        <v>14101</v>
      </c>
      <c r="D8358" t="s">
        <v>21648</v>
      </c>
      <c r="E8358"/>
      <c r="F8358">
        <v>99999</v>
      </c>
      <c r="G8358"/>
      <c r="H8358"/>
    </row>
    <row r="8359" spans="1:8" x14ac:dyDescent="0.2">
      <c r="A8359" t="s">
        <v>14102</v>
      </c>
      <c r="B8359" t="s">
        <v>24264</v>
      </c>
      <c r="C8359" t="s">
        <v>14103</v>
      </c>
      <c r="D8359" t="s">
        <v>21648</v>
      </c>
      <c r="E8359"/>
      <c r="F8359">
        <v>99999</v>
      </c>
      <c r="G8359"/>
      <c r="H8359"/>
    </row>
    <row r="8360" spans="1:8" x14ac:dyDescent="0.2">
      <c r="A8360" t="s">
        <v>14104</v>
      </c>
      <c r="B8360" t="s">
        <v>22877</v>
      </c>
      <c r="C8360" t="s">
        <v>14105</v>
      </c>
      <c r="D8360" t="s">
        <v>21677</v>
      </c>
      <c r="E8360"/>
      <c r="F8360"/>
      <c r="G8360"/>
      <c r="H8360"/>
    </row>
    <row r="8361" spans="1:8" x14ac:dyDescent="0.2">
      <c r="A8361" t="s">
        <v>14106</v>
      </c>
      <c r="B8361" t="s">
        <v>24266</v>
      </c>
      <c r="C8361" t="s">
        <v>14107</v>
      </c>
      <c r="D8361" t="s">
        <v>21648</v>
      </c>
      <c r="E8361">
        <v>0</v>
      </c>
      <c r="F8361">
        <v>99999</v>
      </c>
      <c r="G8361"/>
      <c r="H8361"/>
    </row>
    <row r="8362" spans="1:8" x14ac:dyDescent="0.2">
      <c r="A8362" t="s">
        <v>14108</v>
      </c>
      <c r="B8362" t="s">
        <v>24266</v>
      </c>
      <c r="C8362" t="s">
        <v>14109</v>
      </c>
      <c r="D8362" t="s">
        <v>21648</v>
      </c>
      <c r="E8362">
        <v>0</v>
      </c>
      <c r="F8362">
        <v>99999</v>
      </c>
      <c r="G8362"/>
      <c r="H8362"/>
    </row>
    <row r="8363" spans="1:8" x14ac:dyDescent="0.2">
      <c r="A8363" t="s">
        <v>10773</v>
      </c>
      <c r="B8363" t="s">
        <v>24266</v>
      </c>
      <c r="C8363" t="s">
        <v>10774</v>
      </c>
      <c r="D8363" t="s">
        <v>21648</v>
      </c>
      <c r="E8363">
        <v>0</v>
      </c>
      <c r="F8363">
        <v>99999</v>
      </c>
      <c r="G8363"/>
      <c r="H8363"/>
    </row>
    <row r="8364" spans="1:8" x14ac:dyDescent="0.2">
      <c r="A8364" t="s">
        <v>10775</v>
      </c>
      <c r="B8364" t="s">
        <v>24266</v>
      </c>
      <c r="C8364" t="s">
        <v>10776</v>
      </c>
      <c r="D8364" t="s">
        <v>21648</v>
      </c>
      <c r="E8364">
        <v>0</v>
      </c>
      <c r="F8364">
        <v>99999</v>
      </c>
      <c r="G8364"/>
      <c r="H8364"/>
    </row>
    <row r="8365" spans="1:8" x14ac:dyDescent="0.2">
      <c r="A8365" t="s">
        <v>1539</v>
      </c>
      <c r="B8365" t="s">
        <v>24268</v>
      </c>
      <c r="C8365" t="s">
        <v>10777</v>
      </c>
      <c r="D8365" t="s">
        <v>21648</v>
      </c>
      <c r="E8365">
        <v>0</v>
      </c>
      <c r="F8365">
        <v>99999</v>
      </c>
      <c r="G8365"/>
      <c r="H8365"/>
    </row>
    <row r="8366" spans="1:8" x14ac:dyDescent="0.2">
      <c r="A8366" t="s">
        <v>10778</v>
      </c>
      <c r="B8366" t="s">
        <v>24268</v>
      </c>
      <c r="C8366" t="s">
        <v>10779</v>
      </c>
      <c r="D8366" t="s">
        <v>21648</v>
      </c>
      <c r="E8366">
        <v>0</v>
      </c>
      <c r="F8366">
        <v>99999</v>
      </c>
      <c r="G8366"/>
      <c r="H8366"/>
    </row>
    <row r="8367" spans="1:8" x14ac:dyDescent="0.2">
      <c r="A8367" t="s">
        <v>10780</v>
      </c>
      <c r="B8367" t="s">
        <v>24267</v>
      </c>
      <c r="C8367" t="s">
        <v>10781</v>
      </c>
      <c r="D8367" t="s">
        <v>21648</v>
      </c>
      <c r="E8367"/>
      <c r="F8367">
        <v>99999</v>
      </c>
      <c r="G8367"/>
      <c r="H8367"/>
    </row>
    <row r="8368" spans="1:8" x14ac:dyDescent="0.2">
      <c r="A8368" t="s">
        <v>10782</v>
      </c>
      <c r="B8368" t="s">
        <v>22877</v>
      </c>
      <c r="C8368" t="s">
        <v>10783</v>
      </c>
      <c r="D8368" t="s">
        <v>21677</v>
      </c>
      <c r="E8368"/>
      <c r="F8368"/>
      <c r="G8368"/>
      <c r="H8368"/>
    </row>
    <row r="8369" spans="1:8" x14ac:dyDescent="0.2">
      <c r="A8369" t="s">
        <v>10784</v>
      </c>
      <c r="B8369" t="s">
        <v>24266</v>
      </c>
      <c r="C8369" t="s">
        <v>14107</v>
      </c>
      <c r="D8369" t="s">
        <v>21648</v>
      </c>
      <c r="E8369">
        <v>0</v>
      </c>
      <c r="F8369">
        <v>99999</v>
      </c>
      <c r="G8369"/>
      <c r="H8369"/>
    </row>
    <row r="8370" spans="1:8" x14ac:dyDescent="0.2">
      <c r="A8370" t="s">
        <v>14138</v>
      </c>
      <c r="B8370" t="s">
        <v>24266</v>
      </c>
      <c r="C8370" t="s">
        <v>14109</v>
      </c>
      <c r="D8370" t="s">
        <v>21648</v>
      </c>
      <c r="E8370">
        <v>0</v>
      </c>
      <c r="F8370">
        <v>99999</v>
      </c>
      <c r="G8370"/>
      <c r="H8370"/>
    </row>
    <row r="8371" spans="1:8" x14ac:dyDescent="0.2">
      <c r="A8371" t="s">
        <v>14139</v>
      </c>
      <c r="B8371" t="s">
        <v>24266</v>
      </c>
      <c r="C8371" t="s">
        <v>10774</v>
      </c>
      <c r="D8371" t="s">
        <v>21648</v>
      </c>
      <c r="E8371">
        <v>0</v>
      </c>
      <c r="F8371">
        <v>99999</v>
      </c>
      <c r="G8371"/>
      <c r="H8371"/>
    </row>
    <row r="8372" spans="1:8" x14ac:dyDescent="0.2">
      <c r="A8372" t="s">
        <v>14140</v>
      </c>
      <c r="B8372" t="s">
        <v>24266</v>
      </c>
      <c r="C8372" t="s">
        <v>10776</v>
      </c>
      <c r="D8372" t="s">
        <v>21648</v>
      </c>
      <c r="E8372">
        <v>0</v>
      </c>
      <c r="F8372">
        <v>99999</v>
      </c>
      <c r="G8372"/>
      <c r="H8372"/>
    </row>
    <row r="8373" spans="1:8" x14ac:dyDescent="0.2">
      <c r="A8373" t="s">
        <v>14141</v>
      </c>
      <c r="B8373" t="s">
        <v>24263</v>
      </c>
      <c r="C8373" t="s">
        <v>14142</v>
      </c>
      <c r="D8373" t="s">
        <v>21648</v>
      </c>
      <c r="E8373"/>
      <c r="F8373">
        <v>99999</v>
      </c>
      <c r="G8373"/>
      <c r="H8373"/>
    </row>
    <row r="8374" spans="1:8" x14ac:dyDescent="0.2">
      <c r="A8374" t="s">
        <v>14143</v>
      </c>
      <c r="B8374" t="s">
        <v>24263</v>
      </c>
      <c r="C8374" t="s">
        <v>14144</v>
      </c>
      <c r="D8374" t="s">
        <v>21648</v>
      </c>
      <c r="E8374"/>
      <c r="F8374">
        <v>99999</v>
      </c>
      <c r="G8374"/>
      <c r="H8374"/>
    </row>
    <row r="8375" spans="1:8" x14ac:dyDescent="0.2">
      <c r="A8375" t="s">
        <v>14145</v>
      </c>
      <c r="B8375" t="s">
        <v>24267</v>
      </c>
      <c r="C8375" t="s">
        <v>14146</v>
      </c>
      <c r="D8375" t="s">
        <v>21648</v>
      </c>
      <c r="E8375"/>
      <c r="F8375">
        <v>99999</v>
      </c>
      <c r="G8375"/>
      <c r="H8375"/>
    </row>
    <row r="8376" spans="1:8" x14ac:dyDescent="0.2">
      <c r="A8376" t="s">
        <v>14147</v>
      </c>
      <c r="B8376" t="s">
        <v>24269</v>
      </c>
      <c r="C8376" t="s">
        <v>14148</v>
      </c>
      <c r="D8376" t="s">
        <v>21648</v>
      </c>
      <c r="E8376">
        <v>0</v>
      </c>
      <c r="F8376">
        <v>99999</v>
      </c>
      <c r="G8376"/>
      <c r="H8376"/>
    </row>
    <row r="8377" spans="1:8" x14ac:dyDescent="0.2">
      <c r="A8377" t="s">
        <v>14149</v>
      </c>
      <c r="B8377" t="s">
        <v>24266</v>
      </c>
      <c r="C8377" t="s">
        <v>14109</v>
      </c>
      <c r="D8377" t="s">
        <v>21648</v>
      </c>
      <c r="E8377">
        <v>0</v>
      </c>
      <c r="F8377">
        <v>99999</v>
      </c>
      <c r="G8377"/>
      <c r="H8377"/>
    </row>
    <row r="8378" spans="1:8" x14ac:dyDescent="0.2">
      <c r="A8378" t="s">
        <v>14150</v>
      </c>
      <c r="B8378" t="s">
        <v>24266</v>
      </c>
      <c r="C8378" t="s">
        <v>10776</v>
      </c>
      <c r="D8378" t="s">
        <v>21648</v>
      </c>
      <c r="E8378">
        <v>0</v>
      </c>
      <c r="F8378">
        <v>99999</v>
      </c>
      <c r="G8378"/>
      <c r="H8378"/>
    </row>
    <row r="8379" spans="1:8" x14ac:dyDescent="0.2">
      <c r="A8379" t="s">
        <v>14151</v>
      </c>
      <c r="B8379" t="s">
        <v>24265</v>
      </c>
      <c r="C8379" t="s">
        <v>14152</v>
      </c>
      <c r="D8379" t="s">
        <v>21648</v>
      </c>
      <c r="E8379">
        <v>0</v>
      </c>
      <c r="F8379">
        <v>99999</v>
      </c>
      <c r="G8379"/>
      <c r="H8379"/>
    </row>
    <row r="8380" spans="1:8" x14ac:dyDescent="0.2">
      <c r="A8380" t="s">
        <v>14153</v>
      </c>
      <c r="B8380" t="s">
        <v>24270</v>
      </c>
      <c r="C8380" t="s">
        <v>14154</v>
      </c>
      <c r="D8380" t="s">
        <v>21648</v>
      </c>
      <c r="E8380">
        <v>0</v>
      </c>
      <c r="F8380">
        <v>99999</v>
      </c>
      <c r="G8380"/>
      <c r="H8380"/>
    </row>
    <row r="8381" spans="1:8" x14ac:dyDescent="0.2">
      <c r="A8381" t="s">
        <v>14155</v>
      </c>
      <c r="B8381" t="s">
        <v>24271</v>
      </c>
      <c r="C8381" t="s">
        <v>14156</v>
      </c>
      <c r="D8381" t="s">
        <v>21648</v>
      </c>
      <c r="E8381"/>
      <c r="F8381">
        <v>71915</v>
      </c>
      <c r="G8381"/>
      <c r="H8381"/>
    </row>
    <row r="8382" spans="1:8" x14ac:dyDescent="0.2">
      <c r="A8382" t="s">
        <v>14157</v>
      </c>
      <c r="B8382" t="s">
        <v>24271</v>
      </c>
      <c r="C8382" t="s">
        <v>14158</v>
      </c>
      <c r="D8382" t="s">
        <v>21648</v>
      </c>
      <c r="E8382"/>
      <c r="F8382">
        <v>71915</v>
      </c>
      <c r="G8382"/>
      <c r="H8382"/>
    </row>
    <row r="8383" spans="1:8" x14ac:dyDescent="0.2">
      <c r="A8383" t="s">
        <v>1464</v>
      </c>
      <c r="B8383" t="s">
        <v>24264</v>
      </c>
      <c r="C8383" t="s">
        <v>5309</v>
      </c>
      <c r="D8383" t="s">
        <v>21648</v>
      </c>
      <c r="E8383">
        <v>0</v>
      </c>
      <c r="F8383">
        <v>99999</v>
      </c>
      <c r="G8383"/>
      <c r="H8383"/>
    </row>
    <row r="8384" spans="1:8" x14ac:dyDescent="0.2">
      <c r="A8384" t="s">
        <v>14159</v>
      </c>
      <c r="B8384" t="s">
        <v>24264</v>
      </c>
      <c r="C8384" t="s">
        <v>14160</v>
      </c>
      <c r="D8384" t="s">
        <v>21648</v>
      </c>
      <c r="E8384">
        <v>0</v>
      </c>
      <c r="F8384">
        <v>99999</v>
      </c>
      <c r="G8384"/>
      <c r="H8384"/>
    </row>
    <row r="8385" spans="1:8" x14ac:dyDescent="0.2">
      <c r="A8385" t="s">
        <v>14161</v>
      </c>
      <c r="B8385" t="s">
        <v>24264</v>
      </c>
      <c r="C8385" t="s">
        <v>14162</v>
      </c>
      <c r="D8385" t="s">
        <v>21648</v>
      </c>
      <c r="E8385"/>
      <c r="F8385">
        <v>99999</v>
      </c>
      <c r="G8385"/>
      <c r="H8385"/>
    </row>
    <row r="8386" spans="1:8" x14ac:dyDescent="0.2">
      <c r="A8386" t="s">
        <v>14163</v>
      </c>
      <c r="B8386" t="s">
        <v>24264</v>
      </c>
      <c r="C8386" t="s">
        <v>14164</v>
      </c>
      <c r="D8386" t="s">
        <v>21648</v>
      </c>
      <c r="E8386"/>
      <c r="F8386">
        <v>99999</v>
      </c>
      <c r="G8386"/>
      <c r="H8386"/>
    </row>
    <row r="8387" spans="1:8" x14ac:dyDescent="0.2">
      <c r="A8387" t="s">
        <v>14165</v>
      </c>
      <c r="B8387" t="s">
        <v>24266</v>
      </c>
      <c r="C8387" t="s">
        <v>10818</v>
      </c>
      <c r="D8387" t="s">
        <v>21648</v>
      </c>
      <c r="E8387">
        <v>0</v>
      </c>
      <c r="F8387">
        <v>99999</v>
      </c>
      <c r="G8387"/>
      <c r="H8387"/>
    </row>
    <row r="8388" spans="1:8" x14ac:dyDescent="0.2">
      <c r="A8388" t="s">
        <v>10819</v>
      </c>
      <c r="B8388" t="s">
        <v>24266</v>
      </c>
      <c r="C8388" t="s">
        <v>10820</v>
      </c>
      <c r="D8388" t="s">
        <v>21648</v>
      </c>
      <c r="E8388">
        <v>0</v>
      </c>
      <c r="F8388">
        <v>99999</v>
      </c>
      <c r="G8388"/>
      <c r="H8388"/>
    </row>
    <row r="8389" spans="1:8" x14ac:dyDescent="0.2">
      <c r="A8389" t="s">
        <v>10821</v>
      </c>
      <c r="B8389" t="s">
        <v>24266</v>
      </c>
      <c r="C8389" t="s">
        <v>10822</v>
      </c>
      <c r="D8389" t="s">
        <v>21648</v>
      </c>
      <c r="E8389">
        <v>0</v>
      </c>
      <c r="F8389">
        <v>99999</v>
      </c>
      <c r="G8389"/>
      <c r="H8389"/>
    </row>
    <row r="8390" spans="1:8" x14ac:dyDescent="0.2">
      <c r="A8390" t="s">
        <v>10823</v>
      </c>
      <c r="B8390" t="s">
        <v>24266</v>
      </c>
      <c r="C8390" t="s">
        <v>10824</v>
      </c>
      <c r="D8390" t="s">
        <v>21648</v>
      </c>
      <c r="E8390">
        <v>0</v>
      </c>
      <c r="F8390">
        <v>99999</v>
      </c>
      <c r="G8390"/>
      <c r="H8390"/>
    </row>
    <row r="8391" spans="1:8" x14ac:dyDescent="0.2">
      <c r="A8391" t="s">
        <v>10825</v>
      </c>
      <c r="B8391" t="s">
        <v>24266</v>
      </c>
      <c r="C8391" t="s">
        <v>10826</v>
      </c>
      <c r="D8391" t="s">
        <v>21648</v>
      </c>
      <c r="E8391">
        <v>0</v>
      </c>
      <c r="F8391">
        <v>99999</v>
      </c>
      <c r="G8391"/>
      <c r="H8391"/>
    </row>
    <row r="8392" spans="1:8" x14ac:dyDescent="0.2">
      <c r="A8392" t="s">
        <v>10827</v>
      </c>
      <c r="B8392" t="s">
        <v>24266</v>
      </c>
      <c r="C8392" t="s">
        <v>10828</v>
      </c>
      <c r="D8392" t="s">
        <v>21648</v>
      </c>
      <c r="E8392">
        <v>0</v>
      </c>
      <c r="F8392">
        <v>99999</v>
      </c>
      <c r="G8392"/>
      <c r="H8392"/>
    </row>
    <row r="8393" spans="1:8" x14ac:dyDescent="0.2">
      <c r="A8393" t="s">
        <v>19136</v>
      </c>
      <c r="B8393" t="s">
        <v>24268</v>
      </c>
      <c r="C8393" t="s">
        <v>19137</v>
      </c>
      <c r="D8393" t="s">
        <v>21648</v>
      </c>
      <c r="E8393">
        <v>0</v>
      </c>
      <c r="F8393">
        <v>70901</v>
      </c>
      <c r="G8393"/>
      <c r="H8393"/>
    </row>
    <row r="8394" spans="1:8" x14ac:dyDescent="0.2">
      <c r="A8394" t="s">
        <v>19138</v>
      </c>
      <c r="B8394" t="s">
        <v>24268</v>
      </c>
      <c r="C8394" t="s">
        <v>19139</v>
      </c>
      <c r="D8394" t="s">
        <v>21648</v>
      </c>
      <c r="E8394">
        <v>0</v>
      </c>
      <c r="F8394">
        <v>70901</v>
      </c>
      <c r="G8394"/>
      <c r="H8394"/>
    </row>
    <row r="8395" spans="1:8" x14ac:dyDescent="0.2">
      <c r="A8395" t="s">
        <v>10829</v>
      </c>
      <c r="B8395" t="s">
        <v>24272</v>
      </c>
      <c r="C8395" t="s">
        <v>10830</v>
      </c>
      <c r="D8395" t="s">
        <v>21648</v>
      </c>
      <c r="E8395"/>
      <c r="F8395">
        <v>99999</v>
      </c>
      <c r="G8395"/>
      <c r="H8395"/>
    </row>
    <row r="8396" spans="1:8" x14ac:dyDescent="0.2">
      <c r="A8396" t="s">
        <v>10831</v>
      </c>
      <c r="B8396" t="s">
        <v>24268</v>
      </c>
      <c r="C8396" t="s">
        <v>10832</v>
      </c>
      <c r="D8396" t="s">
        <v>21648</v>
      </c>
      <c r="E8396"/>
      <c r="F8396">
        <v>99999</v>
      </c>
      <c r="G8396"/>
      <c r="H8396"/>
    </row>
    <row r="8397" spans="1:8" x14ac:dyDescent="0.2">
      <c r="A8397" t="s">
        <v>10833</v>
      </c>
      <c r="B8397" t="s">
        <v>24268</v>
      </c>
      <c r="C8397" t="s">
        <v>10834</v>
      </c>
      <c r="D8397" t="s">
        <v>21648</v>
      </c>
      <c r="E8397"/>
      <c r="F8397">
        <v>99999</v>
      </c>
      <c r="G8397"/>
      <c r="H8397"/>
    </row>
    <row r="8398" spans="1:8" x14ac:dyDescent="0.2">
      <c r="A8398" t="s">
        <v>10835</v>
      </c>
      <c r="B8398" t="s">
        <v>24268</v>
      </c>
      <c r="C8398" t="s">
        <v>10836</v>
      </c>
      <c r="D8398" t="s">
        <v>21648</v>
      </c>
      <c r="E8398"/>
      <c r="F8398">
        <v>99999</v>
      </c>
      <c r="G8398"/>
      <c r="H8398"/>
    </row>
    <row r="8399" spans="1:8" x14ac:dyDescent="0.2">
      <c r="A8399" t="s">
        <v>10837</v>
      </c>
      <c r="B8399" t="s">
        <v>24264</v>
      </c>
      <c r="C8399" t="s">
        <v>10838</v>
      </c>
      <c r="D8399" t="s">
        <v>21648</v>
      </c>
      <c r="E8399">
        <v>0</v>
      </c>
      <c r="F8399">
        <v>99999</v>
      </c>
      <c r="G8399"/>
      <c r="H8399"/>
    </row>
    <row r="8400" spans="1:8" x14ac:dyDescent="0.2">
      <c r="A8400" t="s">
        <v>10839</v>
      </c>
      <c r="B8400" t="s">
        <v>24265</v>
      </c>
      <c r="C8400" t="s">
        <v>14090</v>
      </c>
      <c r="D8400" t="s">
        <v>21648</v>
      </c>
      <c r="E8400"/>
      <c r="F8400">
        <v>99999</v>
      </c>
      <c r="G8400"/>
      <c r="H8400"/>
    </row>
    <row r="8401" spans="1:8" x14ac:dyDescent="0.2">
      <c r="A8401" t="s">
        <v>10840</v>
      </c>
      <c r="B8401" t="s">
        <v>24265</v>
      </c>
      <c r="C8401" t="s">
        <v>10841</v>
      </c>
      <c r="D8401" t="s">
        <v>21648</v>
      </c>
      <c r="E8401"/>
      <c r="F8401">
        <v>99999</v>
      </c>
      <c r="G8401"/>
      <c r="H8401"/>
    </row>
    <row r="8402" spans="1:8" x14ac:dyDescent="0.2">
      <c r="A8402" t="s">
        <v>10842</v>
      </c>
      <c r="B8402" t="s">
        <v>24268</v>
      </c>
      <c r="C8402" t="s">
        <v>10843</v>
      </c>
      <c r="D8402" t="s">
        <v>21648</v>
      </c>
      <c r="E8402"/>
      <c r="F8402">
        <v>99999</v>
      </c>
      <c r="G8402"/>
      <c r="H8402"/>
    </row>
    <row r="8403" spans="1:8" x14ac:dyDescent="0.2">
      <c r="A8403" t="s">
        <v>10844</v>
      </c>
      <c r="B8403" t="s">
        <v>24268</v>
      </c>
      <c r="C8403" t="s">
        <v>10845</v>
      </c>
      <c r="D8403" t="s">
        <v>21648</v>
      </c>
      <c r="E8403"/>
      <c r="F8403">
        <v>99999</v>
      </c>
      <c r="G8403"/>
      <c r="H8403"/>
    </row>
    <row r="8404" spans="1:8" x14ac:dyDescent="0.2">
      <c r="A8404" t="s">
        <v>10846</v>
      </c>
      <c r="B8404" t="s">
        <v>24264</v>
      </c>
      <c r="C8404" t="s">
        <v>10847</v>
      </c>
      <c r="D8404" t="s">
        <v>21648</v>
      </c>
      <c r="E8404"/>
      <c r="F8404">
        <v>99999</v>
      </c>
      <c r="G8404"/>
      <c r="H8404"/>
    </row>
    <row r="8405" spans="1:8" x14ac:dyDescent="0.2">
      <c r="A8405" t="s">
        <v>10848</v>
      </c>
      <c r="B8405" t="s">
        <v>24264</v>
      </c>
      <c r="C8405" t="s">
        <v>10849</v>
      </c>
      <c r="D8405" t="s">
        <v>21648</v>
      </c>
      <c r="E8405"/>
      <c r="F8405">
        <v>99999</v>
      </c>
      <c r="G8405"/>
      <c r="H8405"/>
    </row>
    <row r="8406" spans="1:8" x14ac:dyDescent="0.2">
      <c r="A8406" t="s">
        <v>10850</v>
      </c>
      <c r="B8406" t="s">
        <v>24264</v>
      </c>
      <c r="C8406" t="s">
        <v>10851</v>
      </c>
      <c r="D8406" t="s">
        <v>21648</v>
      </c>
      <c r="E8406"/>
      <c r="F8406">
        <v>99999</v>
      </c>
      <c r="G8406"/>
      <c r="H8406"/>
    </row>
    <row r="8407" spans="1:8" x14ac:dyDescent="0.2">
      <c r="A8407" t="s">
        <v>10852</v>
      </c>
      <c r="B8407" t="s">
        <v>24264</v>
      </c>
      <c r="C8407" t="s">
        <v>10853</v>
      </c>
      <c r="D8407" t="s">
        <v>21648</v>
      </c>
      <c r="E8407"/>
      <c r="F8407">
        <v>99999</v>
      </c>
      <c r="G8407"/>
      <c r="H8407"/>
    </row>
    <row r="8408" spans="1:8" x14ac:dyDescent="0.2">
      <c r="A8408" t="s">
        <v>10854</v>
      </c>
      <c r="B8408" t="s">
        <v>24264</v>
      </c>
      <c r="C8408" t="s">
        <v>10855</v>
      </c>
      <c r="D8408" t="s">
        <v>21648</v>
      </c>
      <c r="E8408"/>
      <c r="F8408">
        <v>99999</v>
      </c>
      <c r="G8408"/>
      <c r="H8408"/>
    </row>
    <row r="8409" spans="1:8" x14ac:dyDescent="0.2">
      <c r="A8409" t="s">
        <v>10856</v>
      </c>
      <c r="B8409" t="s">
        <v>24264</v>
      </c>
      <c r="C8409" t="s">
        <v>10857</v>
      </c>
      <c r="D8409" t="s">
        <v>21648</v>
      </c>
      <c r="E8409"/>
      <c r="F8409">
        <v>99999</v>
      </c>
      <c r="G8409"/>
      <c r="H8409"/>
    </row>
    <row r="8410" spans="1:8" x14ac:dyDescent="0.2">
      <c r="A8410" t="s">
        <v>10858</v>
      </c>
      <c r="B8410" t="s">
        <v>24264</v>
      </c>
      <c r="C8410" t="s">
        <v>10859</v>
      </c>
      <c r="D8410" t="s">
        <v>21648</v>
      </c>
      <c r="E8410"/>
      <c r="F8410">
        <v>99999</v>
      </c>
      <c r="G8410"/>
      <c r="H8410"/>
    </row>
    <row r="8411" spans="1:8" x14ac:dyDescent="0.2">
      <c r="A8411" t="s">
        <v>10860</v>
      </c>
      <c r="B8411" t="s">
        <v>24264</v>
      </c>
      <c r="C8411" t="s">
        <v>10861</v>
      </c>
      <c r="D8411" t="s">
        <v>21648</v>
      </c>
      <c r="E8411"/>
      <c r="F8411">
        <v>99999</v>
      </c>
      <c r="G8411"/>
      <c r="H8411"/>
    </row>
    <row r="8412" spans="1:8" x14ac:dyDescent="0.2">
      <c r="A8412" t="s">
        <v>10862</v>
      </c>
      <c r="B8412" t="s">
        <v>24264</v>
      </c>
      <c r="C8412" t="s">
        <v>10863</v>
      </c>
      <c r="D8412" t="s">
        <v>21648</v>
      </c>
      <c r="E8412"/>
      <c r="F8412">
        <v>99999</v>
      </c>
      <c r="G8412"/>
      <c r="H8412"/>
    </row>
    <row r="8413" spans="1:8" x14ac:dyDescent="0.2">
      <c r="A8413" t="s">
        <v>10864</v>
      </c>
      <c r="B8413" t="s">
        <v>24267</v>
      </c>
      <c r="C8413" t="s">
        <v>10865</v>
      </c>
      <c r="D8413" t="s">
        <v>21648</v>
      </c>
      <c r="E8413"/>
      <c r="F8413">
        <v>99999</v>
      </c>
      <c r="G8413"/>
      <c r="H8413"/>
    </row>
    <row r="8414" spans="1:8" x14ac:dyDescent="0.2">
      <c r="A8414" t="s">
        <v>10866</v>
      </c>
      <c r="B8414" t="s">
        <v>24267</v>
      </c>
      <c r="C8414" t="s">
        <v>10867</v>
      </c>
      <c r="D8414" t="s">
        <v>21648</v>
      </c>
      <c r="E8414"/>
      <c r="F8414">
        <v>99999</v>
      </c>
      <c r="G8414"/>
      <c r="H8414"/>
    </row>
    <row r="8415" spans="1:8" x14ac:dyDescent="0.2">
      <c r="A8415" t="s">
        <v>10868</v>
      </c>
      <c r="B8415" t="s">
        <v>24267</v>
      </c>
      <c r="C8415" t="s">
        <v>10869</v>
      </c>
      <c r="D8415" t="s">
        <v>21648</v>
      </c>
      <c r="E8415"/>
      <c r="F8415">
        <v>99999</v>
      </c>
      <c r="G8415"/>
      <c r="H8415"/>
    </row>
    <row r="8416" spans="1:8" x14ac:dyDescent="0.2">
      <c r="A8416" t="s">
        <v>10870</v>
      </c>
      <c r="B8416" t="s">
        <v>24264</v>
      </c>
      <c r="C8416" t="s">
        <v>10871</v>
      </c>
      <c r="D8416" t="s">
        <v>21648</v>
      </c>
      <c r="E8416"/>
      <c r="F8416">
        <v>99999</v>
      </c>
      <c r="G8416"/>
      <c r="H8416"/>
    </row>
    <row r="8417" spans="1:8" x14ac:dyDescent="0.2">
      <c r="A8417" t="s">
        <v>10872</v>
      </c>
      <c r="B8417" t="s">
        <v>24264</v>
      </c>
      <c r="C8417" t="s">
        <v>10873</v>
      </c>
      <c r="D8417" t="s">
        <v>21648</v>
      </c>
      <c r="E8417"/>
      <c r="F8417">
        <v>99999</v>
      </c>
      <c r="G8417"/>
      <c r="H8417"/>
    </row>
    <row r="8418" spans="1:8" x14ac:dyDescent="0.2">
      <c r="A8418" t="s">
        <v>10874</v>
      </c>
      <c r="B8418" t="s">
        <v>24264</v>
      </c>
      <c r="C8418" t="s">
        <v>10875</v>
      </c>
      <c r="D8418" t="s">
        <v>21648</v>
      </c>
      <c r="E8418"/>
      <c r="F8418">
        <v>99999</v>
      </c>
      <c r="G8418"/>
      <c r="H8418"/>
    </row>
    <row r="8419" spans="1:8" x14ac:dyDescent="0.2">
      <c r="A8419" t="s">
        <v>10876</v>
      </c>
      <c r="B8419" t="s">
        <v>24268</v>
      </c>
      <c r="C8419" t="s">
        <v>10877</v>
      </c>
      <c r="D8419" t="s">
        <v>21648</v>
      </c>
      <c r="E8419"/>
      <c r="F8419">
        <v>99999</v>
      </c>
      <c r="G8419"/>
      <c r="H8419"/>
    </row>
    <row r="8420" spans="1:8" x14ac:dyDescent="0.2">
      <c r="A8420" t="s">
        <v>10878</v>
      </c>
      <c r="B8420" t="s">
        <v>24268</v>
      </c>
      <c r="C8420" t="s">
        <v>10879</v>
      </c>
      <c r="D8420" t="s">
        <v>21648</v>
      </c>
      <c r="E8420"/>
      <c r="F8420">
        <v>99999</v>
      </c>
      <c r="G8420"/>
      <c r="H8420"/>
    </row>
    <row r="8421" spans="1:8" x14ac:dyDescent="0.2">
      <c r="A8421" t="s">
        <v>10880</v>
      </c>
      <c r="B8421" t="s">
        <v>24268</v>
      </c>
      <c r="C8421" t="s">
        <v>10881</v>
      </c>
      <c r="D8421" t="s">
        <v>21648</v>
      </c>
      <c r="E8421"/>
      <c r="F8421">
        <v>99999</v>
      </c>
      <c r="G8421"/>
      <c r="H8421"/>
    </row>
    <row r="8422" spans="1:8" x14ac:dyDescent="0.2">
      <c r="A8422" t="s">
        <v>10882</v>
      </c>
      <c r="B8422" t="s">
        <v>24268</v>
      </c>
      <c r="C8422" t="s">
        <v>10883</v>
      </c>
      <c r="D8422" t="s">
        <v>21648</v>
      </c>
      <c r="E8422"/>
      <c r="F8422">
        <v>99999</v>
      </c>
      <c r="G8422"/>
      <c r="H8422"/>
    </row>
    <row r="8423" spans="1:8" x14ac:dyDescent="0.2">
      <c r="A8423" t="s">
        <v>10884</v>
      </c>
      <c r="B8423" t="s">
        <v>24268</v>
      </c>
      <c r="C8423" t="s">
        <v>10885</v>
      </c>
      <c r="D8423" t="s">
        <v>21648</v>
      </c>
      <c r="E8423"/>
      <c r="F8423">
        <v>99999</v>
      </c>
      <c r="G8423"/>
      <c r="H8423"/>
    </row>
    <row r="8424" spans="1:8" x14ac:dyDescent="0.2">
      <c r="A8424" t="s">
        <v>10886</v>
      </c>
      <c r="B8424" t="s">
        <v>24268</v>
      </c>
      <c r="C8424" t="s">
        <v>10887</v>
      </c>
      <c r="D8424" t="s">
        <v>21648</v>
      </c>
      <c r="E8424"/>
      <c r="F8424">
        <v>99999</v>
      </c>
      <c r="G8424"/>
      <c r="H8424"/>
    </row>
    <row r="8425" spans="1:8" x14ac:dyDescent="0.2">
      <c r="A8425" t="s">
        <v>10888</v>
      </c>
      <c r="B8425" t="s">
        <v>24267</v>
      </c>
      <c r="C8425" t="s">
        <v>10889</v>
      </c>
      <c r="D8425" t="s">
        <v>21648</v>
      </c>
      <c r="E8425"/>
      <c r="F8425">
        <v>99999</v>
      </c>
      <c r="G8425"/>
      <c r="H8425"/>
    </row>
    <row r="8426" spans="1:8" x14ac:dyDescent="0.2">
      <c r="A8426" t="s">
        <v>10890</v>
      </c>
      <c r="B8426" t="s">
        <v>24267</v>
      </c>
      <c r="C8426" t="s">
        <v>10891</v>
      </c>
      <c r="D8426" t="s">
        <v>21648</v>
      </c>
      <c r="E8426"/>
      <c r="F8426">
        <v>99999</v>
      </c>
      <c r="G8426"/>
      <c r="H8426"/>
    </row>
    <row r="8427" spans="1:8" x14ac:dyDescent="0.2">
      <c r="A8427" t="s">
        <v>10892</v>
      </c>
      <c r="B8427" t="s">
        <v>24267</v>
      </c>
      <c r="C8427" t="s">
        <v>10893</v>
      </c>
      <c r="D8427" t="s">
        <v>21648</v>
      </c>
      <c r="E8427"/>
      <c r="F8427">
        <v>99999</v>
      </c>
      <c r="G8427"/>
      <c r="H8427"/>
    </row>
    <row r="8428" spans="1:8" x14ac:dyDescent="0.2">
      <c r="A8428" t="s">
        <v>10894</v>
      </c>
      <c r="B8428" t="s">
        <v>24263</v>
      </c>
      <c r="C8428" t="s">
        <v>10895</v>
      </c>
      <c r="D8428" t="s">
        <v>21648</v>
      </c>
      <c r="E8428"/>
      <c r="F8428">
        <v>99999</v>
      </c>
      <c r="G8428"/>
      <c r="H8428"/>
    </row>
    <row r="8429" spans="1:8" x14ac:dyDescent="0.2">
      <c r="A8429" t="s">
        <v>10896</v>
      </c>
      <c r="B8429" t="s">
        <v>24263</v>
      </c>
      <c r="C8429" t="s">
        <v>10897</v>
      </c>
      <c r="D8429" t="s">
        <v>21648</v>
      </c>
      <c r="E8429"/>
      <c r="F8429">
        <v>99999</v>
      </c>
      <c r="G8429"/>
      <c r="H8429"/>
    </row>
    <row r="8430" spans="1:8" x14ac:dyDescent="0.2">
      <c r="A8430" t="s">
        <v>10898</v>
      </c>
      <c r="B8430" t="s">
        <v>24263</v>
      </c>
      <c r="C8430" t="s">
        <v>10899</v>
      </c>
      <c r="D8430" t="s">
        <v>21648</v>
      </c>
      <c r="E8430"/>
      <c r="F8430">
        <v>99999</v>
      </c>
      <c r="G8430"/>
      <c r="H8430"/>
    </row>
    <row r="8431" spans="1:8" x14ac:dyDescent="0.2">
      <c r="A8431" t="s">
        <v>10900</v>
      </c>
      <c r="B8431" t="s">
        <v>24263</v>
      </c>
      <c r="C8431" t="s">
        <v>10901</v>
      </c>
      <c r="D8431" t="s">
        <v>21648</v>
      </c>
      <c r="E8431"/>
      <c r="F8431">
        <v>99999</v>
      </c>
      <c r="G8431"/>
      <c r="H8431"/>
    </row>
    <row r="8432" spans="1:8" x14ac:dyDescent="0.2">
      <c r="A8432" t="s">
        <v>10902</v>
      </c>
      <c r="B8432" t="s">
        <v>24263</v>
      </c>
      <c r="C8432" t="s">
        <v>10903</v>
      </c>
      <c r="D8432" t="s">
        <v>21648</v>
      </c>
      <c r="E8432"/>
      <c r="F8432">
        <v>99999</v>
      </c>
      <c r="G8432"/>
      <c r="H8432"/>
    </row>
    <row r="8433" spans="1:8" x14ac:dyDescent="0.2">
      <c r="A8433" t="s">
        <v>10904</v>
      </c>
      <c r="B8433" t="s">
        <v>24263</v>
      </c>
      <c r="C8433" t="s">
        <v>10905</v>
      </c>
      <c r="D8433" t="s">
        <v>21648</v>
      </c>
      <c r="E8433"/>
      <c r="F8433">
        <v>99999</v>
      </c>
      <c r="G8433"/>
      <c r="H8433"/>
    </row>
    <row r="8434" spans="1:8" x14ac:dyDescent="0.2">
      <c r="A8434" t="s">
        <v>10906</v>
      </c>
      <c r="B8434" t="s">
        <v>24267</v>
      </c>
      <c r="C8434" t="s">
        <v>10907</v>
      </c>
      <c r="D8434" t="s">
        <v>21648</v>
      </c>
      <c r="E8434"/>
      <c r="F8434">
        <v>99999</v>
      </c>
      <c r="G8434"/>
      <c r="H8434"/>
    </row>
    <row r="8435" spans="1:8" x14ac:dyDescent="0.2">
      <c r="A8435" t="s">
        <v>10908</v>
      </c>
      <c r="B8435" t="s">
        <v>24267</v>
      </c>
      <c r="C8435" t="s">
        <v>10909</v>
      </c>
      <c r="D8435" t="s">
        <v>21648</v>
      </c>
      <c r="E8435"/>
      <c r="F8435">
        <v>99999</v>
      </c>
      <c r="G8435"/>
      <c r="H8435"/>
    </row>
    <row r="8436" spans="1:8" x14ac:dyDescent="0.2">
      <c r="A8436" t="s">
        <v>10910</v>
      </c>
      <c r="B8436" t="s">
        <v>24267</v>
      </c>
      <c r="C8436" t="s">
        <v>10911</v>
      </c>
      <c r="D8436" t="s">
        <v>21648</v>
      </c>
      <c r="E8436"/>
      <c r="F8436">
        <v>99999</v>
      </c>
      <c r="G8436"/>
      <c r="H8436"/>
    </row>
    <row r="8437" spans="1:8" x14ac:dyDescent="0.2">
      <c r="A8437" t="s">
        <v>10912</v>
      </c>
      <c r="B8437" t="s">
        <v>24264</v>
      </c>
      <c r="C8437" t="s">
        <v>10913</v>
      </c>
      <c r="D8437" t="s">
        <v>21648</v>
      </c>
      <c r="E8437"/>
      <c r="F8437">
        <v>99999</v>
      </c>
      <c r="G8437"/>
      <c r="H8437"/>
    </row>
    <row r="8438" spans="1:8" x14ac:dyDescent="0.2">
      <c r="A8438" t="s">
        <v>10914</v>
      </c>
      <c r="B8438" t="s">
        <v>24264</v>
      </c>
      <c r="C8438" t="s">
        <v>10915</v>
      </c>
      <c r="D8438" t="s">
        <v>21648</v>
      </c>
      <c r="E8438"/>
      <c r="F8438">
        <v>99999</v>
      </c>
      <c r="G8438"/>
      <c r="H8438"/>
    </row>
    <row r="8439" spans="1:8" x14ac:dyDescent="0.2">
      <c r="A8439" t="s">
        <v>10916</v>
      </c>
      <c r="B8439" t="s">
        <v>24264</v>
      </c>
      <c r="C8439" t="s">
        <v>14262</v>
      </c>
      <c r="D8439" t="s">
        <v>21648</v>
      </c>
      <c r="E8439"/>
      <c r="F8439">
        <v>99999</v>
      </c>
      <c r="G8439"/>
      <c r="H8439"/>
    </row>
    <row r="8440" spans="1:8" x14ac:dyDescent="0.2">
      <c r="A8440" t="s">
        <v>14263</v>
      </c>
      <c r="B8440" t="s">
        <v>24264</v>
      </c>
      <c r="C8440" t="s">
        <v>14264</v>
      </c>
      <c r="D8440" t="s">
        <v>21648</v>
      </c>
      <c r="E8440"/>
      <c r="F8440">
        <v>99999</v>
      </c>
      <c r="G8440"/>
      <c r="H8440"/>
    </row>
    <row r="8441" spans="1:8" x14ac:dyDescent="0.2">
      <c r="A8441" t="s">
        <v>14265</v>
      </c>
      <c r="B8441" t="s">
        <v>24264</v>
      </c>
      <c r="C8441" t="s">
        <v>14266</v>
      </c>
      <c r="D8441" t="s">
        <v>21648</v>
      </c>
      <c r="E8441"/>
      <c r="F8441">
        <v>99999</v>
      </c>
      <c r="G8441"/>
      <c r="H8441"/>
    </row>
    <row r="8442" spans="1:8" x14ac:dyDescent="0.2">
      <c r="A8442" t="s">
        <v>14267</v>
      </c>
      <c r="B8442" t="s">
        <v>24264</v>
      </c>
      <c r="C8442" t="s">
        <v>14268</v>
      </c>
      <c r="D8442" t="s">
        <v>21648</v>
      </c>
      <c r="E8442"/>
      <c r="F8442">
        <v>99999</v>
      </c>
      <c r="G8442"/>
      <c r="H8442"/>
    </row>
    <row r="8443" spans="1:8" x14ac:dyDescent="0.2">
      <c r="A8443" t="s">
        <v>14269</v>
      </c>
      <c r="B8443" t="s">
        <v>24264</v>
      </c>
      <c r="C8443" t="s">
        <v>14270</v>
      </c>
      <c r="D8443" t="s">
        <v>21648</v>
      </c>
      <c r="E8443"/>
      <c r="F8443">
        <v>99999</v>
      </c>
      <c r="G8443"/>
      <c r="H8443"/>
    </row>
    <row r="8444" spans="1:8" x14ac:dyDescent="0.2">
      <c r="A8444" t="s">
        <v>14271</v>
      </c>
      <c r="B8444" t="s">
        <v>24264</v>
      </c>
      <c r="C8444" t="s">
        <v>14272</v>
      </c>
      <c r="D8444" t="s">
        <v>21648</v>
      </c>
      <c r="E8444"/>
      <c r="F8444">
        <v>99999</v>
      </c>
      <c r="G8444"/>
      <c r="H8444"/>
    </row>
    <row r="8445" spans="1:8" x14ac:dyDescent="0.2">
      <c r="A8445" t="s">
        <v>14273</v>
      </c>
      <c r="B8445" t="s">
        <v>24264</v>
      </c>
      <c r="C8445" t="s">
        <v>14274</v>
      </c>
      <c r="D8445" t="s">
        <v>21648</v>
      </c>
      <c r="E8445"/>
      <c r="F8445">
        <v>99999</v>
      </c>
      <c r="G8445"/>
      <c r="H8445"/>
    </row>
    <row r="8446" spans="1:8" x14ac:dyDescent="0.2">
      <c r="A8446" t="s">
        <v>14275</v>
      </c>
      <c r="B8446" t="s">
        <v>24264</v>
      </c>
      <c r="C8446" t="s">
        <v>14276</v>
      </c>
      <c r="D8446" t="s">
        <v>21648</v>
      </c>
      <c r="E8446"/>
      <c r="F8446">
        <v>99999</v>
      </c>
      <c r="G8446"/>
      <c r="H8446"/>
    </row>
    <row r="8447" spans="1:8" x14ac:dyDescent="0.2">
      <c r="A8447" t="s">
        <v>14277</v>
      </c>
      <c r="B8447" t="s">
        <v>24264</v>
      </c>
      <c r="C8447" t="s">
        <v>14278</v>
      </c>
      <c r="D8447" t="s">
        <v>21648</v>
      </c>
      <c r="E8447"/>
      <c r="F8447">
        <v>99999</v>
      </c>
      <c r="G8447"/>
      <c r="H8447"/>
    </row>
    <row r="8448" spans="1:8" x14ac:dyDescent="0.2">
      <c r="A8448" t="s">
        <v>14279</v>
      </c>
      <c r="B8448" t="s">
        <v>24264</v>
      </c>
      <c r="C8448" t="s">
        <v>14280</v>
      </c>
      <c r="D8448" t="s">
        <v>21648</v>
      </c>
      <c r="E8448"/>
      <c r="F8448">
        <v>99999</v>
      </c>
      <c r="G8448"/>
      <c r="H8448"/>
    </row>
    <row r="8449" spans="1:8" x14ac:dyDescent="0.2">
      <c r="A8449" t="s">
        <v>14281</v>
      </c>
      <c r="B8449" t="s">
        <v>24265</v>
      </c>
      <c r="C8449" t="s">
        <v>14282</v>
      </c>
      <c r="D8449" t="s">
        <v>21648</v>
      </c>
      <c r="E8449"/>
      <c r="F8449">
        <v>99999</v>
      </c>
      <c r="G8449"/>
      <c r="H8449"/>
    </row>
    <row r="8450" spans="1:8" x14ac:dyDescent="0.2">
      <c r="A8450" t="s">
        <v>14283</v>
      </c>
      <c r="B8450" t="s">
        <v>24265</v>
      </c>
      <c r="C8450" t="s">
        <v>14284</v>
      </c>
      <c r="D8450" t="s">
        <v>21648</v>
      </c>
      <c r="E8450"/>
      <c r="F8450">
        <v>99999</v>
      </c>
      <c r="G8450"/>
      <c r="H8450"/>
    </row>
    <row r="8451" spans="1:8" x14ac:dyDescent="0.2">
      <c r="A8451" t="s">
        <v>14285</v>
      </c>
      <c r="B8451" t="s">
        <v>24265</v>
      </c>
      <c r="C8451" t="s">
        <v>14286</v>
      </c>
      <c r="D8451" t="s">
        <v>21648</v>
      </c>
      <c r="E8451"/>
      <c r="F8451">
        <v>99999</v>
      </c>
      <c r="G8451"/>
      <c r="H8451"/>
    </row>
    <row r="8452" spans="1:8" x14ac:dyDescent="0.2">
      <c r="A8452" t="s">
        <v>14287</v>
      </c>
      <c r="B8452" t="s">
        <v>24265</v>
      </c>
      <c r="C8452" t="s">
        <v>14288</v>
      </c>
      <c r="D8452" t="s">
        <v>21648</v>
      </c>
      <c r="E8452"/>
      <c r="F8452">
        <v>99999</v>
      </c>
      <c r="G8452"/>
      <c r="H8452"/>
    </row>
    <row r="8453" spans="1:8" x14ac:dyDescent="0.2">
      <c r="A8453" t="s">
        <v>14289</v>
      </c>
      <c r="B8453" t="s">
        <v>24265</v>
      </c>
      <c r="C8453" t="s">
        <v>14290</v>
      </c>
      <c r="D8453" t="s">
        <v>21648</v>
      </c>
      <c r="E8453"/>
      <c r="F8453">
        <v>99999</v>
      </c>
      <c r="G8453"/>
      <c r="H8453"/>
    </row>
    <row r="8454" spans="1:8" x14ac:dyDescent="0.2">
      <c r="A8454" t="s">
        <v>14291</v>
      </c>
      <c r="B8454" t="s">
        <v>24265</v>
      </c>
      <c r="C8454" t="s">
        <v>13824</v>
      </c>
      <c r="D8454" t="s">
        <v>21648</v>
      </c>
      <c r="E8454"/>
      <c r="F8454">
        <v>99999</v>
      </c>
      <c r="G8454"/>
      <c r="H8454"/>
    </row>
    <row r="8455" spans="1:8" x14ac:dyDescent="0.2">
      <c r="A8455" t="s">
        <v>13825</v>
      </c>
      <c r="B8455" t="s">
        <v>24268</v>
      </c>
      <c r="C8455" t="s">
        <v>13826</v>
      </c>
      <c r="D8455" t="s">
        <v>21648</v>
      </c>
      <c r="E8455"/>
      <c r="F8455">
        <v>99999</v>
      </c>
      <c r="G8455"/>
      <c r="H8455"/>
    </row>
    <row r="8456" spans="1:8" x14ac:dyDescent="0.2">
      <c r="A8456" t="s">
        <v>13827</v>
      </c>
      <c r="B8456" t="s">
        <v>24268</v>
      </c>
      <c r="C8456" t="s">
        <v>13828</v>
      </c>
      <c r="D8456" t="s">
        <v>21648</v>
      </c>
      <c r="E8456"/>
      <c r="F8456">
        <v>99999</v>
      </c>
      <c r="G8456"/>
      <c r="H8456"/>
    </row>
    <row r="8457" spans="1:8" x14ac:dyDescent="0.2">
      <c r="A8457" t="s">
        <v>13829</v>
      </c>
      <c r="B8457" t="s">
        <v>24268</v>
      </c>
      <c r="C8457" t="s">
        <v>13830</v>
      </c>
      <c r="D8457" t="s">
        <v>21648</v>
      </c>
      <c r="E8457"/>
      <c r="F8457">
        <v>99999</v>
      </c>
      <c r="G8457"/>
      <c r="H8457"/>
    </row>
    <row r="8458" spans="1:8" x14ac:dyDescent="0.2">
      <c r="A8458" t="s">
        <v>13831</v>
      </c>
      <c r="B8458" t="s">
        <v>24268</v>
      </c>
      <c r="C8458" t="s">
        <v>13832</v>
      </c>
      <c r="D8458" t="s">
        <v>21648</v>
      </c>
      <c r="E8458"/>
      <c r="F8458">
        <v>99999</v>
      </c>
      <c r="G8458"/>
      <c r="H8458"/>
    </row>
    <row r="8459" spans="1:8" x14ac:dyDescent="0.2">
      <c r="A8459" t="s">
        <v>13833</v>
      </c>
      <c r="B8459" t="s">
        <v>24268</v>
      </c>
      <c r="C8459" t="s">
        <v>13834</v>
      </c>
      <c r="D8459" t="s">
        <v>21648</v>
      </c>
      <c r="E8459"/>
      <c r="F8459">
        <v>99999</v>
      </c>
      <c r="G8459"/>
      <c r="H8459"/>
    </row>
    <row r="8460" spans="1:8" x14ac:dyDescent="0.2">
      <c r="A8460" t="s">
        <v>13835</v>
      </c>
      <c r="B8460" t="s">
        <v>24268</v>
      </c>
      <c r="C8460" t="s">
        <v>13836</v>
      </c>
      <c r="D8460" t="s">
        <v>21648</v>
      </c>
      <c r="E8460"/>
      <c r="F8460">
        <v>99999</v>
      </c>
      <c r="G8460"/>
      <c r="H8460"/>
    </row>
    <row r="8461" spans="1:8" x14ac:dyDescent="0.2">
      <c r="A8461" t="s">
        <v>13837</v>
      </c>
      <c r="B8461" t="s">
        <v>24272</v>
      </c>
      <c r="C8461" t="s">
        <v>13838</v>
      </c>
      <c r="D8461" t="s">
        <v>21648</v>
      </c>
      <c r="E8461"/>
      <c r="F8461">
        <v>99999</v>
      </c>
      <c r="G8461"/>
      <c r="H8461"/>
    </row>
    <row r="8462" spans="1:8" x14ac:dyDescent="0.2">
      <c r="A8462" t="s">
        <v>13839</v>
      </c>
      <c r="B8462" t="s">
        <v>24272</v>
      </c>
      <c r="C8462" t="s">
        <v>13840</v>
      </c>
      <c r="D8462" t="s">
        <v>21648</v>
      </c>
      <c r="E8462"/>
      <c r="F8462">
        <v>99999</v>
      </c>
      <c r="G8462"/>
      <c r="H8462"/>
    </row>
    <row r="8463" spans="1:8" x14ac:dyDescent="0.2">
      <c r="A8463" t="s">
        <v>13841</v>
      </c>
      <c r="B8463" t="s">
        <v>24272</v>
      </c>
      <c r="C8463" t="s">
        <v>13842</v>
      </c>
      <c r="D8463" t="s">
        <v>21648</v>
      </c>
      <c r="E8463"/>
      <c r="F8463">
        <v>99999</v>
      </c>
      <c r="G8463"/>
      <c r="H8463"/>
    </row>
    <row r="8464" spans="1:8" x14ac:dyDescent="0.2">
      <c r="A8464" t="s">
        <v>13843</v>
      </c>
      <c r="B8464" t="s">
        <v>24268</v>
      </c>
      <c r="C8464" t="s">
        <v>13844</v>
      </c>
      <c r="D8464" t="s">
        <v>21648</v>
      </c>
      <c r="E8464"/>
      <c r="F8464">
        <v>99999</v>
      </c>
      <c r="G8464"/>
      <c r="H8464"/>
    </row>
    <row r="8465" spans="1:8" x14ac:dyDescent="0.2">
      <c r="A8465" t="s">
        <v>13845</v>
      </c>
      <c r="B8465" t="s">
        <v>24268</v>
      </c>
      <c r="C8465" t="s">
        <v>13846</v>
      </c>
      <c r="D8465" t="s">
        <v>21648</v>
      </c>
      <c r="E8465"/>
      <c r="F8465">
        <v>99999</v>
      </c>
      <c r="G8465"/>
      <c r="H8465"/>
    </row>
    <row r="8466" spans="1:8" x14ac:dyDescent="0.2">
      <c r="A8466" t="s">
        <v>13847</v>
      </c>
      <c r="B8466" t="s">
        <v>24268</v>
      </c>
      <c r="C8466" t="s">
        <v>13848</v>
      </c>
      <c r="D8466" t="s">
        <v>21648</v>
      </c>
      <c r="E8466"/>
      <c r="F8466">
        <v>99999</v>
      </c>
      <c r="G8466"/>
      <c r="H8466"/>
    </row>
    <row r="8467" spans="1:8" x14ac:dyDescent="0.2">
      <c r="A8467" t="s">
        <v>13849</v>
      </c>
      <c r="B8467" t="s">
        <v>24273</v>
      </c>
      <c r="C8467" t="s">
        <v>13850</v>
      </c>
      <c r="D8467" t="s">
        <v>21648</v>
      </c>
      <c r="E8467"/>
      <c r="F8467">
        <v>99999</v>
      </c>
      <c r="G8467"/>
      <c r="H8467"/>
    </row>
    <row r="8468" spans="1:8" x14ac:dyDescent="0.2">
      <c r="A8468" t="s">
        <v>13851</v>
      </c>
      <c r="B8468" t="s">
        <v>24273</v>
      </c>
      <c r="C8468" t="s">
        <v>13852</v>
      </c>
      <c r="D8468" t="s">
        <v>21648</v>
      </c>
      <c r="E8468"/>
      <c r="F8468">
        <v>99999</v>
      </c>
      <c r="G8468"/>
      <c r="H8468"/>
    </row>
    <row r="8469" spans="1:8" x14ac:dyDescent="0.2">
      <c r="A8469" t="s">
        <v>13853</v>
      </c>
      <c r="B8469" t="s">
        <v>24273</v>
      </c>
      <c r="C8469" t="s">
        <v>13854</v>
      </c>
      <c r="D8469" t="s">
        <v>21648</v>
      </c>
      <c r="E8469"/>
      <c r="F8469">
        <v>99999</v>
      </c>
      <c r="G8469"/>
      <c r="H8469"/>
    </row>
    <row r="8470" spans="1:8" x14ac:dyDescent="0.2">
      <c r="A8470" t="s">
        <v>13855</v>
      </c>
      <c r="B8470" t="s">
        <v>24265</v>
      </c>
      <c r="C8470" t="s">
        <v>14288</v>
      </c>
      <c r="D8470" t="s">
        <v>21648</v>
      </c>
      <c r="E8470"/>
      <c r="F8470">
        <v>99999</v>
      </c>
      <c r="G8470"/>
      <c r="H8470"/>
    </row>
    <row r="8471" spans="1:8" x14ac:dyDescent="0.2">
      <c r="A8471" t="s">
        <v>14318</v>
      </c>
      <c r="B8471" t="s">
        <v>24265</v>
      </c>
      <c r="C8471" t="s">
        <v>14290</v>
      </c>
      <c r="D8471" t="s">
        <v>21648</v>
      </c>
      <c r="E8471"/>
      <c r="F8471">
        <v>99999</v>
      </c>
      <c r="G8471"/>
      <c r="H8471"/>
    </row>
    <row r="8472" spans="1:8" x14ac:dyDescent="0.2">
      <c r="A8472" t="s">
        <v>14319</v>
      </c>
      <c r="B8472" t="s">
        <v>24265</v>
      </c>
      <c r="C8472" t="s">
        <v>13824</v>
      </c>
      <c r="D8472" t="s">
        <v>21648</v>
      </c>
      <c r="E8472"/>
      <c r="F8472">
        <v>99999</v>
      </c>
      <c r="G8472"/>
      <c r="H8472"/>
    </row>
    <row r="8473" spans="1:8" x14ac:dyDescent="0.2">
      <c r="A8473" t="s">
        <v>14320</v>
      </c>
      <c r="B8473" t="s">
        <v>24265</v>
      </c>
      <c r="C8473" t="s">
        <v>14282</v>
      </c>
      <c r="D8473" t="s">
        <v>21648</v>
      </c>
      <c r="E8473"/>
      <c r="F8473">
        <v>99999</v>
      </c>
      <c r="G8473"/>
      <c r="H8473"/>
    </row>
    <row r="8474" spans="1:8" x14ac:dyDescent="0.2">
      <c r="A8474" t="s">
        <v>14321</v>
      </c>
      <c r="B8474" t="s">
        <v>24265</v>
      </c>
      <c r="C8474" t="s">
        <v>14284</v>
      </c>
      <c r="D8474" t="s">
        <v>21648</v>
      </c>
      <c r="E8474"/>
      <c r="F8474">
        <v>99999</v>
      </c>
      <c r="G8474"/>
      <c r="H8474"/>
    </row>
    <row r="8475" spans="1:8" x14ac:dyDescent="0.2">
      <c r="A8475" t="s">
        <v>14322</v>
      </c>
      <c r="B8475" t="s">
        <v>24265</v>
      </c>
      <c r="C8475" t="s">
        <v>14286</v>
      </c>
      <c r="D8475" t="s">
        <v>21648</v>
      </c>
      <c r="E8475"/>
      <c r="F8475">
        <v>99999</v>
      </c>
      <c r="G8475"/>
      <c r="H8475"/>
    </row>
    <row r="8476" spans="1:8" x14ac:dyDescent="0.2">
      <c r="A8476" t="s">
        <v>14323</v>
      </c>
      <c r="B8476" t="s">
        <v>24268</v>
      </c>
      <c r="C8476" t="s">
        <v>13826</v>
      </c>
      <c r="D8476" t="s">
        <v>21648</v>
      </c>
      <c r="E8476"/>
      <c r="F8476">
        <v>99999</v>
      </c>
      <c r="G8476"/>
      <c r="H8476"/>
    </row>
    <row r="8477" spans="1:8" x14ac:dyDescent="0.2">
      <c r="A8477" t="s">
        <v>14324</v>
      </c>
      <c r="B8477" t="s">
        <v>24268</v>
      </c>
      <c r="C8477" t="s">
        <v>13828</v>
      </c>
      <c r="D8477" t="s">
        <v>21648</v>
      </c>
      <c r="E8477"/>
      <c r="F8477">
        <v>99999</v>
      </c>
      <c r="G8477"/>
      <c r="H8477"/>
    </row>
    <row r="8478" spans="1:8" x14ac:dyDescent="0.2">
      <c r="A8478" t="s">
        <v>14325</v>
      </c>
      <c r="B8478" t="s">
        <v>24268</v>
      </c>
      <c r="C8478" t="s">
        <v>13830</v>
      </c>
      <c r="D8478" t="s">
        <v>21648</v>
      </c>
      <c r="E8478"/>
      <c r="F8478">
        <v>99999</v>
      </c>
      <c r="G8478"/>
      <c r="H8478"/>
    </row>
    <row r="8479" spans="1:8" x14ac:dyDescent="0.2">
      <c r="A8479" t="s">
        <v>14326</v>
      </c>
      <c r="B8479" t="s">
        <v>24268</v>
      </c>
      <c r="C8479" t="s">
        <v>13832</v>
      </c>
      <c r="D8479" t="s">
        <v>21648</v>
      </c>
      <c r="E8479"/>
      <c r="F8479">
        <v>99999</v>
      </c>
      <c r="G8479"/>
      <c r="H8479"/>
    </row>
    <row r="8480" spans="1:8" x14ac:dyDescent="0.2">
      <c r="A8480" t="s">
        <v>14327</v>
      </c>
      <c r="B8480" t="s">
        <v>24268</v>
      </c>
      <c r="C8480" t="s">
        <v>13834</v>
      </c>
      <c r="D8480" t="s">
        <v>21648</v>
      </c>
      <c r="E8480"/>
      <c r="F8480">
        <v>99999</v>
      </c>
      <c r="G8480"/>
      <c r="H8480"/>
    </row>
    <row r="8481" spans="1:8" x14ac:dyDescent="0.2">
      <c r="A8481" t="s">
        <v>14328</v>
      </c>
      <c r="B8481" t="s">
        <v>24268</v>
      </c>
      <c r="C8481" t="s">
        <v>13836</v>
      </c>
      <c r="D8481" t="s">
        <v>21648</v>
      </c>
      <c r="E8481"/>
      <c r="F8481">
        <v>99999</v>
      </c>
      <c r="G8481"/>
      <c r="H8481"/>
    </row>
    <row r="8482" spans="1:8" x14ac:dyDescent="0.2">
      <c r="A8482" t="s">
        <v>14329</v>
      </c>
      <c r="B8482" t="s">
        <v>24265</v>
      </c>
      <c r="C8482" t="s">
        <v>14330</v>
      </c>
      <c r="D8482" t="s">
        <v>21648</v>
      </c>
      <c r="E8482"/>
      <c r="F8482">
        <v>99999</v>
      </c>
      <c r="G8482"/>
      <c r="H8482"/>
    </row>
    <row r="8483" spans="1:8" x14ac:dyDescent="0.2">
      <c r="A8483" t="s">
        <v>14331</v>
      </c>
      <c r="B8483" t="s">
        <v>24265</v>
      </c>
      <c r="C8483" t="s">
        <v>14332</v>
      </c>
      <c r="D8483" t="s">
        <v>21648</v>
      </c>
      <c r="E8483"/>
      <c r="F8483">
        <v>99999</v>
      </c>
      <c r="G8483"/>
      <c r="H8483"/>
    </row>
    <row r="8484" spans="1:8" x14ac:dyDescent="0.2">
      <c r="A8484" t="s">
        <v>14333</v>
      </c>
      <c r="B8484" t="s">
        <v>24265</v>
      </c>
      <c r="C8484" t="s">
        <v>14334</v>
      </c>
      <c r="D8484" t="s">
        <v>21648</v>
      </c>
      <c r="E8484"/>
      <c r="F8484">
        <v>99999</v>
      </c>
      <c r="G8484"/>
      <c r="H8484"/>
    </row>
    <row r="8485" spans="1:8" x14ac:dyDescent="0.2">
      <c r="A8485" t="s">
        <v>14335</v>
      </c>
      <c r="B8485" t="s">
        <v>24265</v>
      </c>
      <c r="C8485" t="s">
        <v>14336</v>
      </c>
      <c r="D8485" t="s">
        <v>21648</v>
      </c>
      <c r="E8485"/>
      <c r="F8485">
        <v>99999</v>
      </c>
      <c r="G8485"/>
      <c r="H8485"/>
    </row>
    <row r="8486" spans="1:8" x14ac:dyDescent="0.2">
      <c r="A8486" t="s">
        <v>14337</v>
      </c>
      <c r="B8486" t="s">
        <v>24265</v>
      </c>
      <c r="C8486" t="s">
        <v>14330</v>
      </c>
      <c r="D8486" t="s">
        <v>21648</v>
      </c>
      <c r="E8486"/>
      <c r="F8486">
        <v>99999</v>
      </c>
      <c r="G8486"/>
      <c r="H8486"/>
    </row>
    <row r="8487" spans="1:8" x14ac:dyDescent="0.2">
      <c r="A8487" t="s">
        <v>14338</v>
      </c>
      <c r="B8487" t="s">
        <v>24265</v>
      </c>
      <c r="C8487" t="s">
        <v>14332</v>
      </c>
      <c r="D8487" t="s">
        <v>21648</v>
      </c>
      <c r="E8487"/>
      <c r="F8487">
        <v>99999</v>
      </c>
      <c r="G8487"/>
      <c r="H8487"/>
    </row>
    <row r="8488" spans="1:8" x14ac:dyDescent="0.2">
      <c r="A8488" t="s">
        <v>14339</v>
      </c>
      <c r="B8488" t="s">
        <v>24265</v>
      </c>
      <c r="C8488" t="s">
        <v>14334</v>
      </c>
      <c r="D8488" t="s">
        <v>21648</v>
      </c>
      <c r="E8488"/>
      <c r="F8488">
        <v>99999</v>
      </c>
      <c r="G8488"/>
      <c r="H8488"/>
    </row>
    <row r="8489" spans="1:8" x14ac:dyDescent="0.2">
      <c r="A8489" t="s">
        <v>14340</v>
      </c>
      <c r="B8489" t="s">
        <v>24271</v>
      </c>
      <c r="C8489" t="s">
        <v>14341</v>
      </c>
      <c r="D8489" t="s">
        <v>21648</v>
      </c>
      <c r="E8489"/>
      <c r="F8489">
        <v>71915</v>
      </c>
      <c r="G8489"/>
      <c r="H8489"/>
    </row>
    <row r="8490" spans="1:8" x14ac:dyDescent="0.2">
      <c r="A8490" t="s">
        <v>14342</v>
      </c>
      <c r="B8490" t="s">
        <v>24271</v>
      </c>
      <c r="C8490" t="s">
        <v>14343</v>
      </c>
      <c r="D8490" t="s">
        <v>21648</v>
      </c>
      <c r="E8490"/>
      <c r="F8490">
        <v>71915</v>
      </c>
      <c r="G8490"/>
      <c r="H8490"/>
    </row>
    <row r="8491" spans="1:8" x14ac:dyDescent="0.2">
      <c r="A8491" t="s">
        <v>14344</v>
      </c>
      <c r="B8491" t="s">
        <v>24273</v>
      </c>
      <c r="C8491" t="s">
        <v>10985</v>
      </c>
      <c r="D8491" t="s">
        <v>21648</v>
      </c>
      <c r="E8491"/>
      <c r="F8491">
        <v>99999</v>
      </c>
      <c r="G8491"/>
      <c r="H8491"/>
    </row>
    <row r="8492" spans="1:8" x14ac:dyDescent="0.2">
      <c r="A8492" t="s">
        <v>10986</v>
      </c>
      <c r="B8492" t="s">
        <v>24273</v>
      </c>
      <c r="C8492" t="s">
        <v>10987</v>
      </c>
      <c r="D8492" t="s">
        <v>21648</v>
      </c>
      <c r="E8492"/>
      <c r="F8492">
        <v>99999</v>
      </c>
      <c r="G8492"/>
      <c r="H8492"/>
    </row>
    <row r="8493" spans="1:8" x14ac:dyDescent="0.2">
      <c r="A8493" t="s">
        <v>10988</v>
      </c>
      <c r="B8493" t="s">
        <v>24273</v>
      </c>
      <c r="C8493" t="s">
        <v>10989</v>
      </c>
      <c r="D8493" t="s">
        <v>21648</v>
      </c>
      <c r="E8493"/>
      <c r="F8493">
        <v>99999</v>
      </c>
      <c r="G8493"/>
      <c r="H8493"/>
    </row>
    <row r="8494" spans="1:8" x14ac:dyDescent="0.2">
      <c r="A8494" t="s">
        <v>10990</v>
      </c>
      <c r="B8494" t="s">
        <v>24266</v>
      </c>
      <c r="C8494" t="s">
        <v>10991</v>
      </c>
      <c r="D8494" t="s">
        <v>21648</v>
      </c>
      <c r="E8494"/>
      <c r="F8494">
        <v>99999</v>
      </c>
      <c r="G8494"/>
      <c r="H8494"/>
    </row>
    <row r="8495" spans="1:8" x14ac:dyDescent="0.2">
      <c r="A8495" t="s">
        <v>10992</v>
      </c>
      <c r="B8495" t="s">
        <v>24271</v>
      </c>
      <c r="C8495" t="s">
        <v>14158</v>
      </c>
      <c r="D8495" t="s">
        <v>21648</v>
      </c>
      <c r="E8495">
        <v>0</v>
      </c>
      <c r="F8495">
        <v>99999</v>
      </c>
      <c r="G8495"/>
      <c r="H8495"/>
    </row>
    <row r="8496" spans="1:8" x14ac:dyDescent="0.2">
      <c r="A8496" t="s">
        <v>10993</v>
      </c>
      <c r="B8496" t="s">
        <v>24271</v>
      </c>
      <c r="C8496" t="s">
        <v>14156</v>
      </c>
      <c r="D8496" t="s">
        <v>21648</v>
      </c>
      <c r="E8496">
        <v>0</v>
      </c>
      <c r="F8496">
        <v>99999</v>
      </c>
      <c r="G8496"/>
      <c r="H8496"/>
    </row>
    <row r="8497" spans="1:8" x14ac:dyDescent="0.2">
      <c r="A8497" t="s">
        <v>10994</v>
      </c>
      <c r="B8497" t="s">
        <v>22877</v>
      </c>
      <c r="C8497" t="s">
        <v>10995</v>
      </c>
      <c r="D8497" t="s">
        <v>21677</v>
      </c>
      <c r="E8497"/>
      <c r="F8497"/>
      <c r="G8497"/>
      <c r="H8497"/>
    </row>
    <row r="8498" spans="1:8" x14ac:dyDescent="0.2">
      <c r="A8498" t="s">
        <v>10996</v>
      </c>
      <c r="B8498" t="s">
        <v>22877</v>
      </c>
      <c r="C8498" t="s">
        <v>10997</v>
      </c>
      <c r="D8498" t="s">
        <v>21677</v>
      </c>
      <c r="E8498"/>
      <c r="F8498"/>
      <c r="G8498"/>
      <c r="H8498"/>
    </row>
    <row r="8499" spans="1:8" x14ac:dyDescent="0.2">
      <c r="A8499" t="s">
        <v>25638</v>
      </c>
      <c r="B8499" t="s">
        <v>24265</v>
      </c>
      <c r="C8499" t="s">
        <v>25639</v>
      </c>
      <c r="D8499" t="s">
        <v>21648</v>
      </c>
      <c r="E8499">
        <v>0</v>
      </c>
      <c r="F8499">
        <v>70901</v>
      </c>
      <c r="G8499"/>
      <c r="H8499"/>
    </row>
    <row r="8500" spans="1:8" x14ac:dyDescent="0.2">
      <c r="A8500" t="s">
        <v>10998</v>
      </c>
      <c r="B8500" t="s">
        <v>24265</v>
      </c>
      <c r="C8500" t="s">
        <v>10999</v>
      </c>
      <c r="D8500" t="s">
        <v>21648</v>
      </c>
      <c r="E8500"/>
      <c r="F8500">
        <v>99999</v>
      </c>
      <c r="G8500"/>
      <c r="H8500"/>
    </row>
    <row r="8501" spans="1:8" x14ac:dyDescent="0.2">
      <c r="A8501" t="s">
        <v>11000</v>
      </c>
      <c r="B8501" t="s">
        <v>24265</v>
      </c>
      <c r="C8501" t="s">
        <v>14362</v>
      </c>
      <c r="D8501" t="s">
        <v>21648</v>
      </c>
      <c r="E8501"/>
      <c r="F8501">
        <v>99999</v>
      </c>
      <c r="G8501"/>
      <c r="H8501"/>
    </row>
    <row r="8502" spans="1:8" x14ac:dyDescent="0.2">
      <c r="A8502" t="s">
        <v>14363</v>
      </c>
      <c r="B8502" t="s">
        <v>24265</v>
      </c>
      <c r="C8502" t="s">
        <v>14364</v>
      </c>
      <c r="D8502" t="s">
        <v>21648</v>
      </c>
      <c r="E8502"/>
      <c r="F8502">
        <v>99999</v>
      </c>
      <c r="G8502"/>
      <c r="H8502"/>
    </row>
    <row r="8503" spans="1:8" x14ac:dyDescent="0.2">
      <c r="A8503" t="s">
        <v>14365</v>
      </c>
      <c r="B8503" t="s">
        <v>24265</v>
      </c>
      <c r="C8503" t="s">
        <v>14366</v>
      </c>
      <c r="D8503" t="s">
        <v>21648</v>
      </c>
      <c r="E8503"/>
      <c r="F8503">
        <v>99999</v>
      </c>
      <c r="G8503"/>
      <c r="H8503"/>
    </row>
    <row r="8504" spans="1:8" x14ac:dyDescent="0.2">
      <c r="A8504" t="s">
        <v>14367</v>
      </c>
      <c r="B8504" t="s">
        <v>24265</v>
      </c>
      <c r="C8504" t="s">
        <v>10999</v>
      </c>
      <c r="D8504" t="s">
        <v>21648</v>
      </c>
      <c r="E8504"/>
      <c r="F8504">
        <v>99999</v>
      </c>
      <c r="G8504"/>
      <c r="H8504"/>
    </row>
    <row r="8505" spans="1:8" x14ac:dyDescent="0.2">
      <c r="A8505" t="s">
        <v>14368</v>
      </c>
      <c r="B8505" t="s">
        <v>24265</v>
      </c>
      <c r="C8505" t="s">
        <v>14362</v>
      </c>
      <c r="D8505" t="s">
        <v>21648</v>
      </c>
      <c r="E8505"/>
      <c r="F8505">
        <v>99999</v>
      </c>
      <c r="G8505"/>
      <c r="H8505"/>
    </row>
    <row r="8506" spans="1:8" x14ac:dyDescent="0.2">
      <c r="A8506" t="s">
        <v>14369</v>
      </c>
      <c r="B8506" t="s">
        <v>24265</v>
      </c>
      <c r="C8506" t="s">
        <v>14364</v>
      </c>
      <c r="D8506" t="s">
        <v>21648</v>
      </c>
      <c r="E8506"/>
      <c r="F8506">
        <v>99999</v>
      </c>
      <c r="G8506"/>
      <c r="H8506"/>
    </row>
    <row r="8507" spans="1:8" x14ac:dyDescent="0.2">
      <c r="A8507" t="s">
        <v>14370</v>
      </c>
      <c r="B8507" t="s">
        <v>24264</v>
      </c>
      <c r="C8507" t="s">
        <v>14371</v>
      </c>
      <c r="D8507" t="s">
        <v>21648</v>
      </c>
      <c r="E8507">
        <v>0</v>
      </c>
      <c r="F8507">
        <v>99999</v>
      </c>
      <c r="G8507"/>
      <c r="H8507"/>
    </row>
    <row r="8508" spans="1:8" x14ac:dyDescent="0.2">
      <c r="A8508" t="s">
        <v>14372</v>
      </c>
      <c r="B8508" t="s">
        <v>23591</v>
      </c>
      <c r="C8508" t="s">
        <v>14373</v>
      </c>
      <c r="D8508" t="s">
        <v>21648</v>
      </c>
      <c r="E8508">
        <v>0</v>
      </c>
      <c r="F8508">
        <v>70911</v>
      </c>
      <c r="G8508"/>
      <c r="H8508"/>
    </row>
    <row r="8509" spans="1:8" x14ac:dyDescent="0.2">
      <c r="A8509" t="s">
        <v>14374</v>
      </c>
      <c r="B8509" t="s">
        <v>24274</v>
      </c>
      <c r="C8509" t="s">
        <v>25640</v>
      </c>
      <c r="D8509" t="s">
        <v>21648</v>
      </c>
      <c r="E8509">
        <v>0</v>
      </c>
      <c r="F8509">
        <v>70911</v>
      </c>
      <c r="G8509"/>
      <c r="H8509"/>
    </row>
    <row r="8510" spans="1:8" x14ac:dyDescent="0.2">
      <c r="A8510" t="s">
        <v>14375</v>
      </c>
      <c r="B8510" t="s">
        <v>24275</v>
      </c>
      <c r="C8510" t="s">
        <v>14376</v>
      </c>
      <c r="D8510" t="s">
        <v>21648</v>
      </c>
      <c r="E8510">
        <v>0</v>
      </c>
      <c r="F8510">
        <v>99999</v>
      </c>
      <c r="G8510"/>
      <c r="H8510"/>
    </row>
    <row r="8511" spans="1:8" x14ac:dyDescent="0.2">
      <c r="A8511" t="s">
        <v>14377</v>
      </c>
      <c r="B8511" t="s">
        <v>24267</v>
      </c>
      <c r="C8511" t="s">
        <v>14378</v>
      </c>
      <c r="D8511" t="s">
        <v>21648</v>
      </c>
      <c r="E8511">
        <v>0</v>
      </c>
      <c r="F8511">
        <v>70901</v>
      </c>
      <c r="G8511"/>
      <c r="H8511"/>
    </row>
    <row r="8512" spans="1:8" x14ac:dyDescent="0.2">
      <c r="A8512" t="s">
        <v>14379</v>
      </c>
      <c r="B8512" t="s">
        <v>24275</v>
      </c>
      <c r="C8512" t="s">
        <v>14380</v>
      </c>
      <c r="D8512" t="s">
        <v>21648</v>
      </c>
      <c r="E8512">
        <v>0</v>
      </c>
      <c r="F8512">
        <v>99999</v>
      </c>
      <c r="G8512"/>
      <c r="H8512"/>
    </row>
    <row r="8513" spans="1:8" x14ac:dyDescent="0.2">
      <c r="A8513" t="s">
        <v>14381</v>
      </c>
      <c r="B8513" t="s">
        <v>24271</v>
      </c>
      <c r="C8513" t="s">
        <v>14382</v>
      </c>
      <c r="D8513" t="s">
        <v>21648</v>
      </c>
      <c r="E8513">
        <v>0</v>
      </c>
      <c r="F8513">
        <v>99999</v>
      </c>
      <c r="G8513"/>
      <c r="H8513"/>
    </row>
    <row r="8514" spans="1:8" x14ac:dyDescent="0.2">
      <c r="A8514" t="s">
        <v>14383</v>
      </c>
      <c r="B8514" t="s">
        <v>24276</v>
      </c>
      <c r="C8514" t="s">
        <v>14384</v>
      </c>
      <c r="D8514" t="s">
        <v>21648</v>
      </c>
      <c r="E8514"/>
      <c r="F8514">
        <v>99999</v>
      </c>
      <c r="G8514"/>
      <c r="H8514"/>
    </row>
    <row r="8515" spans="1:8" x14ac:dyDescent="0.2">
      <c r="A8515" t="s">
        <v>14385</v>
      </c>
      <c r="B8515" t="s">
        <v>24276</v>
      </c>
      <c r="C8515" t="s">
        <v>14386</v>
      </c>
      <c r="D8515" t="s">
        <v>21648</v>
      </c>
      <c r="E8515"/>
      <c r="F8515">
        <v>99999</v>
      </c>
      <c r="G8515"/>
      <c r="H8515"/>
    </row>
    <row r="8516" spans="1:8" x14ac:dyDescent="0.2">
      <c r="A8516" t="s">
        <v>14387</v>
      </c>
      <c r="B8516" t="s">
        <v>24276</v>
      </c>
      <c r="C8516" t="s">
        <v>14388</v>
      </c>
      <c r="D8516" t="s">
        <v>21648</v>
      </c>
      <c r="E8516"/>
      <c r="F8516">
        <v>99999</v>
      </c>
      <c r="G8516"/>
      <c r="H8516"/>
    </row>
    <row r="8517" spans="1:8" x14ac:dyDescent="0.2">
      <c r="A8517" t="s">
        <v>14389</v>
      </c>
      <c r="B8517" t="s">
        <v>24276</v>
      </c>
      <c r="C8517" t="s">
        <v>14390</v>
      </c>
      <c r="D8517" t="s">
        <v>21648</v>
      </c>
      <c r="E8517"/>
      <c r="F8517">
        <v>99999</v>
      </c>
      <c r="G8517"/>
      <c r="H8517"/>
    </row>
    <row r="8518" spans="1:8" x14ac:dyDescent="0.2">
      <c r="A8518" t="s">
        <v>14391</v>
      </c>
      <c r="B8518" t="s">
        <v>24276</v>
      </c>
      <c r="C8518" t="s">
        <v>14392</v>
      </c>
      <c r="D8518" t="s">
        <v>21648</v>
      </c>
      <c r="E8518"/>
      <c r="F8518">
        <v>99999</v>
      </c>
      <c r="G8518"/>
      <c r="H8518"/>
    </row>
    <row r="8519" spans="1:8" x14ac:dyDescent="0.2">
      <c r="A8519" t="s">
        <v>14393</v>
      </c>
      <c r="B8519" t="s">
        <v>24276</v>
      </c>
      <c r="C8519" t="s">
        <v>14394</v>
      </c>
      <c r="D8519" t="s">
        <v>21648</v>
      </c>
      <c r="E8519"/>
      <c r="F8519">
        <v>99999</v>
      </c>
      <c r="G8519"/>
      <c r="H8519"/>
    </row>
    <row r="8520" spans="1:8" x14ac:dyDescent="0.2">
      <c r="A8520" t="s">
        <v>14395</v>
      </c>
      <c r="B8520" t="s">
        <v>23599</v>
      </c>
      <c r="C8520" t="s">
        <v>11245</v>
      </c>
      <c r="D8520" t="s">
        <v>21648</v>
      </c>
      <c r="E8520">
        <v>0</v>
      </c>
      <c r="F8520">
        <v>99999</v>
      </c>
      <c r="G8520"/>
      <c r="H8520"/>
    </row>
    <row r="8521" spans="1:8" x14ac:dyDescent="0.2">
      <c r="A8521" t="s">
        <v>14396</v>
      </c>
      <c r="B8521" t="s">
        <v>23599</v>
      </c>
      <c r="C8521" t="s">
        <v>14397</v>
      </c>
      <c r="D8521" t="s">
        <v>21648</v>
      </c>
      <c r="E8521">
        <v>0</v>
      </c>
      <c r="F8521">
        <v>99999</v>
      </c>
      <c r="G8521"/>
      <c r="H8521"/>
    </row>
    <row r="8522" spans="1:8" x14ac:dyDescent="0.2">
      <c r="A8522" t="s">
        <v>14398</v>
      </c>
      <c r="B8522" t="s">
        <v>23599</v>
      </c>
      <c r="C8522" t="s">
        <v>14399</v>
      </c>
      <c r="D8522" t="s">
        <v>21648</v>
      </c>
      <c r="E8522"/>
      <c r="F8522">
        <v>99999</v>
      </c>
      <c r="G8522"/>
      <c r="H8522"/>
    </row>
    <row r="8523" spans="1:8" x14ac:dyDescent="0.2">
      <c r="A8523" t="s">
        <v>14400</v>
      </c>
      <c r="B8523" t="s">
        <v>24277</v>
      </c>
      <c r="C8523" t="s">
        <v>14401</v>
      </c>
      <c r="D8523" t="s">
        <v>21648</v>
      </c>
      <c r="E8523"/>
      <c r="F8523">
        <v>99999</v>
      </c>
      <c r="G8523"/>
      <c r="H8523"/>
    </row>
    <row r="8524" spans="1:8" x14ac:dyDescent="0.2">
      <c r="A8524" t="s">
        <v>14402</v>
      </c>
      <c r="B8524" t="s">
        <v>24278</v>
      </c>
      <c r="C8524" t="s">
        <v>5311</v>
      </c>
      <c r="D8524" t="s">
        <v>21648</v>
      </c>
      <c r="E8524">
        <v>0</v>
      </c>
      <c r="F8524">
        <v>99999</v>
      </c>
      <c r="G8524"/>
      <c r="H8524"/>
    </row>
    <row r="8525" spans="1:8" x14ac:dyDescent="0.2">
      <c r="A8525" t="s">
        <v>14403</v>
      </c>
      <c r="B8525" t="s">
        <v>21676</v>
      </c>
      <c r="C8525" t="s">
        <v>2104</v>
      </c>
      <c r="D8525" t="s">
        <v>21677</v>
      </c>
      <c r="E8525"/>
      <c r="F8525"/>
      <c r="G8525"/>
      <c r="H8525"/>
    </row>
    <row r="8526" spans="1:8" x14ac:dyDescent="0.2">
      <c r="A8526" t="s">
        <v>14404</v>
      </c>
      <c r="B8526" t="s">
        <v>24271</v>
      </c>
      <c r="C8526" t="s">
        <v>14405</v>
      </c>
      <c r="D8526" t="s">
        <v>21648</v>
      </c>
      <c r="E8526">
        <v>0</v>
      </c>
      <c r="F8526">
        <v>99999</v>
      </c>
      <c r="G8526"/>
      <c r="H8526"/>
    </row>
    <row r="8527" spans="1:8" x14ac:dyDescent="0.2">
      <c r="A8527" t="s">
        <v>14406</v>
      </c>
      <c r="B8527" t="s">
        <v>24266</v>
      </c>
      <c r="C8527" t="s">
        <v>14407</v>
      </c>
      <c r="D8527" t="s">
        <v>21648</v>
      </c>
      <c r="E8527"/>
      <c r="F8527">
        <v>70901</v>
      </c>
      <c r="G8527"/>
      <c r="H8527"/>
    </row>
    <row r="8528" spans="1:8" x14ac:dyDescent="0.2">
      <c r="A8528" t="s">
        <v>14408</v>
      </c>
      <c r="B8528" t="s">
        <v>22877</v>
      </c>
      <c r="C8528" t="s">
        <v>14409</v>
      </c>
      <c r="D8528" t="s">
        <v>21677</v>
      </c>
      <c r="E8528"/>
      <c r="F8528"/>
      <c r="G8528"/>
      <c r="H8528"/>
    </row>
    <row r="8529" spans="1:8" x14ac:dyDescent="0.2">
      <c r="A8529" t="s">
        <v>14410</v>
      </c>
      <c r="B8529" t="s">
        <v>24279</v>
      </c>
      <c r="C8529" t="s">
        <v>14411</v>
      </c>
      <c r="D8529" t="s">
        <v>21648</v>
      </c>
      <c r="E8529">
        <v>0</v>
      </c>
      <c r="F8529">
        <v>99999</v>
      </c>
      <c r="G8529"/>
      <c r="H8529"/>
    </row>
    <row r="8530" spans="1:8" x14ac:dyDescent="0.2">
      <c r="A8530" t="s">
        <v>21299</v>
      </c>
      <c r="B8530" t="s">
        <v>24280</v>
      </c>
      <c r="C8530" t="s">
        <v>21300</v>
      </c>
      <c r="D8530" t="s">
        <v>21648</v>
      </c>
      <c r="E8530">
        <v>0</v>
      </c>
      <c r="F8530">
        <v>99999</v>
      </c>
      <c r="G8530"/>
      <c r="H8530"/>
    </row>
    <row r="8531" spans="1:8" x14ac:dyDescent="0.2">
      <c r="A8531" t="s">
        <v>14412</v>
      </c>
      <c r="B8531" t="s">
        <v>24281</v>
      </c>
      <c r="C8531" t="s">
        <v>14413</v>
      </c>
      <c r="D8531" t="s">
        <v>21648</v>
      </c>
      <c r="E8531">
        <v>0</v>
      </c>
      <c r="F8531">
        <v>99999</v>
      </c>
      <c r="G8531"/>
      <c r="H8531"/>
    </row>
    <row r="8532" spans="1:8" x14ac:dyDescent="0.2">
      <c r="A8532" t="s">
        <v>14414</v>
      </c>
      <c r="B8532" t="s">
        <v>24271</v>
      </c>
      <c r="C8532" t="s">
        <v>14415</v>
      </c>
      <c r="D8532" t="s">
        <v>21648</v>
      </c>
      <c r="E8532">
        <v>0</v>
      </c>
      <c r="F8532">
        <v>99999</v>
      </c>
      <c r="G8532"/>
      <c r="H8532"/>
    </row>
    <row r="8533" spans="1:8" x14ac:dyDescent="0.2">
      <c r="A8533" t="s">
        <v>14416</v>
      </c>
      <c r="B8533" t="s">
        <v>21937</v>
      </c>
      <c r="C8533" t="s">
        <v>14417</v>
      </c>
      <c r="D8533" t="s">
        <v>21648</v>
      </c>
      <c r="E8533">
        <v>0</v>
      </c>
      <c r="F8533">
        <v>99999</v>
      </c>
      <c r="G8533"/>
      <c r="H8533"/>
    </row>
    <row r="8534" spans="1:8" x14ac:dyDescent="0.2">
      <c r="A8534" t="s">
        <v>14418</v>
      </c>
      <c r="B8534" t="s">
        <v>21937</v>
      </c>
      <c r="C8534" t="s">
        <v>11076</v>
      </c>
      <c r="D8534" t="s">
        <v>21648</v>
      </c>
      <c r="E8534"/>
      <c r="F8534">
        <v>99999</v>
      </c>
      <c r="G8534"/>
      <c r="H8534"/>
    </row>
    <row r="8535" spans="1:8" x14ac:dyDescent="0.2">
      <c r="A8535" t="s">
        <v>11077</v>
      </c>
      <c r="B8535" t="s">
        <v>24271</v>
      </c>
      <c r="C8535" t="s">
        <v>11078</v>
      </c>
      <c r="D8535" t="s">
        <v>21648</v>
      </c>
      <c r="E8535">
        <v>0</v>
      </c>
      <c r="F8535">
        <v>99999</v>
      </c>
      <c r="G8535"/>
      <c r="H8535"/>
    </row>
    <row r="8536" spans="1:8" x14ac:dyDescent="0.2">
      <c r="A8536" t="s">
        <v>11079</v>
      </c>
      <c r="B8536" t="s">
        <v>21937</v>
      </c>
      <c r="C8536" t="s">
        <v>11080</v>
      </c>
      <c r="D8536" t="s">
        <v>21648</v>
      </c>
      <c r="E8536"/>
      <c r="F8536">
        <v>71803</v>
      </c>
      <c r="G8536"/>
      <c r="H8536"/>
    </row>
    <row r="8537" spans="1:8" x14ac:dyDescent="0.2">
      <c r="A8537" t="s">
        <v>11081</v>
      </c>
      <c r="B8537" t="s">
        <v>21937</v>
      </c>
      <c r="C8537" t="s">
        <v>11082</v>
      </c>
      <c r="D8537" t="s">
        <v>21648</v>
      </c>
      <c r="E8537"/>
      <c r="F8537">
        <v>70901</v>
      </c>
      <c r="G8537"/>
      <c r="H8537"/>
    </row>
    <row r="8538" spans="1:8" x14ac:dyDescent="0.2">
      <c r="A8538" t="s">
        <v>11083</v>
      </c>
      <c r="B8538" t="s">
        <v>24271</v>
      </c>
      <c r="C8538" t="s">
        <v>11084</v>
      </c>
      <c r="D8538" t="s">
        <v>21648</v>
      </c>
      <c r="E8538">
        <v>0</v>
      </c>
      <c r="F8538">
        <v>99999</v>
      </c>
      <c r="G8538"/>
      <c r="H8538"/>
    </row>
    <row r="8539" spans="1:8" x14ac:dyDescent="0.2">
      <c r="A8539" t="s">
        <v>11085</v>
      </c>
      <c r="B8539" t="s">
        <v>24266</v>
      </c>
      <c r="C8539" t="s">
        <v>11086</v>
      </c>
      <c r="D8539" t="s">
        <v>21648</v>
      </c>
      <c r="E8539"/>
      <c r="F8539">
        <v>70901</v>
      </c>
      <c r="G8539"/>
      <c r="H8539"/>
    </row>
    <row r="8540" spans="1:8" x14ac:dyDescent="0.2">
      <c r="A8540" t="s">
        <v>11087</v>
      </c>
      <c r="B8540" t="s">
        <v>24266</v>
      </c>
      <c r="C8540" t="s">
        <v>11088</v>
      </c>
      <c r="D8540" t="s">
        <v>21648</v>
      </c>
      <c r="E8540"/>
      <c r="F8540">
        <v>70901</v>
      </c>
      <c r="G8540"/>
      <c r="H8540"/>
    </row>
    <row r="8541" spans="1:8" x14ac:dyDescent="0.2">
      <c r="A8541" t="s">
        <v>11089</v>
      </c>
      <c r="B8541" t="s">
        <v>24266</v>
      </c>
      <c r="C8541" t="s">
        <v>11090</v>
      </c>
      <c r="D8541" t="s">
        <v>21648</v>
      </c>
      <c r="E8541"/>
      <c r="F8541">
        <v>70901</v>
      </c>
      <c r="G8541"/>
      <c r="H8541"/>
    </row>
    <row r="8542" spans="1:8" x14ac:dyDescent="0.2">
      <c r="A8542" t="s">
        <v>11091</v>
      </c>
      <c r="B8542" t="s">
        <v>24278</v>
      </c>
      <c r="C8542" t="s">
        <v>5311</v>
      </c>
      <c r="D8542" t="s">
        <v>21648</v>
      </c>
      <c r="E8542">
        <v>0</v>
      </c>
      <c r="F8542">
        <v>99999</v>
      </c>
      <c r="G8542"/>
      <c r="H8542"/>
    </row>
    <row r="8543" spans="1:8" x14ac:dyDescent="0.2">
      <c r="A8543" t="s">
        <v>11092</v>
      </c>
      <c r="B8543" t="s">
        <v>24271</v>
      </c>
      <c r="C8543" t="s">
        <v>11093</v>
      </c>
      <c r="D8543" t="s">
        <v>21648</v>
      </c>
      <c r="E8543">
        <v>0</v>
      </c>
      <c r="F8543">
        <v>99999</v>
      </c>
      <c r="G8543"/>
      <c r="H8543"/>
    </row>
    <row r="8544" spans="1:8" x14ac:dyDescent="0.2">
      <c r="A8544" t="s">
        <v>11094</v>
      </c>
      <c r="B8544" t="s">
        <v>22877</v>
      </c>
      <c r="C8544" t="s">
        <v>11095</v>
      </c>
      <c r="D8544" t="s">
        <v>21677</v>
      </c>
      <c r="E8544"/>
      <c r="F8544"/>
      <c r="G8544"/>
      <c r="H8544"/>
    </row>
    <row r="8545" spans="1:8" x14ac:dyDescent="0.2">
      <c r="A8545" t="s">
        <v>11096</v>
      </c>
      <c r="B8545" t="s">
        <v>24271</v>
      </c>
      <c r="C8545" t="s">
        <v>11097</v>
      </c>
      <c r="D8545" t="s">
        <v>21648</v>
      </c>
      <c r="E8545">
        <v>0</v>
      </c>
      <c r="F8545">
        <v>99999</v>
      </c>
      <c r="G8545"/>
      <c r="H8545"/>
    </row>
    <row r="8546" spans="1:8" x14ac:dyDescent="0.2">
      <c r="A8546" t="s">
        <v>11098</v>
      </c>
      <c r="B8546" t="s">
        <v>24271</v>
      </c>
      <c r="C8546" t="s">
        <v>11099</v>
      </c>
      <c r="D8546" t="s">
        <v>21648</v>
      </c>
      <c r="E8546">
        <v>0</v>
      </c>
      <c r="F8546">
        <v>99999</v>
      </c>
      <c r="G8546"/>
      <c r="H8546"/>
    </row>
    <row r="8547" spans="1:8" x14ac:dyDescent="0.2">
      <c r="A8547" t="s">
        <v>11100</v>
      </c>
      <c r="B8547" t="s">
        <v>21937</v>
      </c>
      <c r="C8547" t="s">
        <v>11101</v>
      </c>
      <c r="D8547" t="s">
        <v>21648</v>
      </c>
      <c r="E8547">
        <v>0</v>
      </c>
      <c r="F8547">
        <v>99999</v>
      </c>
      <c r="G8547"/>
      <c r="H8547"/>
    </row>
    <row r="8548" spans="1:8" x14ac:dyDescent="0.2">
      <c r="A8548" t="s">
        <v>7725</v>
      </c>
      <c r="B8548" t="s">
        <v>21937</v>
      </c>
      <c r="C8548" t="s">
        <v>7726</v>
      </c>
      <c r="D8548" t="s">
        <v>21648</v>
      </c>
      <c r="E8548">
        <v>0</v>
      </c>
      <c r="F8548">
        <v>99999</v>
      </c>
      <c r="G8548"/>
      <c r="H8548"/>
    </row>
    <row r="8549" spans="1:8" x14ac:dyDescent="0.2">
      <c r="A8549" t="s">
        <v>7727</v>
      </c>
      <c r="B8549" t="s">
        <v>21937</v>
      </c>
      <c r="C8549" t="s">
        <v>7728</v>
      </c>
      <c r="D8549" t="s">
        <v>21648</v>
      </c>
      <c r="E8549">
        <v>0</v>
      </c>
      <c r="F8549">
        <v>99999</v>
      </c>
      <c r="G8549"/>
      <c r="H8549"/>
    </row>
    <row r="8550" spans="1:8" x14ac:dyDescent="0.2">
      <c r="A8550" t="s">
        <v>7729</v>
      </c>
      <c r="B8550" t="s">
        <v>21937</v>
      </c>
      <c r="C8550" t="s">
        <v>7730</v>
      </c>
      <c r="D8550" t="s">
        <v>21648</v>
      </c>
      <c r="E8550">
        <v>0</v>
      </c>
      <c r="F8550">
        <v>99999</v>
      </c>
      <c r="G8550"/>
      <c r="H8550"/>
    </row>
    <row r="8551" spans="1:8" x14ac:dyDescent="0.2">
      <c r="A8551" t="s">
        <v>7731</v>
      </c>
      <c r="B8551" t="s">
        <v>21937</v>
      </c>
      <c r="C8551" t="s">
        <v>7732</v>
      </c>
      <c r="D8551" t="s">
        <v>21648</v>
      </c>
      <c r="E8551">
        <v>0</v>
      </c>
      <c r="F8551">
        <v>99999</v>
      </c>
      <c r="G8551"/>
      <c r="H8551"/>
    </row>
    <row r="8552" spans="1:8" x14ac:dyDescent="0.2">
      <c r="A8552" t="s">
        <v>7733</v>
      </c>
      <c r="B8552" t="s">
        <v>21937</v>
      </c>
      <c r="C8552" t="s">
        <v>7734</v>
      </c>
      <c r="D8552" t="s">
        <v>21648</v>
      </c>
      <c r="E8552">
        <v>0</v>
      </c>
      <c r="F8552">
        <v>99999</v>
      </c>
      <c r="G8552"/>
      <c r="H8552"/>
    </row>
    <row r="8553" spans="1:8" x14ac:dyDescent="0.2">
      <c r="A8553" t="s">
        <v>7735</v>
      </c>
      <c r="B8553" t="s">
        <v>21937</v>
      </c>
      <c r="C8553" t="s">
        <v>7736</v>
      </c>
      <c r="D8553" t="s">
        <v>21648</v>
      </c>
      <c r="E8553">
        <v>0</v>
      </c>
      <c r="F8553">
        <v>99999</v>
      </c>
      <c r="G8553"/>
      <c r="H8553"/>
    </row>
    <row r="8554" spans="1:8" x14ac:dyDescent="0.2">
      <c r="A8554" t="s">
        <v>7737</v>
      </c>
      <c r="B8554" t="s">
        <v>21937</v>
      </c>
      <c r="C8554" t="s">
        <v>7738</v>
      </c>
      <c r="D8554" t="s">
        <v>21648</v>
      </c>
      <c r="E8554">
        <v>0</v>
      </c>
      <c r="F8554">
        <v>99999</v>
      </c>
      <c r="G8554"/>
      <c r="H8554"/>
    </row>
    <row r="8555" spans="1:8" x14ac:dyDescent="0.2">
      <c r="A8555" t="s">
        <v>7739</v>
      </c>
      <c r="B8555" t="s">
        <v>24274</v>
      </c>
      <c r="C8555" t="s">
        <v>7740</v>
      </c>
      <c r="D8555" t="s">
        <v>21648</v>
      </c>
      <c r="E8555"/>
      <c r="F8555">
        <v>70911</v>
      </c>
      <c r="G8555"/>
      <c r="H8555"/>
    </row>
    <row r="8556" spans="1:8" x14ac:dyDescent="0.2">
      <c r="A8556" t="s">
        <v>19140</v>
      </c>
      <c r="B8556" t="s">
        <v>24278</v>
      </c>
      <c r="C8556" t="s">
        <v>19141</v>
      </c>
      <c r="D8556" t="s">
        <v>21648</v>
      </c>
      <c r="E8556">
        <v>0</v>
      </c>
      <c r="F8556">
        <v>71638</v>
      </c>
      <c r="G8556"/>
      <c r="H8556"/>
    </row>
    <row r="8557" spans="1:8" x14ac:dyDescent="0.2">
      <c r="A8557" t="s">
        <v>7741</v>
      </c>
      <c r="B8557" t="s">
        <v>24266</v>
      </c>
      <c r="C8557" t="s">
        <v>7742</v>
      </c>
      <c r="D8557" t="s">
        <v>21648</v>
      </c>
      <c r="E8557"/>
      <c r="F8557">
        <v>70901</v>
      </c>
      <c r="G8557"/>
      <c r="H8557"/>
    </row>
    <row r="8558" spans="1:8" x14ac:dyDescent="0.2">
      <c r="A8558" t="s">
        <v>7743</v>
      </c>
      <c r="B8558" t="s">
        <v>24271</v>
      </c>
      <c r="C8558" t="s">
        <v>7744</v>
      </c>
      <c r="D8558" t="s">
        <v>21648</v>
      </c>
      <c r="E8558">
        <v>0</v>
      </c>
      <c r="F8558">
        <v>99999</v>
      </c>
      <c r="G8558"/>
      <c r="H8558"/>
    </row>
    <row r="8559" spans="1:8" x14ac:dyDescent="0.2">
      <c r="A8559" t="s">
        <v>7745</v>
      </c>
      <c r="B8559" t="s">
        <v>24271</v>
      </c>
      <c r="C8559" t="s">
        <v>7746</v>
      </c>
      <c r="D8559" t="s">
        <v>21648</v>
      </c>
      <c r="E8559">
        <v>0</v>
      </c>
      <c r="F8559">
        <v>99999</v>
      </c>
      <c r="G8559"/>
      <c r="H8559"/>
    </row>
    <row r="8560" spans="1:8" x14ac:dyDescent="0.2">
      <c r="A8560" t="s">
        <v>7747</v>
      </c>
      <c r="B8560" t="s">
        <v>24271</v>
      </c>
      <c r="C8560" t="s">
        <v>7748</v>
      </c>
      <c r="D8560" t="s">
        <v>21648</v>
      </c>
      <c r="E8560">
        <v>0</v>
      </c>
      <c r="F8560">
        <v>99999</v>
      </c>
      <c r="G8560"/>
      <c r="H8560"/>
    </row>
    <row r="8561" spans="1:8" x14ac:dyDescent="0.2">
      <c r="A8561" t="s">
        <v>7749</v>
      </c>
      <c r="B8561" t="s">
        <v>24282</v>
      </c>
      <c r="C8561" t="s">
        <v>7750</v>
      </c>
      <c r="D8561" t="s">
        <v>21648</v>
      </c>
      <c r="E8561">
        <v>0</v>
      </c>
      <c r="F8561">
        <v>99999</v>
      </c>
      <c r="G8561"/>
      <c r="H8561"/>
    </row>
    <row r="8562" spans="1:8" x14ac:dyDescent="0.2">
      <c r="A8562" t="s">
        <v>7751</v>
      </c>
      <c r="B8562" t="s">
        <v>24282</v>
      </c>
      <c r="C8562" t="s">
        <v>7752</v>
      </c>
      <c r="D8562" t="s">
        <v>21648</v>
      </c>
      <c r="E8562">
        <v>0</v>
      </c>
      <c r="F8562">
        <v>99999</v>
      </c>
      <c r="G8562"/>
      <c r="H8562"/>
    </row>
    <row r="8563" spans="1:8" x14ac:dyDescent="0.2">
      <c r="A8563" t="s">
        <v>7753</v>
      </c>
      <c r="B8563" t="s">
        <v>24282</v>
      </c>
      <c r="C8563" t="s">
        <v>7754</v>
      </c>
      <c r="D8563" t="s">
        <v>21648</v>
      </c>
      <c r="E8563">
        <v>0</v>
      </c>
      <c r="F8563">
        <v>99999</v>
      </c>
      <c r="G8563"/>
      <c r="H8563"/>
    </row>
    <row r="8564" spans="1:8" x14ac:dyDescent="0.2">
      <c r="A8564" t="s">
        <v>7755</v>
      </c>
      <c r="B8564" t="s">
        <v>24281</v>
      </c>
      <c r="C8564" t="s">
        <v>7756</v>
      </c>
      <c r="D8564" t="s">
        <v>21648</v>
      </c>
      <c r="E8564">
        <v>0</v>
      </c>
      <c r="F8564">
        <v>99999</v>
      </c>
      <c r="G8564"/>
      <c r="H8564"/>
    </row>
    <row r="8565" spans="1:8" x14ac:dyDescent="0.2">
      <c r="A8565" t="s">
        <v>7757</v>
      </c>
      <c r="B8565" t="s">
        <v>24281</v>
      </c>
      <c r="C8565" t="s">
        <v>7758</v>
      </c>
      <c r="D8565" t="s">
        <v>21648</v>
      </c>
      <c r="E8565">
        <v>0</v>
      </c>
      <c r="F8565">
        <v>99999</v>
      </c>
      <c r="G8565"/>
      <c r="H8565"/>
    </row>
    <row r="8566" spans="1:8" x14ac:dyDescent="0.2">
      <c r="A8566" t="s">
        <v>7759</v>
      </c>
      <c r="B8566" t="s">
        <v>24281</v>
      </c>
      <c r="C8566" t="s">
        <v>7760</v>
      </c>
      <c r="D8566" t="s">
        <v>21648</v>
      </c>
      <c r="E8566">
        <v>0</v>
      </c>
      <c r="F8566">
        <v>99999</v>
      </c>
      <c r="G8566"/>
      <c r="H8566"/>
    </row>
    <row r="8567" spans="1:8" x14ac:dyDescent="0.2">
      <c r="A8567" t="s">
        <v>21301</v>
      </c>
      <c r="B8567" t="s">
        <v>24280</v>
      </c>
      <c r="C8567" t="s">
        <v>21302</v>
      </c>
      <c r="D8567" t="s">
        <v>21648</v>
      </c>
      <c r="E8567">
        <v>0</v>
      </c>
      <c r="F8567">
        <v>99999</v>
      </c>
      <c r="G8567"/>
      <c r="H8567"/>
    </row>
    <row r="8568" spans="1:8" x14ac:dyDescent="0.2">
      <c r="A8568" t="s">
        <v>7761</v>
      </c>
      <c r="B8568" t="s">
        <v>24281</v>
      </c>
      <c r="C8568" t="s">
        <v>7762</v>
      </c>
      <c r="D8568" t="s">
        <v>21648</v>
      </c>
      <c r="E8568">
        <v>0</v>
      </c>
      <c r="F8568">
        <v>99999</v>
      </c>
      <c r="G8568"/>
      <c r="H8568"/>
    </row>
    <row r="8569" spans="1:8" x14ac:dyDescent="0.2">
      <c r="A8569" t="s">
        <v>7763</v>
      </c>
      <c r="B8569" t="s">
        <v>24281</v>
      </c>
      <c r="C8569" t="s">
        <v>7764</v>
      </c>
      <c r="D8569" t="s">
        <v>21648</v>
      </c>
      <c r="E8569">
        <v>0</v>
      </c>
      <c r="F8569">
        <v>99999</v>
      </c>
      <c r="G8569"/>
      <c r="H8569"/>
    </row>
    <row r="8570" spans="1:8" x14ac:dyDescent="0.2">
      <c r="A8570" t="s">
        <v>7765</v>
      </c>
      <c r="B8570" t="s">
        <v>24266</v>
      </c>
      <c r="C8570" t="s">
        <v>7766</v>
      </c>
      <c r="D8570" t="s">
        <v>21648</v>
      </c>
      <c r="E8570"/>
      <c r="F8570">
        <v>70901</v>
      </c>
      <c r="G8570"/>
      <c r="H8570"/>
    </row>
    <row r="8571" spans="1:8" x14ac:dyDescent="0.2">
      <c r="A8571" t="s">
        <v>7767</v>
      </c>
      <c r="B8571" t="s">
        <v>24271</v>
      </c>
      <c r="C8571" t="s">
        <v>7768</v>
      </c>
      <c r="D8571" t="s">
        <v>21648</v>
      </c>
      <c r="E8571">
        <v>0</v>
      </c>
      <c r="F8571">
        <v>99999</v>
      </c>
      <c r="G8571"/>
      <c r="H8571"/>
    </row>
    <row r="8572" spans="1:8" x14ac:dyDescent="0.2">
      <c r="A8572" t="s">
        <v>7769</v>
      </c>
      <c r="B8572" t="s">
        <v>24271</v>
      </c>
      <c r="C8572" t="s">
        <v>7770</v>
      </c>
      <c r="D8572" t="s">
        <v>21648</v>
      </c>
      <c r="E8572">
        <v>0</v>
      </c>
      <c r="F8572">
        <v>99999</v>
      </c>
      <c r="G8572"/>
      <c r="H8572"/>
    </row>
    <row r="8573" spans="1:8" x14ac:dyDescent="0.2">
      <c r="A8573" t="s">
        <v>7771</v>
      </c>
      <c r="B8573" t="s">
        <v>24283</v>
      </c>
      <c r="C8573" t="s">
        <v>7772</v>
      </c>
      <c r="D8573" t="s">
        <v>21648</v>
      </c>
      <c r="E8573">
        <v>0</v>
      </c>
      <c r="F8573">
        <v>70901</v>
      </c>
      <c r="G8573"/>
      <c r="H8573"/>
    </row>
    <row r="8574" spans="1:8" x14ac:dyDescent="0.2">
      <c r="A8574" t="s">
        <v>7773</v>
      </c>
      <c r="B8574" t="s">
        <v>24284</v>
      </c>
      <c r="C8574" t="s">
        <v>7774</v>
      </c>
      <c r="D8574" t="s">
        <v>21648</v>
      </c>
      <c r="E8574">
        <v>0</v>
      </c>
      <c r="F8574">
        <v>70901</v>
      </c>
      <c r="G8574"/>
      <c r="H8574"/>
    </row>
    <row r="8575" spans="1:8" x14ac:dyDescent="0.2">
      <c r="A8575" t="s">
        <v>7775</v>
      </c>
      <c r="B8575" t="s">
        <v>24281</v>
      </c>
      <c r="C8575" t="s">
        <v>7776</v>
      </c>
      <c r="D8575" t="s">
        <v>21648</v>
      </c>
      <c r="E8575">
        <v>0</v>
      </c>
      <c r="F8575">
        <v>70901</v>
      </c>
      <c r="G8575"/>
      <c r="H8575"/>
    </row>
    <row r="8576" spans="1:8" x14ac:dyDescent="0.2">
      <c r="A8576" t="s">
        <v>7777</v>
      </c>
      <c r="B8576" t="s">
        <v>24281</v>
      </c>
      <c r="C8576" t="s">
        <v>7778</v>
      </c>
      <c r="D8576" t="s">
        <v>21648</v>
      </c>
      <c r="E8576">
        <v>0</v>
      </c>
      <c r="F8576">
        <v>70901</v>
      </c>
      <c r="G8576"/>
      <c r="H8576"/>
    </row>
    <row r="8577" spans="1:8" x14ac:dyDescent="0.2">
      <c r="A8577" t="s">
        <v>7779</v>
      </c>
      <c r="B8577" t="s">
        <v>24281</v>
      </c>
      <c r="C8577" t="s">
        <v>11187</v>
      </c>
      <c r="D8577" t="s">
        <v>21648</v>
      </c>
      <c r="E8577">
        <v>0</v>
      </c>
      <c r="F8577">
        <v>70901</v>
      </c>
      <c r="G8577"/>
      <c r="H8577"/>
    </row>
    <row r="8578" spans="1:8" x14ac:dyDescent="0.2">
      <c r="A8578" t="s">
        <v>11188</v>
      </c>
      <c r="B8578" t="s">
        <v>24281</v>
      </c>
      <c r="C8578" t="s">
        <v>11189</v>
      </c>
      <c r="D8578" t="s">
        <v>21648</v>
      </c>
      <c r="E8578">
        <v>0</v>
      </c>
      <c r="F8578">
        <v>70901</v>
      </c>
      <c r="G8578"/>
      <c r="H8578"/>
    </row>
    <row r="8579" spans="1:8" x14ac:dyDescent="0.2">
      <c r="A8579" t="s">
        <v>11190</v>
      </c>
      <c r="B8579" t="s">
        <v>24281</v>
      </c>
      <c r="C8579" t="s">
        <v>11191</v>
      </c>
      <c r="D8579" t="s">
        <v>21648</v>
      </c>
      <c r="E8579">
        <v>0</v>
      </c>
      <c r="F8579">
        <v>70901</v>
      </c>
      <c r="G8579"/>
      <c r="H8579"/>
    </row>
    <row r="8580" spans="1:8" x14ac:dyDescent="0.2">
      <c r="A8580" t="s">
        <v>11192</v>
      </c>
      <c r="B8580" t="s">
        <v>24281</v>
      </c>
      <c r="C8580" t="s">
        <v>11193</v>
      </c>
      <c r="D8580" t="s">
        <v>21648</v>
      </c>
      <c r="E8580">
        <v>0</v>
      </c>
      <c r="F8580">
        <v>70901</v>
      </c>
      <c r="G8580"/>
      <c r="H8580"/>
    </row>
    <row r="8581" spans="1:8" x14ac:dyDescent="0.2">
      <c r="A8581" t="s">
        <v>11194</v>
      </c>
      <c r="B8581" t="s">
        <v>24266</v>
      </c>
      <c r="C8581" t="s">
        <v>11195</v>
      </c>
      <c r="D8581" t="s">
        <v>21648</v>
      </c>
      <c r="E8581"/>
      <c r="F8581">
        <v>70901</v>
      </c>
      <c r="G8581"/>
      <c r="H8581"/>
    </row>
    <row r="8582" spans="1:8" x14ac:dyDescent="0.2">
      <c r="A8582" t="s">
        <v>19142</v>
      </c>
      <c r="B8582" t="s">
        <v>24268</v>
      </c>
      <c r="C8582" t="s">
        <v>19143</v>
      </c>
      <c r="D8582" t="s">
        <v>21648</v>
      </c>
      <c r="E8582">
        <v>0</v>
      </c>
      <c r="F8582">
        <v>70901</v>
      </c>
      <c r="G8582"/>
      <c r="H8582"/>
    </row>
    <row r="8583" spans="1:8" x14ac:dyDescent="0.2">
      <c r="A8583" t="s">
        <v>19144</v>
      </c>
      <c r="B8583" t="s">
        <v>24268</v>
      </c>
      <c r="C8583" t="s">
        <v>19145</v>
      </c>
      <c r="D8583" t="s">
        <v>21648</v>
      </c>
      <c r="E8583">
        <v>0</v>
      </c>
      <c r="F8583">
        <v>70901</v>
      </c>
      <c r="G8583"/>
      <c r="H8583"/>
    </row>
    <row r="8584" spans="1:8" x14ac:dyDescent="0.2">
      <c r="A8584" t="s">
        <v>11196</v>
      </c>
      <c r="B8584" t="s">
        <v>24265</v>
      </c>
      <c r="C8584" t="s">
        <v>11197</v>
      </c>
      <c r="D8584" t="s">
        <v>21648</v>
      </c>
      <c r="E8584">
        <v>0</v>
      </c>
      <c r="F8584">
        <v>70901</v>
      </c>
      <c r="G8584"/>
      <c r="H8584"/>
    </row>
    <row r="8585" spans="1:8" x14ac:dyDescent="0.2">
      <c r="A8585" t="s">
        <v>11198</v>
      </c>
      <c r="B8585" t="s">
        <v>24266</v>
      </c>
      <c r="C8585" t="s">
        <v>11199</v>
      </c>
      <c r="D8585" t="s">
        <v>21648</v>
      </c>
      <c r="E8585">
        <v>0</v>
      </c>
      <c r="F8585">
        <v>99999</v>
      </c>
      <c r="G8585"/>
      <c r="H8585"/>
    </row>
    <row r="8586" spans="1:8" x14ac:dyDescent="0.2">
      <c r="A8586" t="s">
        <v>1109</v>
      </c>
      <c r="B8586" t="s">
        <v>23591</v>
      </c>
      <c r="C8586" t="s">
        <v>5314</v>
      </c>
      <c r="D8586" t="s">
        <v>21648</v>
      </c>
      <c r="E8586">
        <v>0</v>
      </c>
      <c r="F8586">
        <v>71634</v>
      </c>
      <c r="G8586"/>
      <c r="H8586"/>
    </row>
    <row r="8587" spans="1:8" x14ac:dyDescent="0.2">
      <c r="A8587" t="s">
        <v>11200</v>
      </c>
      <c r="B8587" t="s">
        <v>24271</v>
      </c>
      <c r="C8587" t="s">
        <v>11201</v>
      </c>
      <c r="D8587" t="s">
        <v>21648</v>
      </c>
      <c r="E8587">
        <v>0</v>
      </c>
      <c r="F8587">
        <v>71634</v>
      </c>
      <c r="G8587"/>
      <c r="H8587"/>
    </row>
    <row r="8588" spans="1:8" x14ac:dyDescent="0.2">
      <c r="A8588" t="s">
        <v>19146</v>
      </c>
      <c r="B8588" t="s">
        <v>24281</v>
      </c>
      <c r="C8588" t="s">
        <v>19147</v>
      </c>
      <c r="D8588" t="s">
        <v>21648</v>
      </c>
      <c r="E8588"/>
      <c r="F8588">
        <v>70901</v>
      </c>
      <c r="G8588"/>
      <c r="H8588"/>
    </row>
    <row r="8589" spans="1:8" x14ac:dyDescent="0.2">
      <c r="A8589" t="s">
        <v>19148</v>
      </c>
      <c r="B8589" t="s">
        <v>24281</v>
      </c>
      <c r="C8589" t="s">
        <v>19149</v>
      </c>
      <c r="D8589" t="s">
        <v>21648</v>
      </c>
      <c r="E8589"/>
      <c r="F8589">
        <v>70901</v>
      </c>
      <c r="G8589"/>
      <c r="H8589"/>
    </row>
    <row r="8590" spans="1:8" x14ac:dyDescent="0.2">
      <c r="A8590" t="s">
        <v>11202</v>
      </c>
      <c r="B8590" t="s">
        <v>24271</v>
      </c>
      <c r="C8590" t="s">
        <v>11203</v>
      </c>
      <c r="D8590" t="s">
        <v>21648</v>
      </c>
      <c r="E8590">
        <v>0</v>
      </c>
      <c r="F8590">
        <v>71634</v>
      </c>
      <c r="G8590"/>
      <c r="H8590"/>
    </row>
    <row r="8591" spans="1:8" x14ac:dyDescent="0.2">
      <c r="A8591" t="s">
        <v>21303</v>
      </c>
      <c r="B8591" t="s">
        <v>24266</v>
      </c>
      <c r="C8591" t="s">
        <v>21304</v>
      </c>
      <c r="D8591" t="s">
        <v>21648</v>
      </c>
      <c r="E8591"/>
      <c r="F8591">
        <v>99999</v>
      </c>
      <c r="G8591"/>
      <c r="H8591"/>
    </row>
    <row r="8592" spans="1:8" x14ac:dyDescent="0.2">
      <c r="A8592" t="s">
        <v>21305</v>
      </c>
      <c r="B8592" t="s">
        <v>24281</v>
      </c>
      <c r="C8592" t="s">
        <v>21306</v>
      </c>
      <c r="D8592" t="s">
        <v>21648</v>
      </c>
      <c r="E8592">
        <v>0</v>
      </c>
      <c r="F8592">
        <v>99999</v>
      </c>
      <c r="G8592"/>
      <c r="H8592"/>
    </row>
    <row r="8593" spans="1:8" x14ac:dyDescent="0.2">
      <c r="A8593" t="s">
        <v>21307</v>
      </c>
      <c r="B8593" t="s">
        <v>24281</v>
      </c>
      <c r="C8593" t="s">
        <v>21308</v>
      </c>
      <c r="D8593" t="s">
        <v>21648</v>
      </c>
      <c r="E8593">
        <v>0</v>
      </c>
      <c r="F8593">
        <v>99999</v>
      </c>
      <c r="G8593"/>
      <c r="H8593"/>
    </row>
    <row r="8594" spans="1:8" x14ac:dyDescent="0.2">
      <c r="A8594" t="s">
        <v>21309</v>
      </c>
      <c r="B8594" t="s">
        <v>24281</v>
      </c>
      <c r="C8594" t="s">
        <v>21310</v>
      </c>
      <c r="D8594" t="s">
        <v>21648</v>
      </c>
      <c r="E8594">
        <v>0</v>
      </c>
      <c r="F8594">
        <v>99999</v>
      </c>
      <c r="G8594"/>
      <c r="H8594"/>
    </row>
    <row r="8595" spans="1:8" x14ac:dyDescent="0.2">
      <c r="A8595" t="s">
        <v>11204</v>
      </c>
      <c r="B8595" t="s">
        <v>21937</v>
      </c>
      <c r="C8595" t="s">
        <v>11205</v>
      </c>
      <c r="D8595" t="s">
        <v>21648</v>
      </c>
      <c r="E8595"/>
      <c r="F8595">
        <v>99999</v>
      </c>
      <c r="G8595"/>
      <c r="H8595"/>
    </row>
    <row r="8596" spans="1:8" x14ac:dyDescent="0.2">
      <c r="A8596" t="s">
        <v>11206</v>
      </c>
      <c r="B8596" t="s">
        <v>24266</v>
      </c>
      <c r="C8596" t="s">
        <v>11207</v>
      </c>
      <c r="D8596" t="s">
        <v>21648</v>
      </c>
      <c r="E8596"/>
      <c r="F8596">
        <v>99999</v>
      </c>
      <c r="G8596"/>
      <c r="H8596"/>
    </row>
    <row r="8597" spans="1:8" x14ac:dyDescent="0.2">
      <c r="A8597" t="s">
        <v>21311</v>
      </c>
      <c r="B8597" t="s">
        <v>24281</v>
      </c>
      <c r="C8597" t="s">
        <v>21312</v>
      </c>
      <c r="D8597" t="s">
        <v>21648</v>
      </c>
      <c r="E8597">
        <v>0</v>
      </c>
      <c r="F8597">
        <v>99999</v>
      </c>
      <c r="G8597"/>
      <c r="H8597"/>
    </row>
    <row r="8598" spans="1:8" x14ac:dyDescent="0.2">
      <c r="A8598" t="s">
        <v>21313</v>
      </c>
      <c r="B8598" t="s">
        <v>24281</v>
      </c>
      <c r="C8598" t="s">
        <v>21314</v>
      </c>
      <c r="D8598" t="s">
        <v>21648</v>
      </c>
      <c r="E8598">
        <v>0</v>
      </c>
      <c r="F8598">
        <v>99999</v>
      </c>
      <c r="G8598"/>
      <c r="H8598"/>
    </row>
    <row r="8599" spans="1:8" x14ac:dyDescent="0.2">
      <c r="A8599" t="s">
        <v>21315</v>
      </c>
      <c r="B8599" t="s">
        <v>24281</v>
      </c>
      <c r="C8599" t="s">
        <v>21316</v>
      </c>
      <c r="D8599" t="s">
        <v>21648</v>
      </c>
      <c r="E8599">
        <v>0</v>
      </c>
      <c r="F8599">
        <v>99999</v>
      </c>
      <c r="G8599"/>
      <c r="H8599"/>
    </row>
    <row r="8600" spans="1:8" x14ac:dyDescent="0.2">
      <c r="A8600" t="s">
        <v>11208</v>
      </c>
      <c r="B8600" t="s">
        <v>24265</v>
      </c>
      <c r="C8600" t="s">
        <v>11209</v>
      </c>
      <c r="D8600" t="s">
        <v>21648</v>
      </c>
      <c r="E8600">
        <v>0</v>
      </c>
      <c r="F8600">
        <v>99999</v>
      </c>
      <c r="G8600"/>
      <c r="H8600"/>
    </row>
    <row r="8601" spans="1:8" x14ac:dyDescent="0.2">
      <c r="A8601" t="s">
        <v>11210</v>
      </c>
      <c r="B8601" t="s">
        <v>24285</v>
      </c>
      <c r="C8601" t="s">
        <v>11211</v>
      </c>
      <c r="D8601" t="s">
        <v>21648</v>
      </c>
      <c r="E8601">
        <v>0</v>
      </c>
      <c r="F8601">
        <v>71634</v>
      </c>
      <c r="G8601"/>
      <c r="H8601"/>
    </row>
    <row r="8602" spans="1:8" x14ac:dyDescent="0.2">
      <c r="A8602" t="s">
        <v>1673</v>
      </c>
      <c r="B8602" t="s">
        <v>21932</v>
      </c>
      <c r="C8602" t="s">
        <v>1674</v>
      </c>
      <c r="D8602" t="s">
        <v>21648</v>
      </c>
      <c r="E8602"/>
      <c r="F8602"/>
      <c r="G8602"/>
      <c r="H8602"/>
    </row>
    <row r="8603" spans="1:8" x14ac:dyDescent="0.2">
      <c r="A8603" t="s">
        <v>11212</v>
      </c>
      <c r="B8603" t="s">
        <v>21932</v>
      </c>
      <c r="C8603" t="s">
        <v>11213</v>
      </c>
      <c r="D8603" t="s">
        <v>21648</v>
      </c>
      <c r="E8603"/>
      <c r="F8603">
        <v>99999</v>
      </c>
      <c r="G8603"/>
      <c r="H8603"/>
    </row>
    <row r="8604" spans="1:8" x14ac:dyDescent="0.2">
      <c r="A8604" t="s">
        <v>11214</v>
      </c>
      <c r="B8604" t="s">
        <v>21932</v>
      </c>
      <c r="C8604" t="s">
        <v>11215</v>
      </c>
      <c r="D8604" t="s">
        <v>21648</v>
      </c>
      <c r="E8604"/>
      <c r="F8604">
        <v>71634</v>
      </c>
      <c r="G8604"/>
      <c r="H8604"/>
    </row>
    <row r="8605" spans="1:8" x14ac:dyDescent="0.2">
      <c r="A8605" t="s">
        <v>19150</v>
      </c>
      <c r="B8605" t="s">
        <v>24271</v>
      </c>
      <c r="C8605" t="s">
        <v>19151</v>
      </c>
      <c r="D8605" t="s">
        <v>21648</v>
      </c>
      <c r="E8605">
        <v>0</v>
      </c>
      <c r="F8605"/>
      <c r="G8605"/>
      <c r="H8605"/>
    </row>
    <row r="8606" spans="1:8" x14ac:dyDescent="0.2">
      <c r="A8606" t="s">
        <v>19152</v>
      </c>
      <c r="B8606" t="s">
        <v>24271</v>
      </c>
      <c r="C8606" t="s">
        <v>19153</v>
      </c>
      <c r="D8606" t="s">
        <v>21648</v>
      </c>
      <c r="E8606"/>
      <c r="F8606">
        <v>72336</v>
      </c>
      <c r="G8606"/>
      <c r="H8606"/>
    </row>
    <row r="8607" spans="1:8" x14ac:dyDescent="0.2">
      <c r="A8607" t="s">
        <v>19154</v>
      </c>
      <c r="B8607" t="s">
        <v>24271</v>
      </c>
      <c r="C8607" t="s">
        <v>19155</v>
      </c>
      <c r="D8607" t="s">
        <v>21648</v>
      </c>
      <c r="E8607"/>
      <c r="F8607"/>
      <c r="G8607"/>
      <c r="H8607"/>
    </row>
    <row r="8608" spans="1:8" x14ac:dyDescent="0.2">
      <c r="A8608" t="s">
        <v>19156</v>
      </c>
      <c r="B8608" t="s">
        <v>24271</v>
      </c>
      <c r="C8608" t="s">
        <v>19157</v>
      </c>
      <c r="D8608" t="s">
        <v>21648</v>
      </c>
      <c r="E8608"/>
      <c r="F8608"/>
      <c r="G8608"/>
      <c r="H8608"/>
    </row>
    <row r="8609" spans="1:8" x14ac:dyDescent="0.2">
      <c r="A8609" t="s">
        <v>19158</v>
      </c>
      <c r="B8609" t="s">
        <v>24266</v>
      </c>
      <c r="C8609" t="s">
        <v>19159</v>
      </c>
      <c r="D8609" t="s">
        <v>21648</v>
      </c>
      <c r="E8609"/>
      <c r="F8609">
        <v>99999</v>
      </c>
      <c r="G8609"/>
      <c r="H8609"/>
    </row>
    <row r="8610" spans="1:8" x14ac:dyDescent="0.2">
      <c r="A8610" t="s">
        <v>19160</v>
      </c>
      <c r="B8610" t="s">
        <v>24265</v>
      </c>
      <c r="C8610" t="s">
        <v>19161</v>
      </c>
      <c r="D8610" t="s">
        <v>21648</v>
      </c>
      <c r="E8610"/>
      <c r="F8610">
        <v>99999</v>
      </c>
      <c r="G8610"/>
      <c r="H8610"/>
    </row>
    <row r="8611" spans="1:8" x14ac:dyDescent="0.2">
      <c r="A8611" t="s">
        <v>11216</v>
      </c>
      <c r="B8611" t="s">
        <v>24271</v>
      </c>
      <c r="C8611" t="s">
        <v>11217</v>
      </c>
      <c r="D8611" t="s">
        <v>21648</v>
      </c>
      <c r="E8611"/>
      <c r="F8611">
        <v>72336</v>
      </c>
      <c r="G8611"/>
      <c r="H8611"/>
    </row>
    <row r="8612" spans="1:8" x14ac:dyDescent="0.2">
      <c r="A8612" t="s">
        <v>11218</v>
      </c>
      <c r="B8612" t="s">
        <v>24286</v>
      </c>
      <c r="C8612" t="s">
        <v>11219</v>
      </c>
      <c r="D8612" t="s">
        <v>21648</v>
      </c>
      <c r="E8612"/>
      <c r="F8612">
        <v>71634</v>
      </c>
      <c r="G8612"/>
      <c r="H8612"/>
    </row>
    <row r="8613" spans="1:8" x14ac:dyDescent="0.2">
      <c r="A8613" t="s">
        <v>11220</v>
      </c>
      <c r="B8613" t="s">
        <v>24286</v>
      </c>
      <c r="C8613" t="s">
        <v>11221</v>
      </c>
      <c r="D8613" t="s">
        <v>21648</v>
      </c>
      <c r="E8613"/>
      <c r="F8613">
        <v>71634</v>
      </c>
      <c r="G8613"/>
      <c r="H8613"/>
    </row>
    <row r="8614" spans="1:8" x14ac:dyDescent="0.2">
      <c r="A8614" t="s">
        <v>24287</v>
      </c>
      <c r="B8614" t="s">
        <v>24288</v>
      </c>
      <c r="C8614" t="s">
        <v>24289</v>
      </c>
      <c r="D8614" t="s">
        <v>21648</v>
      </c>
      <c r="E8614"/>
      <c r="F8614">
        <v>70901</v>
      </c>
      <c r="G8614"/>
      <c r="H8614"/>
    </row>
    <row r="8615" spans="1:8" x14ac:dyDescent="0.2">
      <c r="A8615" t="s">
        <v>11222</v>
      </c>
      <c r="B8615" t="s">
        <v>21932</v>
      </c>
      <c r="C8615" t="s">
        <v>11223</v>
      </c>
      <c r="D8615" t="s">
        <v>21648</v>
      </c>
      <c r="E8615"/>
      <c r="F8615"/>
      <c r="G8615"/>
      <c r="H8615"/>
    </row>
    <row r="8616" spans="1:8" x14ac:dyDescent="0.2">
      <c r="A8616" t="s">
        <v>11224</v>
      </c>
      <c r="B8616" t="s">
        <v>21932</v>
      </c>
      <c r="C8616" t="s">
        <v>11225</v>
      </c>
      <c r="D8616" t="s">
        <v>21648</v>
      </c>
      <c r="E8616"/>
      <c r="F8616"/>
      <c r="G8616"/>
      <c r="H8616"/>
    </row>
    <row r="8617" spans="1:8" x14ac:dyDescent="0.2">
      <c r="A8617" t="s">
        <v>25641</v>
      </c>
      <c r="B8617" t="s">
        <v>24273</v>
      </c>
      <c r="C8617" t="s">
        <v>25642</v>
      </c>
      <c r="D8617" t="s">
        <v>21648</v>
      </c>
      <c r="E8617">
        <v>0</v>
      </c>
      <c r="F8617">
        <v>70901</v>
      </c>
      <c r="G8617"/>
      <c r="H8617"/>
    </row>
    <row r="8618" spans="1:8" x14ac:dyDescent="0.2">
      <c r="A8618" t="s">
        <v>11226</v>
      </c>
      <c r="B8618" t="s">
        <v>21932</v>
      </c>
      <c r="C8618" t="s">
        <v>14558</v>
      </c>
      <c r="D8618" t="s">
        <v>21648</v>
      </c>
      <c r="E8618"/>
      <c r="F8618">
        <v>71841</v>
      </c>
      <c r="G8618"/>
      <c r="H8618"/>
    </row>
    <row r="8619" spans="1:8" x14ac:dyDescent="0.2">
      <c r="A8619" t="s">
        <v>14559</v>
      </c>
      <c r="B8619" t="s">
        <v>24286</v>
      </c>
      <c r="C8619" t="s">
        <v>14560</v>
      </c>
      <c r="D8619" t="s">
        <v>21648</v>
      </c>
      <c r="E8619"/>
      <c r="F8619">
        <v>71634</v>
      </c>
      <c r="G8619"/>
      <c r="H8619"/>
    </row>
    <row r="8620" spans="1:8" x14ac:dyDescent="0.2">
      <c r="A8620" t="s">
        <v>25643</v>
      </c>
      <c r="B8620" t="s">
        <v>24265</v>
      </c>
      <c r="C8620" t="s">
        <v>25644</v>
      </c>
      <c r="D8620" t="s">
        <v>21648</v>
      </c>
      <c r="E8620">
        <v>0</v>
      </c>
      <c r="F8620">
        <v>70901</v>
      </c>
      <c r="G8620"/>
      <c r="H8620"/>
    </row>
    <row r="8621" spans="1:8" x14ac:dyDescent="0.2">
      <c r="A8621" t="s">
        <v>25645</v>
      </c>
      <c r="B8621" t="s">
        <v>24273</v>
      </c>
      <c r="C8621" t="s">
        <v>25646</v>
      </c>
      <c r="D8621" t="s">
        <v>21648</v>
      </c>
      <c r="E8621">
        <v>0</v>
      </c>
      <c r="F8621">
        <v>70901</v>
      </c>
      <c r="G8621"/>
      <c r="H8621"/>
    </row>
    <row r="8622" spans="1:8" x14ac:dyDescent="0.2">
      <c r="A8622" t="s">
        <v>25647</v>
      </c>
      <c r="B8622" t="s">
        <v>24273</v>
      </c>
      <c r="C8622" t="s">
        <v>25648</v>
      </c>
      <c r="D8622" t="s">
        <v>21648</v>
      </c>
      <c r="E8622">
        <v>0</v>
      </c>
      <c r="F8622">
        <v>70901</v>
      </c>
      <c r="G8622"/>
      <c r="H8622"/>
    </row>
    <row r="8623" spans="1:8" x14ac:dyDescent="0.2">
      <c r="A8623" t="s">
        <v>19162</v>
      </c>
      <c r="B8623" t="s">
        <v>21932</v>
      </c>
      <c r="C8623" t="s">
        <v>19163</v>
      </c>
      <c r="D8623" t="s">
        <v>21648</v>
      </c>
      <c r="E8623"/>
      <c r="F8623">
        <v>70901</v>
      </c>
      <c r="G8623"/>
      <c r="H8623"/>
    </row>
    <row r="8624" spans="1:8" x14ac:dyDescent="0.2">
      <c r="A8624" t="s">
        <v>19164</v>
      </c>
      <c r="B8624" t="s">
        <v>21932</v>
      </c>
      <c r="C8624" t="s">
        <v>19165</v>
      </c>
      <c r="D8624" t="s">
        <v>21648</v>
      </c>
      <c r="E8624"/>
      <c r="F8624">
        <v>70901</v>
      </c>
      <c r="G8624"/>
      <c r="H8624"/>
    </row>
    <row r="8625" spans="1:8" x14ac:dyDescent="0.2">
      <c r="A8625" t="s">
        <v>19166</v>
      </c>
      <c r="B8625" t="s">
        <v>21932</v>
      </c>
      <c r="C8625" t="s">
        <v>19167</v>
      </c>
      <c r="D8625" t="s">
        <v>21648</v>
      </c>
      <c r="E8625"/>
      <c r="F8625">
        <v>70901</v>
      </c>
      <c r="G8625"/>
      <c r="H8625"/>
    </row>
    <row r="8626" spans="1:8" x14ac:dyDescent="0.2">
      <c r="A8626" t="s">
        <v>19168</v>
      </c>
      <c r="B8626" t="s">
        <v>21932</v>
      </c>
      <c r="C8626" t="s">
        <v>19169</v>
      </c>
      <c r="D8626" t="s">
        <v>21648</v>
      </c>
      <c r="E8626"/>
      <c r="F8626">
        <v>70901</v>
      </c>
      <c r="G8626"/>
      <c r="H8626"/>
    </row>
    <row r="8627" spans="1:8" x14ac:dyDescent="0.2">
      <c r="A8627" t="s">
        <v>19170</v>
      </c>
      <c r="B8627" t="s">
        <v>21932</v>
      </c>
      <c r="C8627" t="s">
        <v>19171</v>
      </c>
      <c r="D8627" t="s">
        <v>21648</v>
      </c>
      <c r="E8627"/>
      <c r="F8627">
        <v>70901</v>
      </c>
      <c r="G8627"/>
      <c r="H8627"/>
    </row>
    <row r="8628" spans="1:8" x14ac:dyDescent="0.2">
      <c r="A8628" t="s">
        <v>21317</v>
      </c>
      <c r="B8628" t="s">
        <v>24290</v>
      </c>
      <c r="C8628" t="s">
        <v>21318</v>
      </c>
      <c r="D8628" t="s">
        <v>21648</v>
      </c>
      <c r="E8628"/>
      <c r="F8628">
        <v>70901</v>
      </c>
      <c r="G8628"/>
      <c r="H8628"/>
    </row>
    <row r="8629" spans="1:8" x14ac:dyDescent="0.2">
      <c r="A8629" t="s">
        <v>14561</v>
      </c>
      <c r="B8629" t="s">
        <v>24267</v>
      </c>
      <c r="C8629" t="s">
        <v>14378</v>
      </c>
      <c r="D8629" t="s">
        <v>21648</v>
      </c>
      <c r="E8629"/>
      <c r="F8629"/>
      <c r="G8629"/>
      <c r="H8629"/>
    </row>
    <row r="8630" spans="1:8" x14ac:dyDescent="0.2">
      <c r="A8630" t="s">
        <v>14562</v>
      </c>
      <c r="B8630" t="s">
        <v>21932</v>
      </c>
      <c r="C8630" t="s">
        <v>14371</v>
      </c>
      <c r="D8630" t="s">
        <v>21648</v>
      </c>
      <c r="E8630"/>
      <c r="F8630"/>
      <c r="G8630"/>
      <c r="H8630"/>
    </row>
    <row r="8631" spans="1:8" x14ac:dyDescent="0.2">
      <c r="A8631" t="s">
        <v>14563</v>
      </c>
      <c r="B8631" t="s">
        <v>24291</v>
      </c>
      <c r="C8631" t="s">
        <v>14378</v>
      </c>
      <c r="D8631" t="s">
        <v>21648</v>
      </c>
      <c r="E8631"/>
      <c r="F8631">
        <v>70901</v>
      </c>
      <c r="G8631"/>
      <c r="H8631"/>
    </row>
    <row r="8632" spans="1:8" x14ac:dyDescent="0.2">
      <c r="A8632" t="s">
        <v>14564</v>
      </c>
      <c r="B8632" t="s">
        <v>24264</v>
      </c>
      <c r="C8632" t="s">
        <v>14371</v>
      </c>
      <c r="D8632" t="s">
        <v>21648</v>
      </c>
      <c r="E8632"/>
      <c r="F8632">
        <v>71634</v>
      </c>
      <c r="G8632"/>
      <c r="H8632"/>
    </row>
    <row r="8633" spans="1:8" x14ac:dyDescent="0.2">
      <c r="A8633" t="s">
        <v>19172</v>
      </c>
      <c r="B8633" t="s">
        <v>24292</v>
      </c>
      <c r="C8633" t="s">
        <v>19173</v>
      </c>
      <c r="D8633" t="s">
        <v>21648</v>
      </c>
      <c r="E8633"/>
      <c r="F8633"/>
      <c r="G8633"/>
      <c r="H8633"/>
    </row>
    <row r="8634" spans="1:8" x14ac:dyDescent="0.2">
      <c r="A8634" t="s">
        <v>19174</v>
      </c>
      <c r="B8634" t="s">
        <v>22424</v>
      </c>
      <c r="C8634" t="s">
        <v>19175</v>
      </c>
      <c r="D8634" t="s">
        <v>21648</v>
      </c>
      <c r="E8634"/>
      <c r="F8634">
        <v>99999</v>
      </c>
      <c r="G8634"/>
      <c r="H8634"/>
    </row>
    <row r="8635" spans="1:8" x14ac:dyDescent="0.2">
      <c r="A8635" t="s">
        <v>19176</v>
      </c>
      <c r="B8635" t="s">
        <v>21932</v>
      </c>
      <c r="C8635" t="s">
        <v>19177</v>
      </c>
      <c r="D8635" t="s">
        <v>21648</v>
      </c>
      <c r="E8635"/>
      <c r="F8635">
        <v>70901</v>
      </c>
      <c r="G8635"/>
      <c r="H8635"/>
    </row>
    <row r="8636" spans="1:8" x14ac:dyDescent="0.2">
      <c r="A8636" t="s">
        <v>19178</v>
      </c>
      <c r="B8636" t="s">
        <v>21932</v>
      </c>
      <c r="C8636" t="s">
        <v>19179</v>
      </c>
      <c r="D8636" t="s">
        <v>21648</v>
      </c>
      <c r="E8636"/>
      <c r="F8636">
        <v>70901</v>
      </c>
      <c r="G8636"/>
      <c r="H8636"/>
    </row>
    <row r="8637" spans="1:8" x14ac:dyDescent="0.2">
      <c r="A8637" t="s">
        <v>19180</v>
      </c>
      <c r="B8637" t="s">
        <v>24266</v>
      </c>
      <c r="C8637" t="s">
        <v>19181</v>
      </c>
      <c r="D8637" t="s">
        <v>21648</v>
      </c>
      <c r="E8637"/>
      <c r="F8637">
        <v>70901</v>
      </c>
      <c r="G8637"/>
      <c r="H8637"/>
    </row>
    <row r="8638" spans="1:8" x14ac:dyDescent="0.2">
      <c r="A8638" t="s">
        <v>19182</v>
      </c>
      <c r="B8638" t="s">
        <v>24266</v>
      </c>
      <c r="C8638" t="s">
        <v>19183</v>
      </c>
      <c r="D8638" t="s">
        <v>21648</v>
      </c>
      <c r="E8638"/>
      <c r="F8638">
        <v>70901</v>
      </c>
      <c r="G8638"/>
      <c r="H8638"/>
    </row>
    <row r="8639" spans="1:8" x14ac:dyDescent="0.2">
      <c r="A8639" t="s">
        <v>19184</v>
      </c>
      <c r="B8639" t="s">
        <v>24266</v>
      </c>
      <c r="C8639" t="s">
        <v>19185</v>
      </c>
      <c r="D8639" t="s">
        <v>21648</v>
      </c>
      <c r="E8639"/>
      <c r="F8639">
        <v>70901</v>
      </c>
      <c r="G8639"/>
      <c r="H8639"/>
    </row>
    <row r="8640" spans="1:8" x14ac:dyDescent="0.2">
      <c r="A8640" t="s">
        <v>19186</v>
      </c>
      <c r="B8640" t="s">
        <v>24271</v>
      </c>
      <c r="C8640" t="s">
        <v>19187</v>
      </c>
      <c r="D8640" t="s">
        <v>21648</v>
      </c>
      <c r="E8640"/>
      <c r="F8640">
        <v>72336</v>
      </c>
      <c r="G8640"/>
      <c r="H8640"/>
    </row>
    <row r="8641" spans="1:8" x14ac:dyDescent="0.2">
      <c r="A8641" t="s">
        <v>19188</v>
      </c>
      <c r="B8641" t="s">
        <v>24271</v>
      </c>
      <c r="C8641" t="s">
        <v>19189</v>
      </c>
      <c r="D8641" t="s">
        <v>21648</v>
      </c>
      <c r="E8641"/>
      <c r="F8641">
        <v>72336</v>
      </c>
      <c r="G8641"/>
      <c r="H8641"/>
    </row>
    <row r="8642" spans="1:8" x14ac:dyDescent="0.2">
      <c r="A8642" t="s">
        <v>19190</v>
      </c>
      <c r="B8642" t="s">
        <v>24271</v>
      </c>
      <c r="C8642" t="s">
        <v>19191</v>
      </c>
      <c r="D8642" t="s">
        <v>21648</v>
      </c>
      <c r="E8642"/>
      <c r="F8642"/>
      <c r="G8642"/>
      <c r="H8642"/>
    </row>
    <row r="8643" spans="1:8" x14ac:dyDescent="0.2">
      <c r="A8643" t="s">
        <v>19192</v>
      </c>
      <c r="B8643" t="s">
        <v>24271</v>
      </c>
      <c r="C8643" t="s">
        <v>19193</v>
      </c>
      <c r="D8643" t="s">
        <v>21648</v>
      </c>
      <c r="E8643"/>
      <c r="F8643">
        <v>72336</v>
      </c>
      <c r="G8643"/>
      <c r="H8643"/>
    </row>
    <row r="8644" spans="1:8" x14ac:dyDescent="0.2">
      <c r="A8644" t="s">
        <v>19194</v>
      </c>
      <c r="B8644" t="s">
        <v>24271</v>
      </c>
      <c r="C8644" t="s">
        <v>19195</v>
      </c>
      <c r="D8644" t="s">
        <v>21648</v>
      </c>
      <c r="E8644"/>
      <c r="F8644"/>
      <c r="G8644"/>
      <c r="H8644"/>
    </row>
    <row r="8645" spans="1:8" x14ac:dyDescent="0.2">
      <c r="A8645" t="s">
        <v>19196</v>
      </c>
      <c r="B8645" t="s">
        <v>24271</v>
      </c>
      <c r="C8645" t="s">
        <v>19197</v>
      </c>
      <c r="D8645" t="s">
        <v>21648</v>
      </c>
      <c r="E8645"/>
      <c r="F8645"/>
      <c r="G8645"/>
      <c r="H8645"/>
    </row>
    <row r="8646" spans="1:8" x14ac:dyDescent="0.2">
      <c r="A8646" t="s">
        <v>19198</v>
      </c>
      <c r="B8646" t="s">
        <v>24271</v>
      </c>
      <c r="C8646" t="s">
        <v>19199</v>
      </c>
      <c r="D8646" t="s">
        <v>21648</v>
      </c>
      <c r="E8646"/>
      <c r="F8646"/>
      <c r="G8646"/>
      <c r="H8646"/>
    </row>
    <row r="8647" spans="1:8" x14ac:dyDescent="0.2">
      <c r="A8647" t="s">
        <v>19200</v>
      </c>
      <c r="B8647" t="s">
        <v>24271</v>
      </c>
      <c r="C8647" t="s">
        <v>19201</v>
      </c>
      <c r="D8647" t="s">
        <v>21648</v>
      </c>
      <c r="E8647"/>
      <c r="F8647">
        <v>72336</v>
      </c>
      <c r="G8647"/>
      <c r="H8647"/>
    </row>
    <row r="8648" spans="1:8" x14ac:dyDescent="0.2">
      <c r="A8648" t="s">
        <v>19202</v>
      </c>
      <c r="B8648" t="s">
        <v>24271</v>
      </c>
      <c r="C8648" t="s">
        <v>19203</v>
      </c>
      <c r="D8648" t="s">
        <v>21648</v>
      </c>
      <c r="E8648"/>
      <c r="F8648"/>
      <c r="G8648"/>
      <c r="H8648"/>
    </row>
    <row r="8649" spans="1:8" x14ac:dyDescent="0.2">
      <c r="A8649" t="s">
        <v>19204</v>
      </c>
      <c r="B8649" t="s">
        <v>24271</v>
      </c>
      <c r="C8649" t="s">
        <v>19205</v>
      </c>
      <c r="D8649" t="s">
        <v>21648</v>
      </c>
      <c r="E8649"/>
      <c r="F8649">
        <v>72336</v>
      </c>
      <c r="G8649"/>
      <c r="H8649"/>
    </row>
    <row r="8650" spans="1:8" x14ac:dyDescent="0.2">
      <c r="A8650" t="s">
        <v>19206</v>
      </c>
      <c r="B8650" t="s">
        <v>24271</v>
      </c>
      <c r="C8650" t="s">
        <v>19207</v>
      </c>
      <c r="D8650" t="s">
        <v>21648</v>
      </c>
      <c r="E8650"/>
      <c r="F8650">
        <v>72336</v>
      </c>
      <c r="G8650"/>
      <c r="H8650"/>
    </row>
    <row r="8651" spans="1:8" x14ac:dyDescent="0.2">
      <c r="A8651" t="s">
        <v>19208</v>
      </c>
      <c r="B8651" t="s">
        <v>24271</v>
      </c>
      <c r="C8651" t="s">
        <v>19209</v>
      </c>
      <c r="D8651" t="s">
        <v>21648</v>
      </c>
      <c r="E8651"/>
      <c r="F8651">
        <v>72336</v>
      </c>
      <c r="G8651"/>
      <c r="H8651"/>
    </row>
    <row r="8652" spans="1:8" x14ac:dyDescent="0.2">
      <c r="A8652" t="s">
        <v>19210</v>
      </c>
      <c r="B8652" t="s">
        <v>24271</v>
      </c>
      <c r="C8652" t="s">
        <v>19211</v>
      </c>
      <c r="D8652" t="s">
        <v>21648</v>
      </c>
      <c r="E8652"/>
      <c r="F8652">
        <v>72336</v>
      </c>
      <c r="G8652"/>
      <c r="H8652"/>
    </row>
    <row r="8653" spans="1:8" x14ac:dyDescent="0.2">
      <c r="A8653" t="s">
        <v>19212</v>
      </c>
      <c r="B8653" t="s">
        <v>24266</v>
      </c>
      <c r="C8653" t="s">
        <v>19213</v>
      </c>
      <c r="D8653" t="s">
        <v>21648</v>
      </c>
      <c r="E8653"/>
      <c r="F8653">
        <v>70901</v>
      </c>
      <c r="G8653"/>
      <c r="H8653"/>
    </row>
    <row r="8654" spans="1:8" x14ac:dyDescent="0.2">
      <c r="A8654" t="s">
        <v>19214</v>
      </c>
      <c r="B8654" t="s">
        <v>24266</v>
      </c>
      <c r="C8654" t="s">
        <v>19215</v>
      </c>
      <c r="D8654" t="s">
        <v>21648</v>
      </c>
      <c r="E8654"/>
      <c r="F8654">
        <v>70901</v>
      </c>
      <c r="G8654"/>
      <c r="H8654"/>
    </row>
    <row r="8655" spans="1:8" x14ac:dyDescent="0.2">
      <c r="A8655" t="s">
        <v>21319</v>
      </c>
      <c r="B8655" t="s">
        <v>24293</v>
      </c>
      <c r="C8655" t="s">
        <v>21320</v>
      </c>
      <c r="D8655" t="s">
        <v>21648</v>
      </c>
      <c r="E8655"/>
      <c r="F8655">
        <v>70901</v>
      </c>
      <c r="G8655"/>
      <c r="H8655"/>
    </row>
    <row r="8656" spans="1:8" x14ac:dyDescent="0.2">
      <c r="A8656" t="s">
        <v>19216</v>
      </c>
      <c r="B8656" t="s">
        <v>24271</v>
      </c>
      <c r="C8656" t="s">
        <v>19217</v>
      </c>
      <c r="D8656" t="s">
        <v>21648</v>
      </c>
      <c r="E8656"/>
      <c r="F8656">
        <v>99999</v>
      </c>
      <c r="G8656"/>
      <c r="H8656"/>
    </row>
    <row r="8657" spans="1:8" x14ac:dyDescent="0.2">
      <c r="A8657" t="s">
        <v>21321</v>
      </c>
      <c r="B8657" t="s">
        <v>24271</v>
      </c>
      <c r="C8657" t="s">
        <v>21322</v>
      </c>
      <c r="D8657" t="s">
        <v>21648</v>
      </c>
      <c r="E8657"/>
      <c r="F8657">
        <v>99999</v>
      </c>
      <c r="G8657"/>
      <c r="H8657"/>
    </row>
    <row r="8658" spans="1:8" x14ac:dyDescent="0.2">
      <c r="A8658" t="s">
        <v>19218</v>
      </c>
      <c r="B8658" t="s">
        <v>24294</v>
      </c>
      <c r="C8658" t="s">
        <v>19219</v>
      </c>
      <c r="D8658" t="s">
        <v>21648</v>
      </c>
      <c r="E8658"/>
      <c r="F8658">
        <v>71331</v>
      </c>
      <c r="G8658"/>
      <c r="H8658"/>
    </row>
    <row r="8659" spans="1:8" x14ac:dyDescent="0.2">
      <c r="A8659" t="s">
        <v>21323</v>
      </c>
      <c r="B8659" t="s">
        <v>24294</v>
      </c>
      <c r="C8659" t="s">
        <v>21324</v>
      </c>
      <c r="D8659" t="s">
        <v>21648</v>
      </c>
      <c r="E8659"/>
      <c r="F8659">
        <v>71331</v>
      </c>
      <c r="G8659"/>
      <c r="H8659"/>
    </row>
    <row r="8660" spans="1:8" x14ac:dyDescent="0.2">
      <c r="A8660" t="s">
        <v>21325</v>
      </c>
      <c r="B8660" t="s">
        <v>24295</v>
      </c>
      <c r="C8660" t="s">
        <v>21326</v>
      </c>
      <c r="D8660" t="s">
        <v>21648</v>
      </c>
      <c r="E8660"/>
      <c r="F8660"/>
      <c r="G8660"/>
      <c r="H8660"/>
    </row>
    <row r="8661" spans="1:8" x14ac:dyDescent="0.2">
      <c r="A8661" t="s">
        <v>24296</v>
      </c>
      <c r="B8661" t="s">
        <v>24297</v>
      </c>
      <c r="C8661" t="s">
        <v>24298</v>
      </c>
      <c r="D8661" t="s">
        <v>21648</v>
      </c>
      <c r="E8661"/>
      <c r="F8661"/>
      <c r="G8661"/>
      <c r="H8661"/>
    </row>
    <row r="8662" spans="1:8" x14ac:dyDescent="0.2">
      <c r="A8662" t="s">
        <v>25649</v>
      </c>
      <c r="B8662" t="s">
        <v>21932</v>
      </c>
      <c r="C8662" t="s">
        <v>25650</v>
      </c>
      <c r="D8662" t="s">
        <v>21648</v>
      </c>
      <c r="E8662"/>
      <c r="F8662">
        <v>70901</v>
      </c>
      <c r="G8662"/>
      <c r="H8662"/>
    </row>
    <row r="8663" spans="1:8" x14ac:dyDescent="0.2">
      <c r="A8663" t="s">
        <v>14565</v>
      </c>
      <c r="B8663" t="s">
        <v>22877</v>
      </c>
      <c r="C8663" t="s">
        <v>14566</v>
      </c>
      <c r="D8663" t="s">
        <v>21677</v>
      </c>
      <c r="E8663"/>
      <c r="F8663"/>
      <c r="G8663"/>
      <c r="H8663"/>
    </row>
    <row r="8664" spans="1:8" x14ac:dyDescent="0.2">
      <c r="A8664" t="s">
        <v>14567</v>
      </c>
      <c r="B8664" t="s">
        <v>22877</v>
      </c>
      <c r="C8664" t="s">
        <v>14568</v>
      </c>
      <c r="D8664" t="s">
        <v>21677</v>
      </c>
      <c r="E8664"/>
      <c r="F8664"/>
      <c r="G8664"/>
      <c r="H8664"/>
    </row>
    <row r="8665" spans="1:8" x14ac:dyDescent="0.2">
      <c r="A8665" t="s">
        <v>14569</v>
      </c>
      <c r="B8665" t="s">
        <v>22877</v>
      </c>
      <c r="C8665" t="s">
        <v>14570</v>
      </c>
      <c r="D8665" t="s">
        <v>21677</v>
      </c>
      <c r="E8665"/>
      <c r="F8665"/>
      <c r="G8665"/>
      <c r="H8665"/>
    </row>
    <row r="8666" spans="1:8" x14ac:dyDescent="0.2">
      <c r="A8666" t="s">
        <v>15947</v>
      </c>
      <c r="B8666" t="s">
        <v>22877</v>
      </c>
      <c r="C8666" t="s">
        <v>15948</v>
      </c>
      <c r="D8666" t="s">
        <v>21677</v>
      </c>
      <c r="E8666"/>
      <c r="F8666"/>
      <c r="G8666"/>
      <c r="H8666"/>
    </row>
    <row r="8667" spans="1:8" x14ac:dyDescent="0.2">
      <c r="A8667" t="s">
        <v>15949</v>
      </c>
      <c r="B8667" t="s">
        <v>22877</v>
      </c>
      <c r="C8667" t="s">
        <v>15950</v>
      </c>
      <c r="D8667" t="s">
        <v>21677</v>
      </c>
      <c r="E8667"/>
      <c r="F8667"/>
      <c r="G8667"/>
      <c r="H8667"/>
    </row>
    <row r="8668" spans="1:8" x14ac:dyDescent="0.2">
      <c r="A8668" t="s">
        <v>15951</v>
      </c>
      <c r="B8668" t="s">
        <v>22877</v>
      </c>
      <c r="C8668" t="s">
        <v>15952</v>
      </c>
      <c r="D8668" t="s">
        <v>21677</v>
      </c>
      <c r="E8668"/>
      <c r="F8668"/>
      <c r="G8668"/>
      <c r="H8668"/>
    </row>
    <row r="8669" spans="1:8" x14ac:dyDescent="0.2">
      <c r="A8669" t="s">
        <v>15953</v>
      </c>
      <c r="B8669" t="s">
        <v>22877</v>
      </c>
      <c r="C8669" t="s">
        <v>15954</v>
      </c>
      <c r="D8669" t="s">
        <v>21677</v>
      </c>
      <c r="E8669"/>
      <c r="F8669"/>
      <c r="G8669"/>
      <c r="H8669"/>
    </row>
    <row r="8670" spans="1:8" x14ac:dyDescent="0.2">
      <c r="A8670" t="s">
        <v>15955</v>
      </c>
      <c r="B8670" t="s">
        <v>22877</v>
      </c>
      <c r="C8670" t="s">
        <v>11253</v>
      </c>
      <c r="D8670" t="s">
        <v>21677</v>
      </c>
      <c r="E8670"/>
      <c r="F8670"/>
      <c r="G8670"/>
      <c r="H8670"/>
    </row>
    <row r="8671" spans="1:8" x14ac:dyDescent="0.2">
      <c r="A8671" t="s">
        <v>11254</v>
      </c>
      <c r="B8671" t="s">
        <v>22877</v>
      </c>
      <c r="C8671" t="s">
        <v>14571</v>
      </c>
      <c r="D8671" t="s">
        <v>21677</v>
      </c>
      <c r="E8671"/>
      <c r="F8671"/>
      <c r="G8671"/>
      <c r="H8671"/>
    </row>
    <row r="8672" spans="1:8" x14ac:dyDescent="0.2">
      <c r="A8672" t="s">
        <v>14572</v>
      </c>
      <c r="B8672" t="s">
        <v>22877</v>
      </c>
      <c r="C8672" t="s">
        <v>14573</v>
      </c>
      <c r="D8672" t="s">
        <v>21677</v>
      </c>
      <c r="E8672"/>
      <c r="F8672"/>
      <c r="G8672"/>
      <c r="H8672"/>
    </row>
    <row r="8673" spans="1:8" x14ac:dyDescent="0.2">
      <c r="A8673" t="s">
        <v>14574</v>
      </c>
      <c r="B8673" t="s">
        <v>22877</v>
      </c>
      <c r="C8673" t="s">
        <v>14575</v>
      </c>
      <c r="D8673" t="s">
        <v>21677</v>
      </c>
      <c r="E8673"/>
      <c r="F8673"/>
      <c r="G8673"/>
      <c r="H8673"/>
    </row>
    <row r="8674" spans="1:8" x14ac:dyDescent="0.2">
      <c r="A8674" t="s">
        <v>14576</v>
      </c>
      <c r="B8674" t="s">
        <v>22877</v>
      </c>
      <c r="C8674" t="s">
        <v>14577</v>
      </c>
      <c r="D8674" t="s">
        <v>21677</v>
      </c>
      <c r="E8674"/>
      <c r="F8674"/>
      <c r="G8674"/>
      <c r="H8674"/>
    </row>
    <row r="8675" spans="1:8" x14ac:dyDescent="0.2">
      <c r="A8675" t="s">
        <v>14578</v>
      </c>
      <c r="B8675" t="s">
        <v>22877</v>
      </c>
      <c r="C8675" t="s">
        <v>14579</v>
      </c>
      <c r="D8675" t="s">
        <v>21677</v>
      </c>
      <c r="E8675"/>
      <c r="F8675"/>
      <c r="G8675"/>
      <c r="H8675"/>
    </row>
    <row r="8676" spans="1:8" x14ac:dyDescent="0.2">
      <c r="A8676" t="s">
        <v>14580</v>
      </c>
      <c r="B8676" t="s">
        <v>22877</v>
      </c>
      <c r="C8676" t="s">
        <v>14581</v>
      </c>
      <c r="D8676" t="s">
        <v>21677</v>
      </c>
      <c r="E8676"/>
      <c r="F8676"/>
      <c r="G8676"/>
      <c r="H8676"/>
    </row>
    <row r="8677" spans="1:8" x14ac:dyDescent="0.2">
      <c r="A8677" t="s">
        <v>14582</v>
      </c>
      <c r="B8677" t="s">
        <v>22877</v>
      </c>
      <c r="C8677" t="s">
        <v>14583</v>
      </c>
      <c r="D8677" t="s">
        <v>21677</v>
      </c>
      <c r="E8677"/>
      <c r="F8677"/>
      <c r="G8677"/>
      <c r="H8677"/>
    </row>
    <row r="8678" spans="1:8" x14ac:dyDescent="0.2">
      <c r="A8678" t="s">
        <v>14584</v>
      </c>
      <c r="B8678" t="s">
        <v>22877</v>
      </c>
      <c r="C8678" t="s">
        <v>14585</v>
      </c>
      <c r="D8678" t="s">
        <v>21677</v>
      </c>
      <c r="E8678"/>
      <c r="F8678"/>
      <c r="G8678"/>
      <c r="H8678"/>
    </row>
    <row r="8679" spans="1:8" x14ac:dyDescent="0.2">
      <c r="A8679" t="s">
        <v>14586</v>
      </c>
      <c r="B8679" t="s">
        <v>22877</v>
      </c>
      <c r="C8679" t="s">
        <v>14587</v>
      </c>
      <c r="D8679" t="s">
        <v>21677</v>
      </c>
      <c r="E8679"/>
      <c r="F8679"/>
      <c r="G8679"/>
      <c r="H8679"/>
    </row>
    <row r="8680" spans="1:8" x14ac:dyDescent="0.2">
      <c r="A8680" t="s">
        <v>14588</v>
      </c>
      <c r="B8680" t="s">
        <v>22877</v>
      </c>
      <c r="C8680" t="s">
        <v>14589</v>
      </c>
      <c r="D8680" t="s">
        <v>21677</v>
      </c>
      <c r="E8680"/>
      <c r="F8680"/>
      <c r="G8680"/>
      <c r="H8680"/>
    </row>
    <row r="8681" spans="1:8" x14ac:dyDescent="0.2">
      <c r="A8681" t="s">
        <v>14590</v>
      </c>
      <c r="B8681" t="s">
        <v>22877</v>
      </c>
      <c r="C8681" t="s">
        <v>14591</v>
      </c>
      <c r="D8681" t="s">
        <v>21677</v>
      </c>
      <c r="E8681"/>
      <c r="F8681"/>
      <c r="G8681"/>
      <c r="H8681"/>
    </row>
    <row r="8682" spans="1:8" x14ac:dyDescent="0.2">
      <c r="A8682" t="s">
        <v>14592</v>
      </c>
      <c r="B8682" t="s">
        <v>22877</v>
      </c>
      <c r="C8682" t="s">
        <v>14593</v>
      </c>
      <c r="D8682" t="s">
        <v>21677</v>
      </c>
      <c r="E8682"/>
      <c r="F8682"/>
      <c r="G8682"/>
      <c r="H8682"/>
    </row>
    <row r="8683" spans="1:8" x14ac:dyDescent="0.2">
      <c r="A8683" t="s">
        <v>14594</v>
      </c>
      <c r="B8683" t="s">
        <v>22877</v>
      </c>
      <c r="C8683" t="s">
        <v>14595</v>
      </c>
      <c r="D8683" t="s">
        <v>21677</v>
      </c>
      <c r="E8683"/>
      <c r="F8683"/>
      <c r="G8683"/>
      <c r="H8683"/>
    </row>
    <row r="8684" spans="1:8" x14ac:dyDescent="0.2">
      <c r="A8684" t="s">
        <v>14596</v>
      </c>
      <c r="B8684" t="s">
        <v>22877</v>
      </c>
      <c r="C8684" t="s">
        <v>14597</v>
      </c>
      <c r="D8684" t="s">
        <v>21677</v>
      </c>
      <c r="E8684"/>
      <c r="F8684"/>
      <c r="G8684"/>
      <c r="H8684"/>
    </row>
    <row r="8685" spans="1:8" x14ac:dyDescent="0.2">
      <c r="A8685" t="s">
        <v>14598</v>
      </c>
      <c r="B8685" t="s">
        <v>22877</v>
      </c>
      <c r="C8685" t="s">
        <v>14599</v>
      </c>
      <c r="D8685" t="s">
        <v>21677</v>
      </c>
      <c r="E8685"/>
      <c r="F8685"/>
      <c r="G8685"/>
      <c r="H8685"/>
    </row>
    <row r="8686" spans="1:8" x14ac:dyDescent="0.2">
      <c r="A8686" t="s">
        <v>14600</v>
      </c>
      <c r="B8686" t="s">
        <v>22877</v>
      </c>
      <c r="C8686" t="s">
        <v>14601</v>
      </c>
      <c r="D8686" t="s">
        <v>21677</v>
      </c>
      <c r="E8686"/>
      <c r="F8686"/>
      <c r="G8686"/>
      <c r="H8686"/>
    </row>
    <row r="8687" spans="1:8" x14ac:dyDescent="0.2">
      <c r="A8687" t="s">
        <v>14602</v>
      </c>
      <c r="B8687" t="s">
        <v>22877</v>
      </c>
      <c r="C8687" t="s">
        <v>14603</v>
      </c>
      <c r="D8687" t="s">
        <v>21677</v>
      </c>
      <c r="E8687"/>
      <c r="F8687"/>
      <c r="G8687"/>
      <c r="H8687"/>
    </row>
    <row r="8688" spans="1:8" x14ac:dyDescent="0.2">
      <c r="A8688" t="s">
        <v>14604</v>
      </c>
      <c r="B8688" t="s">
        <v>22877</v>
      </c>
      <c r="C8688" t="s">
        <v>14605</v>
      </c>
      <c r="D8688" t="s">
        <v>21677</v>
      </c>
      <c r="E8688"/>
      <c r="F8688"/>
      <c r="G8688"/>
      <c r="H8688"/>
    </row>
    <row r="8689" spans="1:8" x14ac:dyDescent="0.2">
      <c r="A8689" t="s">
        <v>14606</v>
      </c>
      <c r="B8689" t="s">
        <v>21676</v>
      </c>
      <c r="C8689" t="s">
        <v>2104</v>
      </c>
      <c r="D8689" t="s">
        <v>21677</v>
      </c>
      <c r="E8689"/>
      <c r="F8689"/>
      <c r="G8689"/>
      <c r="H8689"/>
    </row>
    <row r="8690" spans="1:8" x14ac:dyDescent="0.2">
      <c r="A8690" t="s">
        <v>14607</v>
      </c>
      <c r="B8690" t="s">
        <v>21676</v>
      </c>
      <c r="C8690" t="s">
        <v>2104</v>
      </c>
      <c r="D8690" t="s">
        <v>21677</v>
      </c>
      <c r="E8690"/>
      <c r="F8690"/>
      <c r="G8690"/>
      <c r="H8690"/>
    </row>
    <row r="8691" spans="1:8" x14ac:dyDescent="0.2">
      <c r="A8691" t="s">
        <v>14608</v>
      </c>
      <c r="B8691" t="s">
        <v>24299</v>
      </c>
      <c r="C8691" t="s">
        <v>14609</v>
      </c>
      <c r="D8691" t="s">
        <v>21677</v>
      </c>
      <c r="E8691"/>
      <c r="F8691"/>
      <c r="G8691"/>
      <c r="H8691"/>
    </row>
    <row r="8692" spans="1:8" x14ac:dyDescent="0.2">
      <c r="A8692" t="s">
        <v>14610</v>
      </c>
      <c r="B8692" t="s">
        <v>24300</v>
      </c>
      <c r="C8692" t="s">
        <v>14611</v>
      </c>
      <c r="D8692" t="s">
        <v>21677</v>
      </c>
      <c r="E8692"/>
      <c r="F8692"/>
      <c r="G8692"/>
      <c r="H8692"/>
    </row>
    <row r="8693" spans="1:8" x14ac:dyDescent="0.2">
      <c r="A8693" t="s">
        <v>14612</v>
      </c>
      <c r="B8693" t="s">
        <v>24301</v>
      </c>
      <c r="C8693" t="s">
        <v>15467</v>
      </c>
      <c r="D8693" t="s">
        <v>21677</v>
      </c>
      <c r="E8693"/>
      <c r="F8693"/>
      <c r="G8693"/>
      <c r="H8693"/>
    </row>
    <row r="8694" spans="1:8" x14ac:dyDescent="0.2">
      <c r="A8694" t="s">
        <v>15468</v>
      </c>
      <c r="B8694" t="s">
        <v>24302</v>
      </c>
      <c r="C8694" t="s">
        <v>15469</v>
      </c>
      <c r="D8694" t="s">
        <v>21677</v>
      </c>
      <c r="E8694"/>
      <c r="F8694"/>
      <c r="G8694"/>
      <c r="H8694"/>
    </row>
    <row r="8695" spans="1:8" x14ac:dyDescent="0.2">
      <c r="A8695" t="s">
        <v>15470</v>
      </c>
      <c r="B8695" t="s">
        <v>24303</v>
      </c>
      <c r="C8695" t="s">
        <v>15471</v>
      </c>
      <c r="D8695" t="s">
        <v>21677</v>
      </c>
      <c r="E8695"/>
      <c r="F8695"/>
      <c r="G8695"/>
      <c r="H8695"/>
    </row>
    <row r="8696" spans="1:8" x14ac:dyDescent="0.2">
      <c r="A8696" t="s">
        <v>15472</v>
      </c>
      <c r="B8696" t="s">
        <v>24304</v>
      </c>
      <c r="C8696" t="s">
        <v>15473</v>
      </c>
      <c r="D8696" t="s">
        <v>21677</v>
      </c>
      <c r="E8696"/>
      <c r="F8696"/>
      <c r="G8696"/>
      <c r="H8696"/>
    </row>
    <row r="8697" spans="1:8" x14ac:dyDescent="0.2">
      <c r="A8697" t="s">
        <v>15474</v>
      </c>
      <c r="B8697" t="s">
        <v>24305</v>
      </c>
      <c r="C8697" t="s">
        <v>15475</v>
      </c>
      <c r="D8697" t="s">
        <v>21677</v>
      </c>
      <c r="E8697"/>
      <c r="F8697"/>
      <c r="G8697"/>
      <c r="H8697"/>
    </row>
    <row r="8698" spans="1:8" x14ac:dyDescent="0.2">
      <c r="A8698" t="s">
        <v>15476</v>
      </c>
      <c r="B8698" t="s">
        <v>24306</v>
      </c>
      <c r="C8698" t="s">
        <v>15477</v>
      </c>
      <c r="D8698" t="s">
        <v>21677</v>
      </c>
      <c r="E8698"/>
      <c r="F8698"/>
      <c r="G8698"/>
      <c r="H8698"/>
    </row>
    <row r="8699" spans="1:8" x14ac:dyDescent="0.2">
      <c r="A8699" t="s">
        <v>15478</v>
      </c>
      <c r="B8699" t="s">
        <v>24307</v>
      </c>
      <c r="C8699" t="s">
        <v>15479</v>
      </c>
      <c r="D8699" t="s">
        <v>21677</v>
      </c>
      <c r="E8699"/>
      <c r="F8699"/>
      <c r="G8699"/>
      <c r="H8699"/>
    </row>
    <row r="8700" spans="1:8" x14ac:dyDescent="0.2">
      <c r="A8700" t="s">
        <v>15480</v>
      </c>
      <c r="B8700" t="s">
        <v>24308</v>
      </c>
      <c r="C8700" t="s">
        <v>15481</v>
      </c>
      <c r="D8700" t="s">
        <v>21677</v>
      </c>
      <c r="E8700"/>
      <c r="F8700"/>
      <c r="G8700"/>
      <c r="H8700"/>
    </row>
    <row r="8701" spans="1:8" x14ac:dyDescent="0.2">
      <c r="A8701" t="s">
        <v>15482</v>
      </c>
      <c r="B8701" t="s">
        <v>24309</v>
      </c>
      <c r="C8701" t="s">
        <v>15483</v>
      </c>
      <c r="D8701" t="s">
        <v>21677</v>
      </c>
      <c r="E8701"/>
      <c r="F8701"/>
      <c r="G8701"/>
      <c r="H8701"/>
    </row>
    <row r="8702" spans="1:8" x14ac:dyDescent="0.2">
      <c r="A8702" t="s">
        <v>15484</v>
      </c>
      <c r="B8702" t="s">
        <v>24310</v>
      </c>
      <c r="C8702" t="s">
        <v>15485</v>
      </c>
      <c r="D8702" t="s">
        <v>21677</v>
      </c>
      <c r="E8702"/>
      <c r="F8702"/>
      <c r="G8702"/>
      <c r="H8702"/>
    </row>
    <row r="8703" spans="1:8" x14ac:dyDescent="0.2">
      <c r="A8703" t="s">
        <v>15486</v>
      </c>
      <c r="B8703" t="s">
        <v>24311</v>
      </c>
      <c r="C8703" t="s">
        <v>15487</v>
      </c>
      <c r="D8703" t="s">
        <v>21677</v>
      </c>
      <c r="E8703"/>
      <c r="F8703"/>
      <c r="G8703"/>
      <c r="H8703"/>
    </row>
    <row r="8704" spans="1:8" x14ac:dyDescent="0.2">
      <c r="A8704" t="s">
        <v>15488</v>
      </c>
      <c r="B8704" t="s">
        <v>24312</v>
      </c>
      <c r="C8704" t="s">
        <v>15489</v>
      </c>
      <c r="D8704" t="s">
        <v>21677</v>
      </c>
      <c r="E8704"/>
      <c r="F8704"/>
      <c r="G8704"/>
      <c r="H8704"/>
    </row>
    <row r="8705" spans="1:8" x14ac:dyDescent="0.2">
      <c r="A8705" t="s">
        <v>15490</v>
      </c>
      <c r="B8705" t="s">
        <v>24313</v>
      </c>
      <c r="C8705" t="s">
        <v>15491</v>
      </c>
      <c r="D8705" t="s">
        <v>21677</v>
      </c>
      <c r="E8705"/>
      <c r="F8705"/>
      <c r="G8705"/>
      <c r="H8705"/>
    </row>
    <row r="8706" spans="1:8" x14ac:dyDescent="0.2">
      <c r="A8706" t="s">
        <v>15492</v>
      </c>
      <c r="B8706" t="s">
        <v>24314</v>
      </c>
      <c r="C8706" t="s">
        <v>15493</v>
      </c>
      <c r="D8706" t="s">
        <v>21677</v>
      </c>
      <c r="E8706"/>
      <c r="F8706"/>
      <c r="G8706"/>
      <c r="H8706"/>
    </row>
    <row r="8707" spans="1:8" x14ac:dyDescent="0.2">
      <c r="A8707" t="s">
        <v>15494</v>
      </c>
      <c r="B8707" t="s">
        <v>24315</v>
      </c>
      <c r="C8707" t="s">
        <v>15495</v>
      </c>
      <c r="D8707" t="s">
        <v>21677</v>
      </c>
      <c r="E8707"/>
      <c r="F8707"/>
      <c r="G8707"/>
      <c r="H8707"/>
    </row>
    <row r="8708" spans="1:8" x14ac:dyDescent="0.2">
      <c r="A8708" t="s">
        <v>15496</v>
      </c>
      <c r="B8708" t="s">
        <v>24316</v>
      </c>
      <c r="C8708" t="s">
        <v>15497</v>
      </c>
      <c r="D8708" t="s">
        <v>21677</v>
      </c>
      <c r="E8708"/>
      <c r="F8708"/>
      <c r="G8708"/>
      <c r="H8708"/>
    </row>
    <row r="8709" spans="1:8" x14ac:dyDescent="0.2">
      <c r="A8709" t="s">
        <v>15498</v>
      </c>
      <c r="B8709" t="s">
        <v>24317</v>
      </c>
      <c r="C8709" t="s">
        <v>15499</v>
      </c>
      <c r="D8709" t="s">
        <v>21677</v>
      </c>
      <c r="E8709"/>
      <c r="F8709"/>
      <c r="G8709"/>
      <c r="H8709"/>
    </row>
    <row r="8710" spans="1:8" x14ac:dyDescent="0.2">
      <c r="A8710" t="s">
        <v>15500</v>
      </c>
      <c r="B8710" t="s">
        <v>24318</v>
      </c>
      <c r="C8710" t="s">
        <v>15501</v>
      </c>
      <c r="D8710" t="s">
        <v>21677</v>
      </c>
      <c r="E8710"/>
      <c r="F8710"/>
      <c r="G8710"/>
      <c r="H8710"/>
    </row>
    <row r="8711" spans="1:8" x14ac:dyDescent="0.2">
      <c r="A8711" t="s">
        <v>15502</v>
      </c>
      <c r="B8711" t="s">
        <v>24319</v>
      </c>
      <c r="C8711" t="s">
        <v>15503</v>
      </c>
      <c r="D8711" t="s">
        <v>21677</v>
      </c>
      <c r="E8711"/>
      <c r="F8711"/>
      <c r="G8711"/>
      <c r="H8711"/>
    </row>
    <row r="8712" spans="1:8" x14ac:dyDescent="0.2">
      <c r="A8712" t="s">
        <v>15504</v>
      </c>
      <c r="B8712" t="s">
        <v>24320</v>
      </c>
      <c r="C8712" t="s">
        <v>15505</v>
      </c>
      <c r="D8712" t="s">
        <v>21677</v>
      </c>
      <c r="E8712"/>
      <c r="F8712"/>
      <c r="G8712"/>
      <c r="H8712"/>
    </row>
    <row r="8713" spans="1:8" x14ac:dyDescent="0.2">
      <c r="A8713" t="s">
        <v>15506</v>
      </c>
      <c r="B8713" t="s">
        <v>24321</v>
      </c>
      <c r="C8713" t="s">
        <v>15507</v>
      </c>
      <c r="D8713" t="s">
        <v>21677</v>
      </c>
      <c r="E8713"/>
      <c r="F8713"/>
      <c r="G8713"/>
      <c r="H8713"/>
    </row>
    <row r="8714" spans="1:8" x14ac:dyDescent="0.2">
      <c r="A8714" t="s">
        <v>15508</v>
      </c>
      <c r="B8714" t="s">
        <v>24322</v>
      </c>
      <c r="C8714" t="s">
        <v>15509</v>
      </c>
      <c r="D8714" t="s">
        <v>21677</v>
      </c>
      <c r="E8714"/>
      <c r="F8714"/>
      <c r="G8714"/>
      <c r="H8714"/>
    </row>
    <row r="8715" spans="1:8" x14ac:dyDescent="0.2">
      <c r="A8715" t="s">
        <v>15510</v>
      </c>
      <c r="B8715" t="s">
        <v>24323</v>
      </c>
      <c r="C8715" t="s">
        <v>15511</v>
      </c>
      <c r="D8715" t="s">
        <v>21677</v>
      </c>
      <c r="E8715"/>
      <c r="F8715"/>
      <c r="G8715"/>
      <c r="H8715"/>
    </row>
    <row r="8716" spans="1:8" x14ac:dyDescent="0.2">
      <c r="A8716" t="s">
        <v>15512</v>
      </c>
      <c r="B8716" t="s">
        <v>24324</v>
      </c>
      <c r="C8716" t="s">
        <v>15513</v>
      </c>
      <c r="D8716" t="s">
        <v>21677</v>
      </c>
      <c r="E8716"/>
      <c r="F8716"/>
      <c r="G8716"/>
      <c r="H8716"/>
    </row>
    <row r="8717" spans="1:8" x14ac:dyDescent="0.2">
      <c r="A8717" t="s">
        <v>15514</v>
      </c>
      <c r="B8717" t="s">
        <v>24325</v>
      </c>
      <c r="C8717" t="s">
        <v>15515</v>
      </c>
      <c r="D8717" t="s">
        <v>21677</v>
      </c>
      <c r="E8717"/>
      <c r="F8717"/>
      <c r="G8717"/>
      <c r="H8717"/>
    </row>
    <row r="8718" spans="1:8" x14ac:dyDescent="0.2">
      <c r="A8718" t="s">
        <v>15516</v>
      </c>
      <c r="B8718" t="s">
        <v>24310</v>
      </c>
      <c r="C8718" t="s">
        <v>15517</v>
      </c>
      <c r="D8718" t="s">
        <v>21677</v>
      </c>
      <c r="E8718"/>
      <c r="F8718"/>
      <c r="G8718"/>
      <c r="H8718"/>
    </row>
    <row r="8719" spans="1:8" x14ac:dyDescent="0.2">
      <c r="A8719" t="s">
        <v>15518</v>
      </c>
      <c r="B8719" t="s">
        <v>24326</v>
      </c>
      <c r="C8719" t="s">
        <v>15519</v>
      </c>
      <c r="D8719" t="s">
        <v>21677</v>
      </c>
      <c r="E8719"/>
      <c r="F8719"/>
      <c r="G8719"/>
      <c r="H8719"/>
    </row>
    <row r="8720" spans="1:8" x14ac:dyDescent="0.2">
      <c r="A8720" t="s">
        <v>15520</v>
      </c>
      <c r="B8720" t="s">
        <v>24327</v>
      </c>
      <c r="C8720" t="s">
        <v>15521</v>
      </c>
      <c r="D8720" t="s">
        <v>21677</v>
      </c>
      <c r="E8720"/>
      <c r="F8720"/>
      <c r="G8720"/>
      <c r="H8720"/>
    </row>
    <row r="8721" spans="1:8" x14ac:dyDescent="0.2">
      <c r="A8721" t="s">
        <v>15522</v>
      </c>
      <c r="B8721" t="s">
        <v>24328</v>
      </c>
      <c r="C8721" t="s">
        <v>15523</v>
      </c>
      <c r="D8721" t="s">
        <v>21677</v>
      </c>
      <c r="E8721"/>
      <c r="F8721"/>
      <c r="G8721"/>
      <c r="H8721"/>
    </row>
    <row r="8722" spans="1:8" x14ac:dyDescent="0.2">
      <c r="A8722" t="s">
        <v>15524</v>
      </c>
      <c r="B8722" t="s">
        <v>24329</v>
      </c>
      <c r="C8722" t="s">
        <v>15525</v>
      </c>
      <c r="D8722" t="s">
        <v>21677</v>
      </c>
      <c r="E8722"/>
      <c r="F8722"/>
      <c r="G8722"/>
      <c r="H8722"/>
    </row>
    <row r="8723" spans="1:8" x14ac:dyDescent="0.2">
      <c r="A8723" t="s">
        <v>15526</v>
      </c>
      <c r="B8723" t="s">
        <v>24330</v>
      </c>
      <c r="C8723" t="s">
        <v>15527</v>
      </c>
      <c r="D8723" t="s">
        <v>21677</v>
      </c>
      <c r="E8723"/>
      <c r="F8723"/>
      <c r="G8723"/>
      <c r="H8723"/>
    </row>
    <row r="8724" spans="1:8" x14ac:dyDescent="0.2">
      <c r="A8724" t="s">
        <v>15528</v>
      </c>
      <c r="B8724" t="s">
        <v>24331</v>
      </c>
      <c r="C8724" t="s">
        <v>15529</v>
      </c>
      <c r="D8724" t="s">
        <v>21677</v>
      </c>
      <c r="E8724"/>
      <c r="F8724"/>
      <c r="G8724"/>
      <c r="H8724"/>
    </row>
    <row r="8725" spans="1:8" x14ac:dyDescent="0.2">
      <c r="A8725" t="s">
        <v>15530</v>
      </c>
      <c r="B8725" t="s">
        <v>24332</v>
      </c>
      <c r="C8725" t="s">
        <v>15531</v>
      </c>
      <c r="D8725" t="s">
        <v>21677</v>
      </c>
      <c r="E8725"/>
      <c r="F8725"/>
      <c r="G8725"/>
      <c r="H8725"/>
    </row>
    <row r="8726" spans="1:8" x14ac:dyDescent="0.2">
      <c r="A8726" t="s">
        <v>15532</v>
      </c>
      <c r="B8726" t="s">
        <v>24333</v>
      </c>
      <c r="C8726" t="s">
        <v>15533</v>
      </c>
      <c r="D8726" t="s">
        <v>21677</v>
      </c>
      <c r="E8726"/>
      <c r="F8726"/>
      <c r="G8726"/>
      <c r="H8726"/>
    </row>
    <row r="8727" spans="1:8" x14ac:dyDescent="0.2">
      <c r="A8727" t="s">
        <v>15534</v>
      </c>
      <c r="B8727" t="s">
        <v>24334</v>
      </c>
      <c r="C8727" t="s">
        <v>15535</v>
      </c>
      <c r="D8727" t="s">
        <v>21677</v>
      </c>
      <c r="E8727"/>
      <c r="F8727"/>
      <c r="G8727"/>
      <c r="H8727"/>
    </row>
    <row r="8728" spans="1:8" x14ac:dyDescent="0.2">
      <c r="A8728" t="s">
        <v>15536</v>
      </c>
      <c r="B8728" t="s">
        <v>24335</v>
      </c>
      <c r="C8728" t="s">
        <v>15537</v>
      </c>
      <c r="D8728" t="s">
        <v>21677</v>
      </c>
      <c r="E8728"/>
      <c r="F8728"/>
      <c r="G8728"/>
      <c r="H8728"/>
    </row>
    <row r="8729" spans="1:8" x14ac:dyDescent="0.2">
      <c r="A8729" t="s">
        <v>15538</v>
      </c>
      <c r="B8729" t="s">
        <v>24336</v>
      </c>
      <c r="C8729" t="s">
        <v>15539</v>
      </c>
      <c r="D8729" t="s">
        <v>21677</v>
      </c>
      <c r="E8729"/>
      <c r="F8729"/>
      <c r="G8729"/>
      <c r="H8729"/>
    </row>
    <row r="8730" spans="1:8" x14ac:dyDescent="0.2">
      <c r="A8730" t="s">
        <v>15540</v>
      </c>
      <c r="B8730" t="s">
        <v>24337</v>
      </c>
      <c r="C8730" t="s">
        <v>15541</v>
      </c>
      <c r="D8730" t="s">
        <v>21677</v>
      </c>
      <c r="E8730"/>
      <c r="F8730"/>
      <c r="G8730"/>
      <c r="H8730"/>
    </row>
    <row r="8731" spans="1:8" x14ac:dyDescent="0.2">
      <c r="A8731" t="s">
        <v>15542</v>
      </c>
      <c r="B8731" t="s">
        <v>24338</v>
      </c>
      <c r="C8731" t="s">
        <v>15543</v>
      </c>
      <c r="D8731" t="s">
        <v>21677</v>
      </c>
      <c r="E8731"/>
      <c r="F8731"/>
      <c r="G8731"/>
      <c r="H8731"/>
    </row>
    <row r="8732" spans="1:8" x14ac:dyDescent="0.2">
      <c r="A8732" t="s">
        <v>15544</v>
      </c>
      <c r="B8732" t="s">
        <v>24339</v>
      </c>
      <c r="C8732" t="s">
        <v>15545</v>
      </c>
      <c r="D8732" t="s">
        <v>21677</v>
      </c>
      <c r="E8732"/>
      <c r="F8732"/>
      <c r="G8732"/>
      <c r="H8732"/>
    </row>
    <row r="8733" spans="1:8" x14ac:dyDescent="0.2">
      <c r="A8733" t="s">
        <v>15546</v>
      </c>
      <c r="B8733" t="s">
        <v>24340</v>
      </c>
      <c r="C8733" t="s">
        <v>15547</v>
      </c>
      <c r="D8733" t="s">
        <v>21677</v>
      </c>
      <c r="E8733"/>
      <c r="F8733"/>
      <c r="G8733"/>
      <c r="H8733"/>
    </row>
    <row r="8734" spans="1:8" x14ac:dyDescent="0.2">
      <c r="A8734" t="s">
        <v>15548</v>
      </c>
      <c r="B8734" t="s">
        <v>24341</v>
      </c>
      <c r="C8734" t="s">
        <v>15549</v>
      </c>
      <c r="D8734" t="s">
        <v>21677</v>
      </c>
      <c r="E8734"/>
      <c r="F8734"/>
      <c r="G8734"/>
      <c r="H8734"/>
    </row>
    <row r="8735" spans="1:8" x14ac:dyDescent="0.2">
      <c r="A8735" t="s">
        <v>15550</v>
      </c>
      <c r="B8735" t="s">
        <v>24342</v>
      </c>
      <c r="C8735" t="s">
        <v>15551</v>
      </c>
      <c r="D8735" t="s">
        <v>21677</v>
      </c>
      <c r="E8735"/>
      <c r="F8735"/>
      <c r="G8735"/>
      <c r="H8735"/>
    </row>
    <row r="8736" spans="1:8" x14ac:dyDescent="0.2">
      <c r="A8736" t="s">
        <v>15552</v>
      </c>
      <c r="B8736" t="s">
        <v>24343</v>
      </c>
      <c r="C8736" t="s">
        <v>15553</v>
      </c>
      <c r="D8736" t="s">
        <v>21677</v>
      </c>
      <c r="E8736"/>
      <c r="F8736"/>
      <c r="G8736"/>
      <c r="H8736"/>
    </row>
    <row r="8737" spans="1:8" x14ac:dyDescent="0.2">
      <c r="A8737" t="s">
        <v>15554</v>
      </c>
      <c r="B8737" t="s">
        <v>24344</v>
      </c>
      <c r="C8737" t="s">
        <v>14706</v>
      </c>
      <c r="D8737" t="s">
        <v>21677</v>
      </c>
      <c r="E8737"/>
      <c r="F8737"/>
      <c r="G8737"/>
      <c r="H8737"/>
    </row>
    <row r="8738" spans="1:8" x14ac:dyDescent="0.2">
      <c r="A8738" t="s">
        <v>14707</v>
      </c>
      <c r="B8738" t="s">
        <v>24306</v>
      </c>
      <c r="C8738" t="s">
        <v>14708</v>
      </c>
      <c r="D8738" t="s">
        <v>21677</v>
      </c>
      <c r="E8738"/>
      <c r="F8738"/>
      <c r="G8738"/>
      <c r="H8738"/>
    </row>
    <row r="8739" spans="1:8" x14ac:dyDescent="0.2">
      <c r="A8739" t="s">
        <v>14709</v>
      </c>
      <c r="B8739" t="s">
        <v>24345</v>
      </c>
      <c r="C8739" t="s">
        <v>14710</v>
      </c>
      <c r="D8739" t="s">
        <v>21677</v>
      </c>
      <c r="E8739"/>
      <c r="F8739"/>
      <c r="G8739"/>
      <c r="H8739"/>
    </row>
    <row r="8740" spans="1:8" x14ac:dyDescent="0.2">
      <c r="A8740" t="s">
        <v>14711</v>
      </c>
      <c r="B8740" t="s">
        <v>24346</v>
      </c>
      <c r="C8740" t="s">
        <v>14712</v>
      </c>
      <c r="D8740" t="s">
        <v>21677</v>
      </c>
      <c r="E8740"/>
      <c r="F8740"/>
      <c r="G8740"/>
      <c r="H8740"/>
    </row>
    <row r="8741" spans="1:8" x14ac:dyDescent="0.2">
      <c r="A8741" t="s">
        <v>14713</v>
      </c>
      <c r="B8741" t="s">
        <v>24347</v>
      </c>
      <c r="C8741" t="s">
        <v>14714</v>
      </c>
      <c r="D8741" t="s">
        <v>21677</v>
      </c>
      <c r="E8741"/>
      <c r="F8741"/>
      <c r="G8741"/>
      <c r="H8741"/>
    </row>
    <row r="8742" spans="1:8" x14ac:dyDescent="0.2">
      <c r="A8742" t="s">
        <v>14715</v>
      </c>
      <c r="B8742" t="s">
        <v>24348</v>
      </c>
      <c r="C8742" t="s">
        <v>14716</v>
      </c>
      <c r="D8742" t="s">
        <v>21677</v>
      </c>
      <c r="E8742"/>
      <c r="F8742"/>
      <c r="G8742"/>
      <c r="H8742"/>
    </row>
    <row r="8743" spans="1:8" x14ac:dyDescent="0.2">
      <c r="A8743" t="s">
        <v>14717</v>
      </c>
      <c r="B8743" t="s">
        <v>24349</v>
      </c>
      <c r="C8743" t="s">
        <v>14718</v>
      </c>
      <c r="D8743" t="s">
        <v>21677</v>
      </c>
      <c r="E8743"/>
      <c r="F8743"/>
      <c r="G8743"/>
      <c r="H8743"/>
    </row>
    <row r="8744" spans="1:8" x14ac:dyDescent="0.2">
      <c r="A8744" t="s">
        <v>14719</v>
      </c>
      <c r="B8744" t="s">
        <v>24350</v>
      </c>
      <c r="C8744" t="s">
        <v>14720</v>
      </c>
      <c r="D8744" t="s">
        <v>21677</v>
      </c>
      <c r="E8744"/>
      <c r="F8744"/>
      <c r="G8744"/>
      <c r="H8744"/>
    </row>
    <row r="8745" spans="1:8" x14ac:dyDescent="0.2">
      <c r="A8745" t="s">
        <v>14721</v>
      </c>
      <c r="B8745" t="s">
        <v>24351</v>
      </c>
      <c r="C8745" t="s">
        <v>14722</v>
      </c>
      <c r="D8745" t="s">
        <v>21677</v>
      </c>
      <c r="E8745"/>
      <c r="F8745"/>
      <c r="G8745"/>
      <c r="H8745"/>
    </row>
    <row r="8746" spans="1:8" x14ac:dyDescent="0.2">
      <c r="A8746" t="s">
        <v>14723</v>
      </c>
      <c r="B8746" t="s">
        <v>24352</v>
      </c>
      <c r="C8746" t="s">
        <v>14724</v>
      </c>
      <c r="D8746" t="s">
        <v>21677</v>
      </c>
      <c r="E8746"/>
      <c r="F8746"/>
      <c r="G8746"/>
      <c r="H8746"/>
    </row>
    <row r="8747" spans="1:8" x14ac:dyDescent="0.2">
      <c r="A8747" t="s">
        <v>14725</v>
      </c>
      <c r="B8747" t="s">
        <v>24353</v>
      </c>
      <c r="C8747" t="s">
        <v>14726</v>
      </c>
      <c r="D8747" t="s">
        <v>21677</v>
      </c>
      <c r="E8747"/>
      <c r="F8747"/>
      <c r="G8747"/>
      <c r="H8747"/>
    </row>
    <row r="8748" spans="1:8" x14ac:dyDescent="0.2">
      <c r="A8748" t="s">
        <v>14727</v>
      </c>
      <c r="B8748" t="s">
        <v>24354</v>
      </c>
      <c r="C8748" t="s">
        <v>14728</v>
      </c>
      <c r="D8748" t="s">
        <v>21677</v>
      </c>
      <c r="E8748"/>
      <c r="F8748"/>
      <c r="G8748"/>
      <c r="H8748"/>
    </row>
    <row r="8749" spans="1:8" x14ac:dyDescent="0.2">
      <c r="A8749" t="s">
        <v>14729</v>
      </c>
      <c r="B8749" t="s">
        <v>24355</v>
      </c>
      <c r="C8749" t="s">
        <v>14730</v>
      </c>
      <c r="D8749" t="s">
        <v>21677</v>
      </c>
      <c r="E8749"/>
      <c r="F8749"/>
      <c r="G8749"/>
      <c r="H8749"/>
    </row>
    <row r="8750" spans="1:8" x14ac:dyDescent="0.2">
      <c r="A8750" t="s">
        <v>14731</v>
      </c>
      <c r="B8750" t="s">
        <v>24356</v>
      </c>
      <c r="C8750" t="s">
        <v>14732</v>
      </c>
      <c r="D8750" t="s">
        <v>21677</v>
      </c>
      <c r="E8750"/>
      <c r="F8750"/>
      <c r="G8750"/>
      <c r="H8750"/>
    </row>
    <row r="8751" spans="1:8" x14ac:dyDescent="0.2">
      <c r="A8751" t="s">
        <v>14733</v>
      </c>
      <c r="B8751" t="s">
        <v>24356</v>
      </c>
      <c r="C8751" t="s">
        <v>14734</v>
      </c>
      <c r="D8751" t="s">
        <v>21677</v>
      </c>
      <c r="E8751"/>
      <c r="F8751"/>
      <c r="G8751"/>
      <c r="H8751"/>
    </row>
    <row r="8752" spans="1:8" x14ac:dyDescent="0.2">
      <c r="A8752" t="s">
        <v>14735</v>
      </c>
      <c r="B8752" t="s">
        <v>24357</v>
      </c>
      <c r="C8752" t="s">
        <v>14736</v>
      </c>
      <c r="D8752" t="s">
        <v>21677</v>
      </c>
      <c r="E8752"/>
      <c r="F8752"/>
      <c r="G8752"/>
      <c r="H8752"/>
    </row>
    <row r="8753" spans="1:8" x14ac:dyDescent="0.2">
      <c r="A8753" t="s">
        <v>19220</v>
      </c>
      <c r="B8753" t="s">
        <v>24358</v>
      </c>
      <c r="C8753" t="s">
        <v>19221</v>
      </c>
      <c r="D8753" t="s">
        <v>21677</v>
      </c>
      <c r="E8753"/>
      <c r="F8753"/>
      <c r="G8753"/>
      <c r="H8753"/>
    </row>
    <row r="8754" spans="1:8" x14ac:dyDescent="0.2">
      <c r="A8754" t="s">
        <v>14737</v>
      </c>
      <c r="B8754" t="s">
        <v>24359</v>
      </c>
      <c r="C8754" t="s">
        <v>14738</v>
      </c>
      <c r="D8754" t="s">
        <v>21677</v>
      </c>
      <c r="E8754"/>
      <c r="F8754"/>
      <c r="G8754"/>
      <c r="H8754"/>
    </row>
    <row r="8755" spans="1:8" x14ac:dyDescent="0.2">
      <c r="A8755" t="s">
        <v>14739</v>
      </c>
      <c r="B8755" t="s">
        <v>24356</v>
      </c>
      <c r="C8755" t="s">
        <v>14740</v>
      </c>
      <c r="D8755" t="s">
        <v>21677</v>
      </c>
      <c r="E8755"/>
      <c r="F8755"/>
      <c r="G8755"/>
      <c r="H8755"/>
    </row>
    <row r="8756" spans="1:8" x14ac:dyDescent="0.2">
      <c r="A8756" t="s">
        <v>14741</v>
      </c>
      <c r="B8756" t="s">
        <v>24360</v>
      </c>
      <c r="C8756" t="s">
        <v>14742</v>
      </c>
      <c r="D8756" t="s">
        <v>21677</v>
      </c>
      <c r="E8756"/>
      <c r="F8756"/>
      <c r="G8756"/>
      <c r="H8756"/>
    </row>
    <row r="8757" spans="1:8" x14ac:dyDescent="0.2">
      <c r="A8757" t="s">
        <v>14743</v>
      </c>
      <c r="B8757" t="s">
        <v>24360</v>
      </c>
      <c r="C8757" t="s">
        <v>14744</v>
      </c>
      <c r="D8757" t="s">
        <v>21677</v>
      </c>
      <c r="E8757"/>
      <c r="F8757"/>
      <c r="G8757"/>
      <c r="H8757"/>
    </row>
    <row r="8758" spans="1:8" x14ac:dyDescent="0.2">
      <c r="A8758" t="s">
        <v>14745</v>
      </c>
      <c r="B8758" t="s">
        <v>24361</v>
      </c>
      <c r="C8758" t="s">
        <v>14746</v>
      </c>
      <c r="D8758" t="s">
        <v>21677</v>
      </c>
      <c r="E8758"/>
      <c r="F8758"/>
      <c r="G8758"/>
      <c r="H8758"/>
    </row>
    <row r="8759" spans="1:8" x14ac:dyDescent="0.2">
      <c r="A8759" t="s">
        <v>14747</v>
      </c>
      <c r="B8759" t="s">
        <v>24362</v>
      </c>
      <c r="C8759" t="s">
        <v>14748</v>
      </c>
      <c r="D8759" t="s">
        <v>21677</v>
      </c>
      <c r="E8759"/>
      <c r="F8759"/>
      <c r="G8759"/>
      <c r="H8759"/>
    </row>
    <row r="8760" spans="1:8" x14ac:dyDescent="0.2">
      <c r="A8760" t="s">
        <v>14749</v>
      </c>
      <c r="B8760" t="s">
        <v>24363</v>
      </c>
      <c r="C8760" t="s">
        <v>14750</v>
      </c>
      <c r="D8760" t="s">
        <v>21677</v>
      </c>
      <c r="E8760"/>
      <c r="F8760"/>
      <c r="G8760"/>
      <c r="H8760"/>
    </row>
    <row r="8761" spans="1:8" x14ac:dyDescent="0.2">
      <c r="A8761" t="s">
        <v>14751</v>
      </c>
      <c r="B8761" t="s">
        <v>24364</v>
      </c>
      <c r="C8761" t="s">
        <v>14752</v>
      </c>
      <c r="D8761" t="s">
        <v>21677</v>
      </c>
      <c r="E8761"/>
      <c r="F8761"/>
      <c r="G8761"/>
      <c r="H8761"/>
    </row>
    <row r="8762" spans="1:8" x14ac:dyDescent="0.2">
      <c r="A8762" t="s">
        <v>14753</v>
      </c>
      <c r="B8762" t="s">
        <v>24365</v>
      </c>
      <c r="C8762" t="s">
        <v>14754</v>
      </c>
      <c r="D8762" t="s">
        <v>21677</v>
      </c>
      <c r="E8762"/>
      <c r="F8762"/>
      <c r="G8762"/>
      <c r="H8762"/>
    </row>
    <row r="8763" spans="1:8" x14ac:dyDescent="0.2">
      <c r="A8763" t="s">
        <v>14755</v>
      </c>
      <c r="B8763" t="s">
        <v>24366</v>
      </c>
      <c r="C8763" t="s">
        <v>14756</v>
      </c>
      <c r="D8763" t="s">
        <v>21677</v>
      </c>
      <c r="E8763"/>
      <c r="F8763"/>
      <c r="G8763"/>
      <c r="H8763"/>
    </row>
    <row r="8764" spans="1:8" x14ac:dyDescent="0.2">
      <c r="A8764" t="s">
        <v>19222</v>
      </c>
      <c r="B8764" t="s">
        <v>24367</v>
      </c>
      <c r="C8764" t="s">
        <v>19223</v>
      </c>
      <c r="D8764" t="s">
        <v>21677</v>
      </c>
      <c r="E8764"/>
      <c r="F8764"/>
      <c r="G8764"/>
      <c r="H8764"/>
    </row>
    <row r="8765" spans="1:8" x14ac:dyDescent="0.2">
      <c r="A8765" t="s">
        <v>19224</v>
      </c>
      <c r="B8765" t="s">
        <v>24368</v>
      </c>
      <c r="C8765" t="s">
        <v>19225</v>
      </c>
      <c r="D8765" t="s">
        <v>21677</v>
      </c>
      <c r="E8765"/>
      <c r="F8765"/>
      <c r="G8765"/>
      <c r="H8765"/>
    </row>
    <row r="8766" spans="1:8" x14ac:dyDescent="0.2">
      <c r="A8766" t="s">
        <v>14757</v>
      </c>
      <c r="B8766" t="s">
        <v>24369</v>
      </c>
      <c r="C8766" t="s">
        <v>14758</v>
      </c>
      <c r="D8766" t="s">
        <v>21677</v>
      </c>
      <c r="E8766"/>
      <c r="F8766"/>
      <c r="G8766"/>
      <c r="H8766"/>
    </row>
    <row r="8767" spans="1:8" x14ac:dyDescent="0.2">
      <c r="A8767" t="s">
        <v>14759</v>
      </c>
      <c r="B8767" t="s">
        <v>24370</v>
      </c>
      <c r="C8767" t="s">
        <v>14760</v>
      </c>
      <c r="D8767" t="s">
        <v>21677</v>
      </c>
      <c r="E8767"/>
      <c r="F8767"/>
      <c r="G8767"/>
      <c r="H8767"/>
    </row>
    <row r="8768" spans="1:8" x14ac:dyDescent="0.2">
      <c r="A8768" t="s">
        <v>14761</v>
      </c>
      <c r="B8768" t="s">
        <v>24371</v>
      </c>
      <c r="C8768" t="s">
        <v>14762</v>
      </c>
      <c r="D8768" t="s">
        <v>21677</v>
      </c>
      <c r="E8768"/>
      <c r="F8768"/>
      <c r="G8768"/>
      <c r="H8768"/>
    </row>
    <row r="8769" spans="1:8" x14ac:dyDescent="0.2">
      <c r="A8769" t="s">
        <v>14763</v>
      </c>
      <c r="B8769" t="s">
        <v>21676</v>
      </c>
      <c r="C8769" t="s">
        <v>2104</v>
      </c>
      <c r="D8769" t="s">
        <v>21677</v>
      </c>
      <c r="E8769"/>
      <c r="F8769"/>
      <c r="G8769"/>
      <c r="H8769"/>
    </row>
    <row r="8770" spans="1:8" x14ac:dyDescent="0.2">
      <c r="A8770" t="s">
        <v>14764</v>
      </c>
      <c r="B8770" t="s">
        <v>24372</v>
      </c>
      <c r="C8770" t="s">
        <v>14765</v>
      </c>
      <c r="D8770" t="s">
        <v>21677</v>
      </c>
      <c r="E8770"/>
      <c r="F8770"/>
      <c r="G8770"/>
      <c r="H8770"/>
    </row>
    <row r="8771" spans="1:8" x14ac:dyDescent="0.2">
      <c r="A8771" t="s">
        <v>14766</v>
      </c>
      <c r="B8771" t="s">
        <v>24373</v>
      </c>
      <c r="C8771" t="s">
        <v>14767</v>
      </c>
      <c r="D8771" t="s">
        <v>21677</v>
      </c>
      <c r="E8771"/>
      <c r="F8771"/>
      <c r="G8771"/>
      <c r="H8771"/>
    </row>
    <row r="8772" spans="1:8" x14ac:dyDescent="0.2">
      <c r="A8772" t="s">
        <v>14768</v>
      </c>
      <c r="B8772" t="s">
        <v>24374</v>
      </c>
      <c r="C8772" t="s">
        <v>14769</v>
      </c>
      <c r="D8772" t="s">
        <v>21677</v>
      </c>
      <c r="E8772"/>
      <c r="F8772"/>
      <c r="G8772"/>
      <c r="H8772"/>
    </row>
    <row r="8773" spans="1:8" x14ac:dyDescent="0.2">
      <c r="A8773" t="s">
        <v>14770</v>
      </c>
      <c r="B8773" t="s">
        <v>24375</v>
      </c>
      <c r="C8773" t="s">
        <v>14771</v>
      </c>
      <c r="D8773" t="s">
        <v>21677</v>
      </c>
      <c r="E8773"/>
      <c r="F8773"/>
      <c r="G8773"/>
      <c r="H8773"/>
    </row>
    <row r="8774" spans="1:8" x14ac:dyDescent="0.2">
      <c r="A8774" t="s">
        <v>19226</v>
      </c>
      <c r="B8774" t="s">
        <v>24376</v>
      </c>
      <c r="C8774" t="s">
        <v>19227</v>
      </c>
      <c r="D8774" t="s">
        <v>24377</v>
      </c>
      <c r="E8774"/>
      <c r="F8774"/>
      <c r="G8774"/>
      <c r="H8774"/>
    </row>
    <row r="8775" spans="1:8" x14ac:dyDescent="0.2">
      <c r="A8775" t="s">
        <v>14772</v>
      </c>
      <c r="B8775" t="s">
        <v>24378</v>
      </c>
      <c r="C8775" t="s">
        <v>14773</v>
      </c>
      <c r="D8775" t="s">
        <v>21677</v>
      </c>
      <c r="E8775"/>
      <c r="F8775"/>
      <c r="G8775"/>
      <c r="H8775"/>
    </row>
    <row r="8776" spans="1:8" x14ac:dyDescent="0.2">
      <c r="A8776" t="s">
        <v>14774</v>
      </c>
      <c r="B8776" t="s">
        <v>24379</v>
      </c>
      <c r="C8776" t="s">
        <v>14775</v>
      </c>
      <c r="D8776" t="s">
        <v>21677</v>
      </c>
      <c r="E8776"/>
      <c r="F8776"/>
      <c r="G8776"/>
      <c r="H8776"/>
    </row>
    <row r="8777" spans="1:8" x14ac:dyDescent="0.2">
      <c r="A8777" t="s">
        <v>14776</v>
      </c>
      <c r="B8777" t="s">
        <v>24380</v>
      </c>
      <c r="C8777" t="s">
        <v>14777</v>
      </c>
      <c r="D8777" t="s">
        <v>21677</v>
      </c>
      <c r="E8777"/>
      <c r="F8777"/>
      <c r="G8777"/>
      <c r="H8777"/>
    </row>
    <row r="8778" spans="1:8" x14ac:dyDescent="0.2">
      <c r="A8778" t="s">
        <v>14778</v>
      </c>
      <c r="B8778" t="s">
        <v>24381</v>
      </c>
      <c r="C8778" t="s">
        <v>14779</v>
      </c>
      <c r="D8778" t="s">
        <v>21677</v>
      </c>
      <c r="E8778"/>
      <c r="F8778"/>
      <c r="G8778"/>
      <c r="H8778"/>
    </row>
    <row r="8779" spans="1:8" x14ac:dyDescent="0.2">
      <c r="A8779" t="s">
        <v>14780</v>
      </c>
      <c r="B8779" t="s">
        <v>24382</v>
      </c>
      <c r="C8779" t="s">
        <v>14781</v>
      </c>
      <c r="D8779" t="s">
        <v>21677</v>
      </c>
      <c r="E8779"/>
      <c r="F8779"/>
      <c r="G8779"/>
      <c r="H8779"/>
    </row>
    <row r="8780" spans="1:8" x14ac:dyDescent="0.2">
      <c r="A8780" t="s">
        <v>14782</v>
      </c>
      <c r="B8780" t="s">
        <v>24383</v>
      </c>
      <c r="C8780" t="s">
        <v>14783</v>
      </c>
      <c r="D8780" t="s">
        <v>21677</v>
      </c>
      <c r="E8780"/>
      <c r="F8780"/>
      <c r="G8780"/>
      <c r="H8780"/>
    </row>
    <row r="8781" spans="1:8" x14ac:dyDescent="0.2">
      <c r="A8781" t="s">
        <v>14784</v>
      </c>
      <c r="B8781" t="s">
        <v>24384</v>
      </c>
      <c r="C8781" t="s">
        <v>14785</v>
      </c>
      <c r="D8781" t="s">
        <v>21677</v>
      </c>
      <c r="E8781"/>
      <c r="F8781"/>
      <c r="G8781"/>
      <c r="H8781"/>
    </row>
    <row r="8782" spans="1:8" x14ac:dyDescent="0.2">
      <c r="A8782" t="s">
        <v>14786</v>
      </c>
      <c r="B8782" t="s">
        <v>24385</v>
      </c>
      <c r="C8782" t="s">
        <v>14787</v>
      </c>
      <c r="D8782" t="s">
        <v>21677</v>
      </c>
      <c r="E8782"/>
      <c r="F8782"/>
      <c r="G8782"/>
      <c r="H8782"/>
    </row>
    <row r="8783" spans="1:8" x14ac:dyDescent="0.2">
      <c r="A8783" t="s">
        <v>14788</v>
      </c>
      <c r="B8783" t="s">
        <v>24386</v>
      </c>
      <c r="C8783" t="s">
        <v>14789</v>
      </c>
      <c r="D8783" t="s">
        <v>21677</v>
      </c>
      <c r="E8783"/>
      <c r="F8783"/>
      <c r="G8783"/>
      <c r="H8783"/>
    </row>
    <row r="8784" spans="1:8" x14ac:dyDescent="0.2">
      <c r="A8784" t="s">
        <v>14790</v>
      </c>
      <c r="B8784" t="s">
        <v>24387</v>
      </c>
      <c r="C8784" t="s">
        <v>14791</v>
      </c>
      <c r="D8784" t="s">
        <v>21677</v>
      </c>
      <c r="E8784"/>
      <c r="F8784"/>
      <c r="G8784"/>
      <c r="H8784"/>
    </row>
    <row r="8785" spans="1:8" x14ac:dyDescent="0.2">
      <c r="A8785" t="s">
        <v>24388</v>
      </c>
      <c r="B8785" t="s">
        <v>24389</v>
      </c>
      <c r="C8785" t="s">
        <v>24390</v>
      </c>
      <c r="D8785" t="s">
        <v>21677</v>
      </c>
      <c r="E8785"/>
      <c r="F8785"/>
      <c r="G8785"/>
      <c r="H8785"/>
    </row>
    <row r="8786" spans="1:8" x14ac:dyDescent="0.2">
      <c r="A8786" t="s">
        <v>14792</v>
      </c>
      <c r="B8786" t="s">
        <v>24391</v>
      </c>
      <c r="C8786" t="s">
        <v>14793</v>
      </c>
      <c r="D8786" t="s">
        <v>21677</v>
      </c>
      <c r="E8786"/>
      <c r="F8786"/>
      <c r="G8786"/>
      <c r="H8786"/>
    </row>
    <row r="8787" spans="1:8" x14ac:dyDescent="0.2">
      <c r="A8787" t="s">
        <v>14794</v>
      </c>
      <c r="B8787" t="s">
        <v>24392</v>
      </c>
      <c r="C8787" t="s">
        <v>14795</v>
      </c>
      <c r="D8787" t="s">
        <v>21677</v>
      </c>
      <c r="E8787"/>
      <c r="F8787"/>
      <c r="G8787"/>
      <c r="H8787"/>
    </row>
    <row r="8788" spans="1:8" x14ac:dyDescent="0.2">
      <c r="A8788" t="s">
        <v>14796</v>
      </c>
      <c r="B8788" t="s">
        <v>24393</v>
      </c>
      <c r="C8788" t="s">
        <v>14787</v>
      </c>
      <c r="D8788" t="s">
        <v>21677</v>
      </c>
      <c r="E8788"/>
      <c r="F8788"/>
      <c r="G8788"/>
      <c r="H8788"/>
    </row>
    <row r="8789" spans="1:8" x14ac:dyDescent="0.2">
      <c r="A8789" t="s">
        <v>14797</v>
      </c>
      <c r="B8789" t="s">
        <v>24394</v>
      </c>
      <c r="C8789" t="s">
        <v>14781</v>
      </c>
      <c r="D8789" t="s">
        <v>21677</v>
      </c>
      <c r="E8789"/>
      <c r="F8789"/>
      <c r="G8789"/>
      <c r="H8789"/>
    </row>
    <row r="8790" spans="1:8" x14ac:dyDescent="0.2">
      <c r="A8790" t="s">
        <v>14798</v>
      </c>
      <c r="B8790" t="s">
        <v>24383</v>
      </c>
      <c r="C8790" t="s">
        <v>14783</v>
      </c>
      <c r="D8790" t="s">
        <v>21677</v>
      </c>
      <c r="E8790"/>
      <c r="F8790"/>
      <c r="G8790"/>
      <c r="H8790"/>
    </row>
    <row r="8791" spans="1:8" x14ac:dyDescent="0.2">
      <c r="A8791" t="s">
        <v>14799</v>
      </c>
      <c r="B8791" t="s">
        <v>24395</v>
      </c>
      <c r="C8791" t="s">
        <v>14800</v>
      </c>
      <c r="D8791" t="s">
        <v>21677</v>
      </c>
      <c r="E8791"/>
      <c r="F8791"/>
      <c r="G8791"/>
      <c r="H8791"/>
    </row>
    <row r="8792" spans="1:8" x14ac:dyDescent="0.2">
      <c r="A8792" t="s">
        <v>19228</v>
      </c>
      <c r="B8792" t="s">
        <v>24358</v>
      </c>
      <c r="C8792" t="s">
        <v>19229</v>
      </c>
      <c r="D8792" t="s">
        <v>24377</v>
      </c>
      <c r="E8792"/>
      <c r="F8792"/>
      <c r="G8792"/>
      <c r="H8792"/>
    </row>
    <row r="8793" spans="1:8" x14ac:dyDescent="0.2">
      <c r="A8793" t="s">
        <v>14816</v>
      </c>
      <c r="B8793" t="s">
        <v>24396</v>
      </c>
      <c r="C8793" t="s">
        <v>14817</v>
      </c>
      <c r="D8793" t="s">
        <v>21677</v>
      </c>
      <c r="E8793"/>
      <c r="F8793"/>
      <c r="G8793"/>
      <c r="H8793"/>
    </row>
    <row r="8794" spans="1:8" x14ac:dyDescent="0.2">
      <c r="A8794" t="s">
        <v>19230</v>
      </c>
      <c r="B8794" t="s">
        <v>24358</v>
      </c>
      <c r="C8794" t="s">
        <v>19231</v>
      </c>
      <c r="D8794" t="s">
        <v>24377</v>
      </c>
      <c r="E8794"/>
      <c r="F8794"/>
      <c r="G8794"/>
      <c r="H8794"/>
    </row>
    <row r="8795" spans="1:8" x14ac:dyDescent="0.2">
      <c r="A8795" t="s">
        <v>14818</v>
      </c>
      <c r="B8795" t="s">
        <v>24397</v>
      </c>
      <c r="C8795" t="s">
        <v>14819</v>
      </c>
      <c r="D8795" t="s">
        <v>21677</v>
      </c>
      <c r="E8795"/>
      <c r="F8795"/>
      <c r="G8795"/>
      <c r="H8795"/>
    </row>
    <row r="8796" spans="1:8" x14ac:dyDescent="0.2">
      <c r="A8796" t="s">
        <v>19232</v>
      </c>
      <c r="B8796" t="s">
        <v>24398</v>
      </c>
      <c r="C8796" t="s">
        <v>19233</v>
      </c>
      <c r="D8796" t="s">
        <v>21677</v>
      </c>
      <c r="E8796"/>
      <c r="F8796"/>
      <c r="G8796"/>
      <c r="H8796"/>
    </row>
    <row r="8797" spans="1:8" x14ac:dyDescent="0.2">
      <c r="A8797" t="s">
        <v>14820</v>
      </c>
      <c r="B8797" t="s">
        <v>24399</v>
      </c>
      <c r="C8797" t="s">
        <v>14821</v>
      </c>
      <c r="D8797" t="s">
        <v>21677</v>
      </c>
      <c r="E8797"/>
      <c r="F8797"/>
      <c r="G8797"/>
      <c r="H8797"/>
    </row>
    <row r="8798" spans="1:8" x14ac:dyDescent="0.2">
      <c r="A8798" t="s">
        <v>14822</v>
      </c>
      <c r="B8798" t="s">
        <v>24400</v>
      </c>
      <c r="C8798" t="s">
        <v>14823</v>
      </c>
      <c r="D8798" t="s">
        <v>21677</v>
      </c>
      <c r="E8798"/>
      <c r="F8798"/>
      <c r="G8798"/>
      <c r="H8798"/>
    </row>
    <row r="8799" spans="1:8" x14ac:dyDescent="0.2">
      <c r="A8799" t="s">
        <v>14824</v>
      </c>
      <c r="B8799" t="s">
        <v>24401</v>
      </c>
      <c r="C8799" t="s">
        <v>14825</v>
      </c>
      <c r="D8799" t="s">
        <v>21677</v>
      </c>
      <c r="E8799"/>
      <c r="F8799"/>
      <c r="G8799"/>
      <c r="H8799"/>
    </row>
    <row r="8800" spans="1:8" x14ac:dyDescent="0.2">
      <c r="A8800" t="s">
        <v>14826</v>
      </c>
      <c r="B8800" t="s">
        <v>24402</v>
      </c>
      <c r="C8800" t="s">
        <v>14827</v>
      </c>
      <c r="D8800" t="s">
        <v>21677</v>
      </c>
      <c r="E8800"/>
      <c r="F8800"/>
      <c r="G8800"/>
      <c r="H8800"/>
    </row>
    <row r="8801" spans="1:8" x14ac:dyDescent="0.2">
      <c r="A8801" t="s">
        <v>14828</v>
      </c>
      <c r="B8801" t="s">
        <v>24403</v>
      </c>
      <c r="C8801" t="s">
        <v>14829</v>
      </c>
      <c r="D8801" t="s">
        <v>21677</v>
      </c>
      <c r="E8801"/>
      <c r="F8801"/>
      <c r="G8801"/>
      <c r="H8801"/>
    </row>
    <row r="8802" spans="1:8" x14ac:dyDescent="0.2">
      <c r="A8802" t="s">
        <v>14830</v>
      </c>
      <c r="B8802" t="s">
        <v>24404</v>
      </c>
      <c r="C8802" t="s">
        <v>14831</v>
      </c>
      <c r="D8802" t="s">
        <v>21677</v>
      </c>
      <c r="E8802"/>
      <c r="F8802"/>
      <c r="G8802"/>
      <c r="H8802"/>
    </row>
    <row r="8803" spans="1:8" x14ac:dyDescent="0.2">
      <c r="A8803" t="s">
        <v>14832</v>
      </c>
      <c r="B8803" t="s">
        <v>24405</v>
      </c>
      <c r="C8803" t="s">
        <v>14791</v>
      </c>
      <c r="D8803" t="s">
        <v>21677</v>
      </c>
      <c r="E8803"/>
      <c r="F8803"/>
      <c r="G8803"/>
      <c r="H8803"/>
    </row>
    <row r="8804" spans="1:8" x14ac:dyDescent="0.2">
      <c r="A8804" t="s">
        <v>14833</v>
      </c>
      <c r="B8804" t="s">
        <v>24406</v>
      </c>
      <c r="C8804" t="s">
        <v>14834</v>
      </c>
      <c r="D8804" t="s">
        <v>21677</v>
      </c>
      <c r="E8804"/>
      <c r="F8804"/>
      <c r="G8804"/>
      <c r="H8804"/>
    </row>
    <row r="8805" spans="1:8" x14ac:dyDescent="0.2">
      <c r="A8805" t="s">
        <v>14835</v>
      </c>
      <c r="B8805" t="s">
        <v>24407</v>
      </c>
      <c r="C8805" t="s">
        <v>11524</v>
      </c>
      <c r="D8805" t="s">
        <v>21677</v>
      </c>
      <c r="E8805"/>
      <c r="F8805"/>
      <c r="G8805"/>
      <c r="H8805"/>
    </row>
    <row r="8806" spans="1:8" x14ac:dyDescent="0.2">
      <c r="A8806" t="s">
        <v>19234</v>
      </c>
      <c r="B8806" t="s">
        <v>24408</v>
      </c>
      <c r="C8806" t="s">
        <v>19235</v>
      </c>
      <c r="D8806" t="s">
        <v>21677</v>
      </c>
      <c r="E8806"/>
      <c r="F8806"/>
      <c r="G8806"/>
      <c r="H8806"/>
    </row>
    <row r="8807" spans="1:8" x14ac:dyDescent="0.2">
      <c r="A8807" t="s">
        <v>11525</v>
      </c>
      <c r="B8807" t="s">
        <v>21676</v>
      </c>
      <c r="C8807" t="s">
        <v>2104</v>
      </c>
      <c r="D8807" t="s">
        <v>21677</v>
      </c>
      <c r="E8807"/>
      <c r="F8807"/>
      <c r="G8807"/>
      <c r="H8807"/>
    </row>
    <row r="8808" spans="1:8" x14ac:dyDescent="0.2">
      <c r="A8808" t="s">
        <v>19236</v>
      </c>
      <c r="B8808" t="s">
        <v>24409</v>
      </c>
      <c r="C8808" t="s">
        <v>19237</v>
      </c>
      <c r="D8808" t="s">
        <v>21677</v>
      </c>
      <c r="E8808"/>
      <c r="F8808"/>
      <c r="G8808"/>
      <c r="H8808"/>
    </row>
    <row r="8809" spans="1:8" x14ac:dyDescent="0.2">
      <c r="A8809" t="s">
        <v>11526</v>
      </c>
      <c r="B8809" t="s">
        <v>24410</v>
      </c>
      <c r="C8809" t="s">
        <v>11527</v>
      </c>
      <c r="D8809" t="s">
        <v>21677</v>
      </c>
      <c r="E8809"/>
      <c r="F8809"/>
      <c r="G8809"/>
      <c r="H8809"/>
    </row>
    <row r="8810" spans="1:8" x14ac:dyDescent="0.2">
      <c r="A8810" t="s">
        <v>11528</v>
      </c>
      <c r="B8810" t="s">
        <v>21676</v>
      </c>
      <c r="C8810" t="s">
        <v>2104</v>
      </c>
      <c r="D8810" t="s">
        <v>21677</v>
      </c>
      <c r="E8810"/>
      <c r="F8810"/>
      <c r="G8810"/>
      <c r="H8810"/>
    </row>
    <row r="8811" spans="1:8" x14ac:dyDescent="0.2">
      <c r="A8811" t="s">
        <v>11529</v>
      </c>
      <c r="B8811" t="s">
        <v>24411</v>
      </c>
      <c r="C8811" t="s">
        <v>11530</v>
      </c>
      <c r="D8811" t="s">
        <v>21677</v>
      </c>
      <c r="E8811"/>
      <c r="F8811"/>
      <c r="G8811"/>
      <c r="H8811"/>
    </row>
    <row r="8812" spans="1:8" x14ac:dyDescent="0.2">
      <c r="A8812" t="s">
        <v>11531</v>
      </c>
      <c r="B8812" t="s">
        <v>24412</v>
      </c>
      <c r="C8812" t="s">
        <v>11532</v>
      </c>
      <c r="D8812" t="s">
        <v>21677</v>
      </c>
      <c r="E8812"/>
      <c r="F8812"/>
      <c r="G8812"/>
      <c r="H8812"/>
    </row>
    <row r="8813" spans="1:8" x14ac:dyDescent="0.2">
      <c r="A8813" t="s">
        <v>11533</v>
      </c>
      <c r="B8813" t="s">
        <v>24413</v>
      </c>
      <c r="C8813" t="s">
        <v>11534</v>
      </c>
      <c r="D8813" t="s">
        <v>21677</v>
      </c>
      <c r="E8813"/>
      <c r="F8813"/>
      <c r="G8813"/>
      <c r="H8813"/>
    </row>
    <row r="8814" spans="1:8" x14ac:dyDescent="0.2">
      <c r="A8814" t="s">
        <v>11535</v>
      </c>
      <c r="B8814" t="s">
        <v>24414</v>
      </c>
      <c r="C8814" t="s">
        <v>11536</v>
      </c>
      <c r="D8814" t="s">
        <v>21677</v>
      </c>
      <c r="E8814"/>
      <c r="F8814"/>
      <c r="G8814"/>
      <c r="H8814"/>
    </row>
    <row r="8815" spans="1:8" x14ac:dyDescent="0.2">
      <c r="A8815" t="s">
        <v>11537</v>
      </c>
      <c r="B8815" t="s">
        <v>24415</v>
      </c>
      <c r="C8815" t="s">
        <v>11538</v>
      </c>
      <c r="D8815" t="s">
        <v>21677</v>
      </c>
      <c r="E8815"/>
      <c r="F8815"/>
      <c r="G8815"/>
      <c r="H8815"/>
    </row>
    <row r="8816" spans="1:8" x14ac:dyDescent="0.2">
      <c r="A8816" t="s">
        <v>11539</v>
      </c>
      <c r="B8816" t="s">
        <v>24415</v>
      </c>
      <c r="C8816" t="s">
        <v>11540</v>
      </c>
      <c r="D8816" t="s">
        <v>21677</v>
      </c>
      <c r="E8816"/>
      <c r="F8816"/>
      <c r="G8816"/>
      <c r="H8816"/>
    </row>
    <row r="8817" spans="1:8" x14ac:dyDescent="0.2">
      <c r="A8817" t="s">
        <v>11541</v>
      </c>
      <c r="B8817" t="s">
        <v>24416</v>
      </c>
      <c r="C8817" t="s">
        <v>11542</v>
      </c>
      <c r="D8817" t="s">
        <v>21677</v>
      </c>
      <c r="E8817"/>
      <c r="F8817"/>
      <c r="G8817"/>
      <c r="H8817"/>
    </row>
    <row r="8818" spans="1:8" x14ac:dyDescent="0.2">
      <c r="A8818" t="s">
        <v>11543</v>
      </c>
      <c r="B8818" t="s">
        <v>24416</v>
      </c>
      <c r="C8818" t="s">
        <v>11544</v>
      </c>
      <c r="D8818" t="s">
        <v>21677</v>
      </c>
      <c r="E8818"/>
      <c r="F8818"/>
      <c r="G8818"/>
      <c r="H8818"/>
    </row>
    <row r="8819" spans="1:8" x14ac:dyDescent="0.2">
      <c r="A8819" t="s">
        <v>11545</v>
      </c>
      <c r="B8819" t="s">
        <v>24416</v>
      </c>
      <c r="C8819" t="s">
        <v>11546</v>
      </c>
      <c r="D8819" t="s">
        <v>21677</v>
      </c>
      <c r="E8819"/>
      <c r="F8819"/>
      <c r="G8819"/>
      <c r="H8819"/>
    </row>
    <row r="8820" spans="1:8" x14ac:dyDescent="0.2">
      <c r="A8820" t="s">
        <v>11547</v>
      </c>
      <c r="B8820" t="s">
        <v>24417</v>
      </c>
      <c r="C8820" t="s">
        <v>11548</v>
      </c>
      <c r="D8820" t="s">
        <v>21677</v>
      </c>
      <c r="E8820"/>
      <c r="F8820"/>
      <c r="G8820"/>
      <c r="H8820"/>
    </row>
    <row r="8821" spans="1:8" x14ac:dyDescent="0.2">
      <c r="A8821" t="s">
        <v>11549</v>
      </c>
      <c r="B8821" t="s">
        <v>24417</v>
      </c>
      <c r="C8821" t="s">
        <v>11550</v>
      </c>
      <c r="D8821" t="s">
        <v>21677</v>
      </c>
      <c r="E8821"/>
      <c r="F8821"/>
      <c r="G8821"/>
      <c r="H8821"/>
    </row>
    <row r="8822" spans="1:8" x14ac:dyDescent="0.2">
      <c r="A8822" t="s">
        <v>11551</v>
      </c>
      <c r="B8822" t="s">
        <v>24418</v>
      </c>
      <c r="C8822" t="s">
        <v>11552</v>
      </c>
      <c r="D8822" t="s">
        <v>21677</v>
      </c>
      <c r="E8822"/>
      <c r="F8822"/>
      <c r="G8822"/>
      <c r="H8822"/>
    </row>
    <row r="8823" spans="1:8" x14ac:dyDescent="0.2">
      <c r="A8823" t="s">
        <v>11553</v>
      </c>
      <c r="B8823" t="s">
        <v>24419</v>
      </c>
      <c r="C8823" t="s">
        <v>11554</v>
      </c>
      <c r="D8823" t="s">
        <v>21677</v>
      </c>
      <c r="E8823"/>
      <c r="F8823"/>
      <c r="G8823"/>
      <c r="H8823"/>
    </row>
    <row r="8824" spans="1:8" x14ac:dyDescent="0.2">
      <c r="A8824" t="s">
        <v>11555</v>
      </c>
      <c r="B8824" t="s">
        <v>24420</v>
      </c>
      <c r="C8824" t="s">
        <v>11556</v>
      </c>
      <c r="D8824" t="s">
        <v>21677</v>
      </c>
      <c r="E8824"/>
      <c r="F8824"/>
      <c r="G8824"/>
      <c r="H8824"/>
    </row>
    <row r="8825" spans="1:8" x14ac:dyDescent="0.2">
      <c r="A8825" t="s">
        <v>11557</v>
      </c>
      <c r="B8825" t="s">
        <v>24421</v>
      </c>
      <c r="C8825" t="s">
        <v>11558</v>
      </c>
      <c r="D8825" t="s">
        <v>21677</v>
      </c>
      <c r="E8825"/>
      <c r="F8825"/>
      <c r="G8825"/>
      <c r="H8825"/>
    </row>
    <row r="8826" spans="1:8" x14ac:dyDescent="0.2">
      <c r="A8826" t="s">
        <v>11559</v>
      </c>
      <c r="B8826" t="s">
        <v>24422</v>
      </c>
      <c r="C8826" t="s">
        <v>11560</v>
      </c>
      <c r="D8826" t="s">
        <v>21677</v>
      </c>
      <c r="E8826"/>
      <c r="F8826"/>
      <c r="G8826"/>
      <c r="H8826"/>
    </row>
    <row r="8827" spans="1:8" x14ac:dyDescent="0.2">
      <c r="A8827" t="s">
        <v>19238</v>
      </c>
      <c r="B8827" t="s">
        <v>24423</v>
      </c>
      <c r="C8827" t="s">
        <v>19239</v>
      </c>
      <c r="D8827" t="s">
        <v>21677</v>
      </c>
      <c r="E8827"/>
      <c r="F8827"/>
      <c r="G8827"/>
      <c r="H8827"/>
    </row>
    <row r="8828" spans="1:8" x14ac:dyDescent="0.2">
      <c r="A8828" t="s">
        <v>11561</v>
      </c>
      <c r="B8828" t="s">
        <v>24424</v>
      </c>
      <c r="C8828" t="s">
        <v>11562</v>
      </c>
      <c r="D8828" t="s">
        <v>21677</v>
      </c>
      <c r="E8828"/>
      <c r="F8828"/>
      <c r="G8828"/>
      <c r="H8828"/>
    </row>
    <row r="8829" spans="1:8" x14ac:dyDescent="0.2">
      <c r="A8829" t="s">
        <v>11563</v>
      </c>
      <c r="B8829" t="s">
        <v>24425</v>
      </c>
      <c r="C8829" t="s">
        <v>11564</v>
      </c>
      <c r="D8829" t="s">
        <v>21677</v>
      </c>
      <c r="E8829"/>
      <c r="F8829"/>
      <c r="G8829"/>
      <c r="H8829"/>
    </row>
    <row r="8830" spans="1:8" x14ac:dyDescent="0.2">
      <c r="A8830" t="s">
        <v>19240</v>
      </c>
      <c r="B8830" t="s">
        <v>24426</v>
      </c>
      <c r="C8830" t="s">
        <v>19241</v>
      </c>
      <c r="D8830" t="s">
        <v>24377</v>
      </c>
      <c r="E8830"/>
      <c r="F8830"/>
      <c r="G8830"/>
      <c r="H8830"/>
    </row>
    <row r="8831" spans="1:8" x14ac:dyDescent="0.2">
      <c r="A8831" t="s">
        <v>11565</v>
      </c>
      <c r="B8831" t="s">
        <v>24407</v>
      </c>
      <c r="C8831" t="s">
        <v>11566</v>
      </c>
      <c r="D8831" t="s">
        <v>21677</v>
      </c>
      <c r="E8831"/>
      <c r="F8831"/>
      <c r="G8831"/>
      <c r="H8831"/>
    </row>
    <row r="8832" spans="1:8" x14ac:dyDescent="0.2">
      <c r="A8832" t="s">
        <v>11567</v>
      </c>
      <c r="B8832" t="s">
        <v>24371</v>
      </c>
      <c r="C8832" t="s">
        <v>11568</v>
      </c>
      <c r="D8832" t="s">
        <v>21677</v>
      </c>
      <c r="E8832"/>
      <c r="F8832"/>
      <c r="G8832"/>
      <c r="H8832"/>
    </row>
    <row r="8833" spans="1:8" x14ac:dyDescent="0.2">
      <c r="A8833" t="s">
        <v>11569</v>
      </c>
      <c r="B8833" t="s">
        <v>24427</v>
      </c>
      <c r="C8833" t="s">
        <v>11570</v>
      </c>
      <c r="D8833" t="s">
        <v>21677</v>
      </c>
      <c r="E8833"/>
      <c r="F8833"/>
      <c r="G8833"/>
      <c r="H8833"/>
    </row>
    <row r="8834" spans="1:8" x14ac:dyDescent="0.2">
      <c r="A8834" t="s">
        <v>11571</v>
      </c>
      <c r="B8834" t="s">
        <v>24428</v>
      </c>
      <c r="C8834" t="s">
        <v>11572</v>
      </c>
      <c r="D8834" t="s">
        <v>21677</v>
      </c>
      <c r="E8834"/>
      <c r="F8834"/>
      <c r="G8834"/>
      <c r="H8834"/>
    </row>
    <row r="8835" spans="1:8" x14ac:dyDescent="0.2">
      <c r="A8835" t="s">
        <v>11573</v>
      </c>
      <c r="B8835" t="s">
        <v>24429</v>
      </c>
      <c r="C8835" t="s">
        <v>11574</v>
      </c>
      <c r="D8835" t="s">
        <v>21677</v>
      </c>
      <c r="E8835"/>
      <c r="F8835"/>
      <c r="G8835"/>
      <c r="H8835"/>
    </row>
    <row r="8836" spans="1:8" x14ac:dyDescent="0.2">
      <c r="A8836" t="s">
        <v>11575</v>
      </c>
      <c r="B8836" t="s">
        <v>24430</v>
      </c>
      <c r="C8836" t="s">
        <v>11576</v>
      </c>
      <c r="D8836" t="s">
        <v>21677</v>
      </c>
      <c r="E8836"/>
      <c r="F8836"/>
      <c r="G8836"/>
      <c r="H8836"/>
    </row>
    <row r="8837" spans="1:8" x14ac:dyDescent="0.2">
      <c r="A8837" t="s">
        <v>11577</v>
      </c>
      <c r="B8837" t="s">
        <v>24431</v>
      </c>
      <c r="C8837" t="s">
        <v>11578</v>
      </c>
      <c r="D8837" t="s">
        <v>21677</v>
      </c>
      <c r="E8837"/>
      <c r="F8837"/>
      <c r="G8837"/>
      <c r="H8837"/>
    </row>
    <row r="8838" spans="1:8" x14ac:dyDescent="0.2">
      <c r="A8838" t="s">
        <v>11579</v>
      </c>
      <c r="B8838" t="s">
        <v>24432</v>
      </c>
      <c r="C8838" t="s">
        <v>11580</v>
      </c>
      <c r="D8838" t="s">
        <v>21677</v>
      </c>
      <c r="E8838"/>
      <c r="F8838"/>
      <c r="G8838"/>
      <c r="H8838"/>
    </row>
    <row r="8839" spans="1:8" x14ac:dyDescent="0.2">
      <c r="A8839" t="s">
        <v>11581</v>
      </c>
      <c r="B8839" t="s">
        <v>24433</v>
      </c>
      <c r="C8839" t="s">
        <v>11582</v>
      </c>
      <c r="D8839" t="s">
        <v>21677</v>
      </c>
      <c r="E8839"/>
      <c r="F8839"/>
      <c r="G8839"/>
      <c r="H8839"/>
    </row>
    <row r="8840" spans="1:8" x14ac:dyDescent="0.2">
      <c r="A8840" t="s">
        <v>11583</v>
      </c>
      <c r="B8840" t="s">
        <v>24429</v>
      </c>
      <c r="C8840" t="s">
        <v>11584</v>
      </c>
      <c r="D8840" t="s">
        <v>21677</v>
      </c>
      <c r="E8840"/>
      <c r="F8840"/>
      <c r="G8840"/>
      <c r="H8840"/>
    </row>
    <row r="8841" spans="1:8" x14ac:dyDescent="0.2">
      <c r="A8841" t="s">
        <v>11585</v>
      </c>
      <c r="B8841" t="s">
        <v>24434</v>
      </c>
      <c r="C8841" t="s">
        <v>11586</v>
      </c>
      <c r="D8841" t="s">
        <v>21677</v>
      </c>
      <c r="E8841"/>
      <c r="F8841"/>
      <c r="G8841"/>
      <c r="H8841"/>
    </row>
    <row r="8842" spans="1:8" x14ac:dyDescent="0.2">
      <c r="A8842" t="s">
        <v>14903</v>
      </c>
      <c r="B8842" t="s">
        <v>24435</v>
      </c>
      <c r="C8842" t="s">
        <v>14904</v>
      </c>
      <c r="D8842" t="s">
        <v>21677</v>
      </c>
      <c r="E8842"/>
      <c r="F8842"/>
      <c r="G8842"/>
      <c r="H8842"/>
    </row>
    <row r="8843" spans="1:8" x14ac:dyDescent="0.2">
      <c r="A8843" t="s">
        <v>14905</v>
      </c>
      <c r="B8843" t="s">
        <v>24407</v>
      </c>
      <c r="C8843" t="s">
        <v>14906</v>
      </c>
      <c r="D8843" t="s">
        <v>24377</v>
      </c>
      <c r="E8843"/>
      <c r="F8843"/>
      <c r="G8843"/>
      <c r="H8843"/>
    </row>
    <row r="8844" spans="1:8" x14ac:dyDescent="0.2">
      <c r="A8844" t="s">
        <v>14907</v>
      </c>
      <c r="B8844" t="s">
        <v>24436</v>
      </c>
      <c r="C8844" t="s">
        <v>14908</v>
      </c>
      <c r="D8844" t="s">
        <v>21677</v>
      </c>
      <c r="E8844"/>
      <c r="F8844"/>
      <c r="G8844"/>
      <c r="H8844"/>
    </row>
    <row r="8845" spans="1:8" x14ac:dyDescent="0.2">
      <c r="A8845" t="s">
        <v>14909</v>
      </c>
      <c r="B8845" t="s">
        <v>24437</v>
      </c>
      <c r="C8845" t="s">
        <v>14910</v>
      </c>
      <c r="D8845" t="s">
        <v>21677</v>
      </c>
      <c r="E8845"/>
      <c r="F8845"/>
      <c r="G8845"/>
      <c r="H8845"/>
    </row>
    <row r="8846" spans="1:8" x14ac:dyDescent="0.2">
      <c r="A8846" t="s">
        <v>14911</v>
      </c>
      <c r="B8846" t="s">
        <v>24438</v>
      </c>
      <c r="C8846" t="s">
        <v>14912</v>
      </c>
      <c r="D8846" t="s">
        <v>21677</v>
      </c>
      <c r="E8846"/>
      <c r="F8846"/>
      <c r="G8846"/>
      <c r="H8846"/>
    </row>
    <row r="8847" spans="1:8" x14ac:dyDescent="0.2">
      <c r="A8847" t="s">
        <v>19242</v>
      </c>
      <c r="B8847" t="s">
        <v>24439</v>
      </c>
      <c r="C8847" t="s">
        <v>19243</v>
      </c>
      <c r="D8847" t="s">
        <v>21677</v>
      </c>
      <c r="E8847"/>
      <c r="F8847"/>
      <c r="G8847"/>
      <c r="H8847"/>
    </row>
    <row r="8848" spans="1:8" x14ac:dyDescent="0.2">
      <c r="A8848" t="s">
        <v>14913</v>
      </c>
      <c r="B8848" t="s">
        <v>24440</v>
      </c>
      <c r="C8848" t="s">
        <v>14914</v>
      </c>
      <c r="D8848" t="s">
        <v>21677</v>
      </c>
      <c r="E8848"/>
      <c r="F8848"/>
      <c r="G8848"/>
      <c r="H8848"/>
    </row>
    <row r="8849" spans="1:8" x14ac:dyDescent="0.2">
      <c r="A8849" t="s">
        <v>14915</v>
      </c>
      <c r="B8849" t="s">
        <v>24441</v>
      </c>
      <c r="C8849" t="s">
        <v>14916</v>
      </c>
      <c r="D8849" t="s">
        <v>21677</v>
      </c>
      <c r="E8849"/>
      <c r="F8849"/>
      <c r="G8849"/>
      <c r="H8849"/>
    </row>
    <row r="8850" spans="1:8" x14ac:dyDescent="0.2">
      <c r="A8850" t="s">
        <v>14917</v>
      </c>
      <c r="B8850" t="s">
        <v>24442</v>
      </c>
      <c r="C8850" t="s">
        <v>14918</v>
      </c>
      <c r="D8850" t="s">
        <v>21677</v>
      </c>
      <c r="E8850"/>
      <c r="F8850"/>
      <c r="G8850"/>
      <c r="H8850"/>
    </row>
    <row r="8851" spans="1:8" x14ac:dyDescent="0.2">
      <c r="A8851" t="s">
        <v>14919</v>
      </c>
      <c r="B8851" t="s">
        <v>24443</v>
      </c>
      <c r="C8851" t="s">
        <v>14920</v>
      </c>
      <c r="D8851" t="s">
        <v>21677</v>
      </c>
      <c r="E8851"/>
      <c r="F8851"/>
      <c r="G8851"/>
      <c r="H8851"/>
    </row>
    <row r="8852" spans="1:8" x14ac:dyDescent="0.2">
      <c r="A8852" t="s">
        <v>14921</v>
      </c>
      <c r="B8852" t="s">
        <v>24369</v>
      </c>
      <c r="C8852" t="s">
        <v>14922</v>
      </c>
      <c r="D8852" t="s">
        <v>21677</v>
      </c>
      <c r="E8852"/>
      <c r="F8852"/>
      <c r="G8852"/>
      <c r="H8852"/>
    </row>
    <row r="8853" spans="1:8" x14ac:dyDescent="0.2">
      <c r="A8853" t="s">
        <v>14923</v>
      </c>
      <c r="B8853" t="s">
        <v>24370</v>
      </c>
      <c r="C8853" t="s">
        <v>14924</v>
      </c>
      <c r="D8853" t="s">
        <v>21677</v>
      </c>
      <c r="E8853"/>
      <c r="F8853"/>
      <c r="G8853"/>
      <c r="H8853"/>
    </row>
    <row r="8854" spans="1:8" x14ac:dyDescent="0.2">
      <c r="A8854" t="s">
        <v>14925</v>
      </c>
      <c r="B8854" t="s">
        <v>24444</v>
      </c>
      <c r="C8854" t="s">
        <v>14926</v>
      </c>
      <c r="D8854" t="s">
        <v>21677</v>
      </c>
      <c r="E8854"/>
      <c r="F8854"/>
      <c r="G8854"/>
      <c r="H8854"/>
    </row>
    <row r="8855" spans="1:8" x14ac:dyDescent="0.2">
      <c r="A8855" t="s">
        <v>14927</v>
      </c>
      <c r="B8855" t="s">
        <v>24445</v>
      </c>
      <c r="C8855" t="s">
        <v>14928</v>
      </c>
      <c r="D8855" t="s">
        <v>21677</v>
      </c>
      <c r="E8855"/>
      <c r="F8855"/>
      <c r="G8855"/>
      <c r="H8855"/>
    </row>
    <row r="8856" spans="1:8" x14ac:dyDescent="0.2">
      <c r="A8856" t="s">
        <v>14929</v>
      </c>
      <c r="B8856" t="s">
        <v>24446</v>
      </c>
      <c r="C8856" t="s">
        <v>14930</v>
      </c>
      <c r="D8856" t="s">
        <v>21677</v>
      </c>
      <c r="E8856"/>
      <c r="F8856"/>
      <c r="G8856"/>
      <c r="H8856"/>
    </row>
    <row r="8857" spans="1:8" x14ac:dyDescent="0.2">
      <c r="A8857" t="s">
        <v>14931</v>
      </c>
      <c r="B8857" t="s">
        <v>24447</v>
      </c>
      <c r="C8857" t="s">
        <v>14932</v>
      </c>
      <c r="D8857" t="s">
        <v>21677</v>
      </c>
      <c r="E8857"/>
      <c r="F8857"/>
      <c r="G8857"/>
      <c r="H8857"/>
    </row>
    <row r="8858" spans="1:8" x14ac:dyDescent="0.2">
      <c r="A8858" t="s">
        <v>14933</v>
      </c>
      <c r="B8858" t="s">
        <v>24361</v>
      </c>
      <c r="C8858" t="s">
        <v>14934</v>
      </c>
      <c r="D8858" t="s">
        <v>21677</v>
      </c>
      <c r="E8858"/>
      <c r="F8858"/>
      <c r="G8858"/>
      <c r="H8858"/>
    </row>
    <row r="8859" spans="1:8" x14ac:dyDescent="0.2">
      <c r="A8859" t="s">
        <v>14935</v>
      </c>
      <c r="B8859" t="s">
        <v>24448</v>
      </c>
      <c r="C8859" t="s">
        <v>14936</v>
      </c>
      <c r="D8859" t="s">
        <v>21677</v>
      </c>
      <c r="E8859"/>
      <c r="F8859"/>
      <c r="G8859"/>
      <c r="H8859"/>
    </row>
    <row r="8860" spans="1:8" x14ac:dyDescent="0.2">
      <c r="A8860" t="s">
        <v>14937</v>
      </c>
      <c r="B8860" t="s">
        <v>24449</v>
      </c>
      <c r="C8860" t="s">
        <v>14938</v>
      </c>
      <c r="D8860" t="s">
        <v>21677</v>
      </c>
      <c r="E8860"/>
      <c r="F8860"/>
      <c r="G8860"/>
      <c r="H8860"/>
    </row>
    <row r="8861" spans="1:8" x14ac:dyDescent="0.2">
      <c r="A8861" t="s">
        <v>14939</v>
      </c>
      <c r="B8861" t="s">
        <v>24450</v>
      </c>
      <c r="C8861" t="s">
        <v>14940</v>
      </c>
      <c r="D8861" t="s">
        <v>21677</v>
      </c>
      <c r="E8861"/>
      <c r="F8861"/>
      <c r="G8861"/>
      <c r="H8861"/>
    </row>
    <row r="8862" spans="1:8" x14ac:dyDescent="0.2">
      <c r="A8862" t="s">
        <v>14941</v>
      </c>
      <c r="B8862" t="s">
        <v>24451</v>
      </c>
      <c r="C8862" t="s">
        <v>14942</v>
      </c>
      <c r="D8862" t="s">
        <v>21677</v>
      </c>
      <c r="E8862"/>
      <c r="F8862"/>
      <c r="G8862"/>
      <c r="H8862"/>
    </row>
    <row r="8863" spans="1:8" x14ac:dyDescent="0.2">
      <c r="A8863" t="s">
        <v>14943</v>
      </c>
      <c r="B8863" t="s">
        <v>24452</v>
      </c>
      <c r="C8863" t="s">
        <v>14944</v>
      </c>
      <c r="D8863" t="s">
        <v>21677</v>
      </c>
      <c r="E8863"/>
      <c r="F8863"/>
      <c r="G8863"/>
      <c r="H8863"/>
    </row>
    <row r="8864" spans="1:8" x14ac:dyDescent="0.2">
      <c r="A8864" t="s">
        <v>14945</v>
      </c>
      <c r="B8864" t="s">
        <v>24453</v>
      </c>
      <c r="C8864" t="s">
        <v>14946</v>
      </c>
      <c r="D8864" t="s">
        <v>21677</v>
      </c>
      <c r="E8864"/>
      <c r="F8864"/>
      <c r="G8864"/>
      <c r="H8864"/>
    </row>
    <row r="8865" spans="1:8" x14ac:dyDescent="0.2">
      <c r="A8865" t="s">
        <v>14947</v>
      </c>
      <c r="B8865" t="s">
        <v>24454</v>
      </c>
      <c r="C8865" t="s">
        <v>14948</v>
      </c>
      <c r="D8865" t="s">
        <v>21677</v>
      </c>
      <c r="E8865"/>
      <c r="F8865"/>
      <c r="G8865"/>
      <c r="H8865"/>
    </row>
    <row r="8866" spans="1:8" x14ac:dyDescent="0.2">
      <c r="A8866" t="s">
        <v>14949</v>
      </c>
      <c r="B8866" t="s">
        <v>24455</v>
      </c>
      <c r="C8866" t="s">
        <v>14950</v>
      </c>
      <c r="D8866" t="s">
        <v>21677</v>
      </c>
      <c r="E8866"/>
      <c r="F8866"/>
      <c r="G8866"/>
      <c r="H8866"/>
    </row>
    <row r="8867" spans="1:8" x14ac:dyDescent="0.2">
      <c r="A8867" t="s">
        <v>14951</v>
      </c>
      <c r="B8867" t="s">
        <v>24456</v>
      </c>
      <c r="C8867" t="s">
        <v>14952</v>
      </c>
      <c r="D8867" t="s">
        <v>21677</v>
      </c>
      <c r="E8867"/>
      <c r="F8867"/>
      <c r="G8867"/>
      <c r="H8867"/>
    </row>
    <row r="8868" spans="1:8" x14ac:dyDescent="0.2">
      <c r="A8868" t="s">
        <v>14953</v>
      </c>
      <c r="B8868" t="s">
        <v>24457</v>
      </c>
      <c r="C8868" t="s">
        <v>14954</v>
      </c>
      <c r="D8868" t="s">
        <v>21677</v>
      </c>
      <c r="E8868"/>
      <c r="F8868"/>
      <c r="G8868"/>
      <c r="H8868"/>
    </row>
    <row r="8869" spans="1:8" x14ac:dyDescent="0.2">
      <c r="A8869" t="s">
        <v>19244</v>
      </c>
      <c r="B8869" t="s">
        <v>24458</v>
      </c>
      <c r="C8869" t="s">
        <v>19245</v>
      </c>
      <c r="D8869" t="s">
        <v>21677</v>
      </c>
      <c r="E8869"/>
      <c r="F8869"/>
      <c r="G8869"/>
      <c r="H8869"/>
    </row>
    <row r="8870" spans="1:8" x14ac:dyDescent="0.2">
      <c r="A8870" t="s">
        <v>14955</v>
      </c>
      <c r="B8870" t="s">
        <v>24458</v>
      </c>
      <c r="C8870" t="s">
        <v>14956</v>
      </c>
      <c r="D8870" t="s">
        <v>21677</v>
      </c>
      <c r="E8870"/>
      <c r="F8870"/>
      <c r="G8870"/>
      <c r="H8870"/>
    </row>
    <row r="8871" spans="1:8" x14ac:dyDescent="0.2">
      <c r="A8871" t="s">
        <v>14957</v>
      </c>
      <c r="B8871" t="s">
        <v>24459</v>
      </c>
      <c r="C8871" t="s">
        <v>14958</v>
      </c>
      <c r="D8871" t="s">
        <v>21677</v>
      </c>
      <c r="E8871"/>
      <c r="F8871"/>
      <c r="G8871"/>
      <c r="H8871"/>
    </row>
    <row r="8872" spans="1:8" x14ac:dyDescent="0.2">
      <c r="A8872" t="s">
        <v>14959</v>
      </c>
      <c r="B8872" t="s">
        <v>24460</v>
      </c>
      <c r="C8872" t="s">
        <v>14960</v>
      </c>
      <c r="D8872" t="s">
        <v>21677</v>
      </c>
      <c r="E8872"/>
      <c r="F8872"/>
      <c r="G8872"/>
      <c r="H8872"/>
    </row>
    <row r="8873" spans="1:8" x14ac:dyDescent="0.2">
      <c r="A8873" t="s">
        <v>19246</v>
      </c>
      <c r="B8873" t="s">
        <v>24461</v>
      </c>
      <c r="C8873" t="s">
        <v>19247</v>
      </c>
      <c r="D8873" t="s">
        <v>24377</v>
      </c>
      <c r="E8873"/>
      <c r="F8873"/>
      <c r="G8873"/>
      <c r="H8873"/>
    </row>
    <row r="8874" spans="1:8" x14ac:dyDescent="0.2">
      <c r="A8874" t="s">
        <v>14961</v>
      </c>
      <c r="B8874" t="s">
        <v>24462</v>
      </c>
      <c r="C8874" t="s">
        <v>14962</v>
      </c>
      <c r="D8874" t="s">
        <v>21677</v>
      </c>
      <c r="E8874"/>
      <c r="F8874"/>
      <c r="G8874"/>
      <c r="H8874"/>
    </row>
    <row r="8875" spans="1:8" x14ac:dyDescent="0.2">
      <c r="A8875" t="s">
        <v>19248</v>
      </c>
      <c r="B8875" t="s">
        <v>24461</v>
      </c>
      <c r="C8875" t="s">
        <v>19249</v>
      </c>
      <c r="D8875" t="s">
        <v>24377</v>
      </c>
      <c r="E8875"/>
      <c r="F8875"/>
      <c r="G8875"/>
      <c r="H8875"/>
    </row>
    <row r="8876" spans="1:8" x14ac:dyDescent="0.2">
      <c r="A8876" t="s">
        <v>14963</v>
      </c>
      <c r="B8876" t="s">
        <v>24399</v>
      </c>
      <c r="C8876" t="s">
        <v>14821</v>
      </c>
      <c r="D8876" t="s">
        <v>21677</v>
      </c>
      <c r="E8876"/>
      <c r="F8876"/>
      <c r="G8876"/>
      <c r="H8876"/>
    </row>
    <row r="8877" spans="1:8" x14ac:dyDescent="0.2">
      <c r="A8877" t="s">
        <v>14964</v>
      </c>
      <c r="B8877" t="s">
        <v>24400</v>
      </c>
      <c r="C8877" t="s">
        <v>14823</v>
      </c>
      <c r="D8877" t="s">
        <v>21677</v>
      </c>
      <c r="E8877"/>
      <c r="F8877"/>
      <c r="G8877"/>
      <c r="H8877"/>
    </row>
    <row r="8878" spans="1:8" x14ac:dyDescent="0.2">
      <c r="A8878" t="s">
        <v>14965</v>
      </c>
      <c r="B8878" t="s">
        <v>24463</v>
      </c>
      <c r="C8878" t="s">
        <v>14966</v>
      </c>
      <c r="D8878" t="s">
        <v>21677</v>
      </c>
      <c r="E8878"/>
      <c r="F8878"/>
      <c r="G8878"/>
      <c r="H8878"/>
    </row>
    <row r="8879" spans="1:8" x14ac:dyDescent="0.2">
      <c r="A8879" t="s">
        <v>14967</v>
      </c>
      <c r="B8879" t="s">
        <v>24464</v>
      </c>
      <c r="C8879" t="s">
        <v>14968</v>
      </c>
      <c r="D8879" t="s">
        <v>21677</v>
      </c>
      <c r="E8879"/>
      <c r="F8879"/>
      <c r="G8879"/>
      <c r="H8879"/>
    </row>
    <row r="8880" spans="1:8" x14ac:dyDescent="0.2">
      <c r="A8880" t="s">
        <v>14969</v>
      </c>
      <c r="B8880" t="s">
        <v>24465</v>
      </c>
      <c r="C8880" t="s">
        <v>14970</v>
      </c>
      <c r="D8880" t="s">
        <v>21677</v>
      </c>
      <c r="E8880"/>
      <c r="F8880"/>
      <c r="G8880"/>
      <c r="H8880"/>
    </row>
    <row r="8881" spans="1:8" x14ac:dyDescent="0.2">
      <c r="A8881" t="s">
        <v>14971</v>
      </c>
      <c r="B8881" t="s">
        <v>24466</v>
      </c>
      <c r="C8881" t="s">
        <v>14972</v>
      </c>
      <c r="D8881" t="s">
        <v>21677</v>
      </c>
      <c r="E8881"/>
      <c r="F8881"/>
      <c r="G8881"/>
      <c r="H8881"/>
    </row>
    <row r="8882" spans="1:8" x14ac:dyDescent="0.2">
      <c r="A8882" t="s">
        <v>14973</v>
      </c>
      <c r="B8882" t="s">
        <v>24467</v>
      </c>
      <c r="C8882" t="s">
        <v>14974</v>
      </c>
      <c r="D8882" t="s">
        <v>21677</v>
      </c>
      <c r="E8882"/>
      <c r="F8882"/>
      <c r="G8882"/>
      <c r="H8882"/>
    </row>
    <row r="8883" spans="1:8" x14ac:dyDescent="0.2">
      <c r="A8883" t="s">
        <v>14975</v>
      </c>
      <c r="B8883" t="s">
        <v>24468</v>
      </c>
      <c r="C8883" t="s">
        <v>14976</v>
      </c>
      <c r="D8883" t="s">
        <v>21677</v>
      </c>
      <c r="E8883"/>
      <c r="F8883"/>
      <c r="G8883"/>
      <c r="H8883"/>
    </row>
    <row r="8884" spans="1:8" x14ac:dyDescent="0.2">
      <c r="A8884" t="s">
        <v>14977</v>
      </c>
      <c r="B8884" t="s">
        <v>24457</v>
      </c>
      <c r="C8884" t="s">
        <v>14978</v>
      </c>
      <c r="D8884" t="s">
        <v>21677</v>
      </c>
      <c r="E8884"/>
      <c r="F8884"/>
      <c r="G8884"/>
      <c r="H8884"/>
    </row>
    <row r="8885" spans="1:8" x14ac:dyDescent="0.2">
      <c r="A8885" t="s">
        <v>14979</v>
      </c>
      <c r="B8885" t="s">
        <v>24469</v>
      </c>
      <c r="C8885" t="s">
        <v>14980</v>
      </c>
      <c r="D8885" t="s">
        <v>21677</v>
      </c>
      <c r="E8885"/>
      <c r="F8885"/>
      <c r="G8885"/>
      <c r="H8885"/>
    </row>
    <row r="8886" spans="1:8" x14ac:dyDescent="0.2">
      <c r="A8886" t="s">
        <v>14981</v>
      </c>
      <c r="B8886" t="s">
        <v>24470</v>
      </c>
      <c r="C8886" t="s">
        <v>14982</v>
      </c>
      <c r="D8886" t="s">
        <v>21677</v>
      </c>
      <c r="E8886"/>
      <c r="F8886"/>
      <c r="G8886"/>
      <c r="H8886"/>
    </row>
    <row r="8887" spans="1:8" x14ac:dyDescent="0.2">
      <c r="A8887" t="s">
        <v>19250</v>
      </c>
      <c r="B8887" t="s">
        <v>24471</v>
      </c>
      <c r="C8887" t="s">
        <v>19251</v>
      </c>
      <c r="D8887" t="s">
        <v>24377</v>
      </c>
      <c r="E8887"/>
      <c r="F8887"/>
      <c r="G8887"/>
      <c r="H8887"/>
    </row>
    <row r="8888" spans="1:8" x14ac:dyDescent="0.2">
      <c r="A8888" t="s">
        <v>19252</v>
      </c>
      <c r="B8888" t="s">
        <v>24472</v>
      </c>
      <c r="C8888" t="s">
        <v>19253</v>
      </c>
      <c r="D8888" t="s">
        <v>21677</v>
      </c>
      <c r="E8888"/>
      <c r="F8888"/>
      <c r="G8888"/>
      <c r="H8888"/>
    </row>
    <row r="8889" spans="1:8" x14ac:dyDescent="0.2">
      <c r="A8889" t="s">
        <v>14983</v>
      </c>
      <c r="B8889" t="s">
        <v>24473</v>
      </c>
      <c r="C8889" t="s">
        <v>14984</v>
      </c>
      <c r="D8889" t="s">
        <v>21677</v>
      </c>
      <c r="E8889"/>
      <c r="F8889"/>
      <c r="G8889"/>
      <c r="H8889"/>
    </row>
    <row r="8890" spans="1:8" x14ac:dyDescent="0.2">
      <c r="A8890" t="s">
        <v>14985</v>
      </c>
      <c r="B8890" t="s">
        <v>24474</v>
      </c>
      <c r="C8890" t="s">
        <v>14986</v>
      </c>
      <c r="D8890" t="s">
        <v>21677</v>
      </c>
      <c r="E8890"/>
      <c r="F8890"/>
      <c r="G8890"/>
      <c r="H8890"/>
    </row>
    <row r="8891" spans="1:8" x14ac:dyDescent="0.2">
      <c r="A8891" t="s">
        <v>14987</v>
      </c>
      <c r="B8891" t="s">
        <v>24475</v>
      </c>
      <c r="C8891" t="s">
        <v>16395</v>
      </c>
      <c r="D8891" t="s">
        <v>21677</v>
      </c>
      <c r="E8891"/>
      <c r="F8891"/>
      <c r="G8891"/>
      <c r="H8891"/>
    </row>
    <row r="8892" spans="1:8" x14ac:dyDescent="0.2">
      <c r="A8892" t="s">
        <v>16396</v>
      </c>
      <c r="B8892" t="s">
        <v>24400</v>
      </c>
      <c r="C8892" t="s">
        <v>16397</v>
      </c>
      <c r="D8892" t="s">
        <v>21677</v>
      </c>
      <c r="E8892"/>
      <c r="F8892"/>
      <c r="G8892"/>
      <c r="H8892"/>
    </row>
    <row r="8893" spans="1:8" x14ac:dyDescent="0.2">
      <c r="A8893" t="s">
        <v>19254</v>
      </c>
      <c r="B8893" t="s">
        <v>24476</v>
      </c>
      <c r="C8893" t="s">
        <v>19255</v>
      </c>
      <c r="D8893" t="s">
        <v>21677</v>
      </c>
      <c r="E8893"/>
      <c r="F8893"/>
      <c r="G8893"/>
      <c r="H8893"/>
    </row>
    <row r="8894" spans="1:8" x14ac:dyDescent="0.2">
      <c r="A8894" t="s">
        <v>24477</v>
      </c>
      <c r="B8894" t="s">
        <v>24478</v>
      </c>
      <c r="C8894" t="s">
        <v>24479</v>
      </c>
      <c r="D8894" t="s">
        <v>21677</v>
      </c>
      <c r="E8894"/>
      <c r="F8894"/>
      <c r="G8894"/>
      <c r="H8894"/>
    </row>
    <row r="8895" spans="1:8" x14ac:dyDescent="0.2">
      <c r="A8895" t="s">
        <v>16398</v>
      </c>
      <c r="B8895" t="s">
        <v>24480</v>
      </c>
      <c r="C8895" t="s">
        <v>16399</v>
      </c>
      <c r="D8895" t="s">
        <v>21677</v>
      </c>
      <c r="E8895"/>
      <c r="F8895"/>
      <c r="G8895"/>
      <c r="H8895"/>
    </row>
    <row r="8896" spans="1:8" x14ac:dyDescent="0.2">
      <c r="A8896" t="s">
        <v>16400</v>
      </c>
      <c r="B8896" t="s">
        <v>24481</v>
      </c>
      <c r="C8896" t="s">
        <v>16401</v>
      </c>
      <c r="D8896" t="s">
        <v>21677</v>
      </c>
      <c r="E8896"/>
      <c r="F8896"/>
      <c r="G8896"/>
      <c r="H8896"/>
    </row>
    <row r="8897" spans="1:8" x14ac:dyDescent="0.2">
      <c r="A8897" t="s">
        <v>19256</v>
      </c>
      <c r="B8897" t="s">
        <v>24482</v>
      </c>
      <c r="C8897" t="s">
        <v>19257</v>
      </c>
      <c r="D8897" t="s">
        <v>24377</v>
      </c>
      <c r="E8897"/>
      <c r="F8897"/>
      <c r="G8897"/>
      <c r="H8897"/>
    </row>
    <row r="8898" spans="1:8" x14ac:dyDescent="0.2">
      <c r="A8898" t="s">
        <v>16402</v>
      </c>
      <c r="B8898" t="s">
        <v>24481</v>
      </c>
      <c r="C8898" t="s">
        <v>16403</v>
      </c>
      <c r="D8898" t="s">
        <v>21677</v>
      </c>
      <c r="E8898"/>
      <c r="F8898"/>
      <c r="G8898"/>
      <c r="H8898"/>
    </row>
    <row r="8899" spans="1:8" x14ac:dyDescent="0.2">
      <c r="A8899" t="s">
        <v>16404</v>
      </c>
      <c r="B8899" t="s">
        <v>24483</v>
      </c>
      <c r="C8899" t="s">
        <v>16405</v>
      </c>
      <c r="D8899" t="s">
        <v>21677</v>
      </c>
      <c r="E8899"/>
      <c r="F8899"/>
      <c r="G8899"/>
      <c r="H8899"/>
    </row>
    <row r="8900" spans="1:8" x14ac:dyDescent="0.2">
      <c r="A8900" t="s">
        <v>16406</v>
      </c>
      <c r="B8900" t="s">
        <v>24484</v>
      </c>
      <c r="C8900" t="s">
        <v>16407</v>
      </c>
      <c r="D8900" t="s">
        <v>21677</v>
      </c>
      <c r="E8900"/>
      <c r="F8900"/>
      <c r="G8900"/>
      <c r="H8900"/>
    </row>
    <row r="8901" spans="1:8" x14ac:dyDescent="0.2">
      <c r="A8901" t="s">
        <v>24485</v>
      </c>
      <c r="B8901" t="s">
        <v>24486</v>
      </c>
      <c r="C8901" t="s">
        <v>24487</v>
      </c>
      <c r="D8901" t="s">
        <v>21677</v>
      </c>
      <c r="E8901"/>
      <c r="F8901"/>
      <c r="G8901"/>
      <c r="H8901"/>
    </row>
    <row r="8902" spans="1:8" x14ac:dyDescent="0.2">
      <c r="A8902" t="s">
        <v>19258</v>
      </c>
      <c r="B8902" t="s">
        <v>24488</v>
      </c>
      <c r="C8902" t="s">
        <v>19259</v>
      </c>
      <c r="D8902" t="s">
        <v>21677</v>
      </c>
      <c r="E8902"/>
      <c r="F8902"/>
      <c r="G8902"/>
      <c r="H8902"/>
    </row>
    <row r="8903" spans="1:8" x14ac:dyDescent="0.2">
      <c r="A8903" t="s">
        <v>19260</v>
      </c>
      <c r="B8903" t="s">
        <v>24489</v>
      </c>
      <c r="C8903" t="s">
        <v>19261</v>
      </c>
      <c r="D8903" t="s">
        <v>21677</v>
      </c>
      <c r="E8903"/>
      <c r="F8903"/>
      <c r="G8903"/>
      <c r="H8903"/>
    </row>
    <row r="8904" spans="1:8" x14ac:dyDescent="0.2">
      <c r="A8904" t="s">
        <v>16408</v>
      </c>
      <c r="B8904" t="s">
        <v>24490</v>
      </c>
      <c r="C8904" t="s">
        <v>16409</v>
      </c>
      <c r="D8904" t="s">
        <v>21677</v>
      </c>
      <c r="E8904"/>
      <c r="F8904"/>
      <c r="G8904"/>
      <c r="H8904"/>
    </row>
    <row r="8905" spans="1:8" x14ac:dyDescent="0.2">
      <c r="A8905" t="s">
        <v>19262</v>
      </c>
      <c r="B8905" t="s">
        <v>24491</v>
      </c>
      <c r="C8905" t="s">
        <v>19263</v>
      </c>
      <c r="D8905" t="s">
        <v>21677</v>
      </c>
      <c r="E8905"/>
      <c r="F8905"/>
      <c r="G8905"/>
      <c r="H8905"/>
    </row>
    <row r="8906" spans="1:8" x14ac:dyDescent="0.2">
      <c r="A8906" t="s">
        <v>19264</v>
      </c>
      <c r="B8906" t="s">
        <v>24492</v>
      </c>
      <c r="C8906" t="s">
        <v>19265</v>
      </c>
      <c r="D8906" t="s">
        <v>21677</v>
      </c>
      <c r="E8906"/>
      <c r="F8906"/>
      <c r="G8906"/>
      <c r="H8906"/>
    </row>
    <row r="8907" spans="1:8" x14ac:dyDescent="0.2">
      <c r="A8907" t="s">
        <v>16410</v>
      </c>
      <c r="B8907" t="s">
        <v>24492</v>
      </c>
      <c r="C8907" t="s">
        <v>16411</v>
      </c>
      <c r="D8907" t="s">
        <v>21677</v>
      </c>
      <c r="E8907"/>
      <c r="F8907"/>
      <c r="G8907"/>
      <c r="H8907"/>
    </row>
    <row r="8908" spans="1:8" x14ac:dyDescent="0.2">
      <c r="A8908" t="s">
        <v>16412</v>
      </c>
      <c r="B8908" t="s">
        <v>24493</v>
      </c>
      <c r="C8908" t="s">
        <v>16413</v>
      </c>
      <c r="D8908" t="s">
        <v>21677</v>
      </c>
      <c r="E8908"/>
      <c r="F8908"/>
      <c r="G8908"/>
      <c r="H8908"/>
    </row>
    <row r="8909" spans="1:8" x14ac:dyDescent="0.2">
      <c r="A8909" t="s">
        <v>19266</v>
      </c>
      <c r="B8909" t="s">
        <v>24494</v>
      </c>
      <c r="C8909" t="s">
        <v>19267</v>
      </c>
      <c r="D8909" t="s">
        <v>24377</v>
      </c>
      <c r="E8909"/>
      <c r="F8909"/>
      <c r="G8909"/>
      <c r="H8909"/>
    </row>
    <row r="8910" spans="1:8" x14ac:dyDescent="0.2">
      <c r="A8910" t="s">
        <v>16414</v>
      </c>
      <c r="B8910" t="s">
        <v>24481</v>
      </c>
      <c r="C8910" t="s">
        <v>16415</v>
      </c>
      <c r="D8910" t="s">
        <v>21677</v>
      </c>
      <c r="E8910"/>
      <c r="F8910"/>
      <c r="G8910"/>
      <c r="H8910"/>
    </row>
    <row r="8911" spans="1:8" x14ac:dyDescent="0.2">
      <c r="A8911" t="s">
        <v>16416</v>
      </c>
      <c r="B8911" t="s">
        <v>24495</v>
      </c>
      <c r="C8911" t="s">
        <v>16417</v>
      </c>
      <c r="D8911" t="s">
        <v>21677</v>
      </c>
      <c r="E8911"/>
      <c r="F8911"/>
      <c r="G8911"/>
      <c r="H8911"/>
    </row>
    <row r="8912" spans="1:8" x14ac:dyDescent="0.2">
      <c r="A8912" t="s">
        <v>16418</v>
      </c>
      <c r="B8912" t="s">
        <v>24496</v>
      </c>
      <c r="C8912" t="s">
        <v>15956</v>
      </c>
      <c r="D8912" t="s">
        <v>21677</v>
      </c>
      <c r="E8912"/>
      <c r="F8912"/>
      <c r="G8912"/>
      <c r="H8912"/>
    </row>
    <row r="8913" spans="1:8" x14ac:dyDescent="0.2">
      <c r="A8913" t="s">
        <v>15957</v>
      </c>
      <c r="B8913" t="s">
        <v>24497</v>
      </c>
      <c r="C8913" t="s">
        <v>15958</v>
      </c>
      <c r="D8913" t="s">
        <v>21677</v>
      </c>
      <c r="E8913"/>
      <c r="F8913"/>
      <c r="G8913"/>
      <c r="H8913"/>
    </row>
    <row r="8914" spans="1:8" x14ac:dyDescent="0.2">
      <c r="A8914" t="s">
        <v>15959</v>
      </c>
      <c r="B8914" t="s">
        <v>24481</v>
      </c>
      <c r="C8914" t="s">
        <v>15960</v>
      </c>
      <c r="D8914" t="s">
        <v>21677</v>
      </c>
      <c r="E8914"/>
      <c r="F8914"/>
      <c r="G8914"/>
      <c r="H8914"/>
    </row>
    <row r="8915" spans="1:8" x14ac:dyDescent="0.2">
      <c r="A8915" t="s">
        <v>19268</v>
      </c>
      <c r="B8915" t="s">
        <v>24494</v>
      </c>
      <c r="C8915" t="s">
        <v>19269</v>
      </c>
      <c r="D8915" t="s">
        <v>24377</v>
      </c>
      <c r="E8915"/>
      <c r="F8915"/>
      <c r="G8915"/>
      <c r="H8915"/>
    </row>
    <row r="8916" spans="1:8" x14ac:dyDescent="0.2">
      <c r="A8916" t="s">
        <v>15961</v>
      </c>
      <c r="B8916" t="s">
        <v>24481</v>
      </c>
      <c r="C8916" t="s">
        <v>15962</v>
      </c>
      <c r="D8916" t="s">
        <v>21677</v>
      </c>
      <c r="E8916"/>
      <c r="F8916"/>
      <c r="G8916"/>
      <c r="H8916"/>
    </row>
    <row r="8917" spans="1:8" x14ac:dyDescent="0.2">
      <c r="A8917" t="s">
        <v>15963</v>
      </c>
      <c r="B8917" t="s">
        <v>24399</v>
      </c>
      <c r="C8917" t="s">
        <v>15964</v>
      </c>
      <c r="D8917" t="s">
        <v>21677</v>
      </c>
      <c r="E8917"/>
      <c r="F8917"/>
      <c r="G8917"/>
      <c r="H8917"/>
    </row>
    <row r="8918" spans="1:8" x14ac:dyDescent="0.2">
      <c r="A8918" t="s">
        <v>15965</v>
      </c>
      <c r="B8918" t="s">
        <v>24498</v>
      </c>
      <c r="C8918" t="s">
        <v>15966</v>
      </c>
      <c r="D8918" t="s">
        <v>21677</v>
      </c>
      <c r="E8918"/>
      <c r="F8918"/>
      <c r="G8918"/>
      <c r="H8918"/>
    </row>
    <row r="8919" spans="1:8" x14ac:dyDescent="0.2">
      <c r="A8919" t="s">
        <v>15967</v>
      </c>
      <c r="B8919" t="s">
        <v>24499</v>
      </c>
      <c r="C8919" t="s">
        <v>15968</v>
      </c>
      <c r="D8919" t="s">
        <v>21677</v>
      </c>
      <c r="E8919"/>
      <c r="F8919"/>
      <c r="G8919"/>
      <c r="H8919"/>
    </row>
    <row r="8920" spans="1:8" x14ac:dyDescent="0.2">
      <c r="A8920" t="s">
        <v>15969</v>
      </c>
      <c r="B8920" t="s">
        <v>24500</v>
      </c>
      <c r="C8920" t="s">
        <v>15970</v>
      </c>
      <c r="D8920" t="s">
        <v>21677</v>
      </c>
      <c r="E8920"/>
      <c r="F8920"/>
      <c r="G8920"/>
      <c r="H8920"/>
    </row>
    <row r="8921" spans="1:8" x14ac:dyDescent="0.2">
      <c r="A8921" t="s">
        <v>15971</v>
      </c>
      <c r="B8921" t="s">
        <v>24501</v>
      </c>
      <c r="C8921" t="s">
        <v>15972</v>
      </c>
      <c r="D8921" t="s">
        <v>21677</v>
      </c>
      <c r="E8921"/>
      <c r="F8921"/>
      <c r="G8921"/>
      <c r="H8921"/>
    </row>
    <row r="8922" spans="1:8" x14ac:dyDescent="0.2">
      <c r="A8922" t="s">
        <v>15973</v>
      </c>
      <c r="B8922" t="s">
        <v>24502</v>
      </c>
      <c r="C8922" t="s">
        <v>15974</v>
      </c>
      <c r="D8922" t="s">
        <v>21677</v>
      </c>
      <c r="E8922"/>
      <c r="F8922"/>
      <c r="G8922"/>
      <c r="H8922"/>
    </row>
    <row r="8923" spans="1:8" x14ac:dyDescent="0.2">
      <c r="A8923" t="s">
        <v>15975</v>
      </c>
      <c r="B8923" t="s">
        <v>24461</v>
      </c>
      <c r="C8923" t="s">
        <v>15976</v>
      </c>
      <c r="D8923" t="s">
        <v>21677</v>
      </c>
      <c r="E8923"/>
      <c r="F8923"/>
      <c r="G8923"/>
      <c r="H8923"/>
    </row>
    <row r="8924" spans="1:8" x14ac:dyDescent="0.2">
      <c r="A8924" t="s">
        <v>25651</v>
      </c>
      <c r="B8924" t="s">
        <v>25652</v>
      </c>
      <c r="C8924" t="s">
        <v>25653</v>
      </c>
      <c r="D8924" t="s">
        <v>21677</v>
      </c>
      <c r="E8924"/>
      <c r="F8924"/>
      <c r="G8924"/>
      <c r="H8924"/>
    </row>
    <row r="8925" spans="1:8" x14ac:dyDescent="0.2">
      <c r="A8925" t="s">
        <v>15977</v>
      </c>
      <c r="B8925" t="s">
        <v>24503</v>
      </c>
      <c r="C8925" t="s">
        <v>15978</v>
      </c>
      <c r="D8925" t="s">
        <v>21677</v>
      </c>
      <c r="E8925"/>
      <c r="F8925"/>
      <c r="G8925"/>
      <c r="H8925"/>
    </row>
    <row r="8926" spans="1:8" x14ac:dyDescent="0.2">
      <c r="A8926" t="s">
        <v>15979</v>
      </c>
      <c r="B8926" t="s">
        <v>24504</v>
      </c>
      <c r="C8926" t="s">
        <v>15980</v>
      </c>
      <c r="D8926" t="s">
        <v>21677</v>
      </c>
      <c r="E8926"/>
      <c r="F8926"/>
      <c r="G8926"/>
      <c r="H8926"/>
    </row>
    <row r="8927" spans="1:8" x14ac:dyDescent="0.2">
      <c r="A8927" t="s">
        <v>25654</v>
      </c>
      <c r="B8927" t="s">
        <v>25655</v>
      </c>
      <c r="C8927" t="s">
        <v>25656</v>
      </c>
      <c r="D8927" t="s">
        <v>21677</v>
      </c>
      <c r="E8927"/>
      <c r="F8927"/>
      <c r="G8927"/>
      <c r="H8927"/>
    </row>
    <row r="8928" spans="1:8" x14ac:dyDescent="0.2">
      <c r="A8928" t="s">
        <v>25657</v>
      </c>
      <c r="B8928" t="s">
        <v>25658</v>
      </c>
      <c r="C8928" t="s">
        <v>25659</v>
      </c>
      <c r="D8928" t="s">
        <v>21677</v>
      </c>
      <c r="E8928"/>
      <c r="F8928"/>
      <c r="G8928"/>
      <c r="H8928"/>
    </row>
    <row r="8929" spans="1:8" x14ac:dyDescent="0.2">
      <c r="A8929" t="s">
        <v>15981</v>
      </c>
      <c r="B8929" t="s">
        <v>24505</v>
      </c>
      <c r="C8929" t="s">
        <v>15982</v>
      </c>
      <c r="D8929" t="s">
        <v>21677</v>
      </c>
      <c r="E8929"/>
      <c r="F8929"/>
      <c r="G8929"/>
      <c r="H8929"/>
    </row>
    <row r="8930" spans="1:8" x14ac:dyDescent="0.2">
      <c r="A8930" t="s">
        <v>15983</v>
      </c>
      <c r="B8930" t="s">
        <v>24506</v>
      </c>
      <c r="C8930" t="s">
        <v>15984</v>
      </c>
      <c r="D8930" t="s">
        <v>21677</v>
      </c>
      <c r="E8930"/>
      <c r="F8930"/>
      <c r="G8930"/>
      <c r="H8930"/>
    </row>
    <row r="8931" spans="1:8" x14ac:dyDescent="0.2">
      <c r="A8931" t="s">
        <v>15985</v>
      </c>
      <c r="B8931" t="s">
        <v>24505</v>
      </c>
      <c r="C8931" t="s">
        <v>15986</v>
      </c>
      <c r="D8931" t="s">
        <v>21677</v>
      </c>
      <c r="E8931"/>
      <c r="F8931"/>
      <c r="G8931"/>
      <c r="H8931"/>
    </row>
    <row r="8932" spans="1:8" x14ac:dyDescent="0.2">
      <c r="A8932" t="s">
        <v>15987</v>
      </c>
      <c r="B8932" t="s">
        <v>24507</v>
      </c>
      <c r="C8932" t="s">
        <v>15988</v>
      </c>
      <c r="D8932" t="s">
        <v>21677</v>
      </c>
      <c r="E8932"/>
      <c r="F8932"/>
      <c r="G8932"/>
      <c r="H8932"/>
    </row>
    <row r="8933" spans="1:8" x14ac:dyDescent="0.2">
      <c r="A8933" t="s">
        <v>15989</v>
      </c>
      <c r="B8933" t="s">
        <v>24508</v>
      </c>
      <c r="C8933" t="s">
        <v>15990</v>
      </c>
      <c r="D8933" t="s">
        <v>21677</v>
      </c>
      <c r="E8933"/>
      <c r="F8933"/>
      <c r="G8933"/>
      <c r="H8933"/>
    </row>
    <row r="8934" spans="1:8" x14ac:dyDescent="0.2">
      <c r="A8934" t="s">
        <v>15991</v>
      </c>
      <c r="B8934" t="s">
        <v>24509</v>
      </c>
      <c r="C8934" t="s">
        <v>15992</v>
      </c>
      <c r="D8934" t="s">
        <v>21677</v>
      </c>
      <c r="E8934"/>
      <c r="F8934"/>
      <c r="G8934"/>
      <c r="H8934"/>
    </row>
    <row r="8935" spans="1:8" x14ac:dyDescent="0.2">
      <c r="A8935" t="s">
        <v>15993</v>
      </c>
      <c r="B8935" t="s">
        <v>24423</v>
      </c>
      <c r="C8935" t="s">
        <v>15994</v>
      </c>
      <c r="D8935" t="s">
        <v>21677</v>
      </c>
      <c r="E8935"/>
      <c r="F8935"/>
      <c r="G8935"/>
      <c r="H8935"/>
    </row>
    <row r="8936" spans="1:8" x14ac:dyDescent="0.2">
      <c r="A8936" t="s">
        <v>24510</v>
      </c>
      <c r="B8936" t="s">
        <v>24423</v>
      </c>
      <c r="C8936" t="s">
        <v>24511</v>
      </c>
      <c r="D8936" t="s">
        <v>21677</v>
      </c>
      <c r="E8936"/>
      <c r="F8936"/>
      <c r="G8936"/>
      <c r="H8936"/>
    </row>
    <row r="8937" spans="1:8" x14ac:dyDescent="0.2">
      <c r="A8937" t="s">
        <v>15995</v>
      </c>
      <c r="B8937" t="s">
        <v>24408</v>
      </c>
      <c r="C8937" t="s">
        <v>15996</v>
      </c>
      <c r="D8937" t="s">
        <v>21677</v>
      </c>
      <c r="E8937"/>
      <c r="F8937"/>
      <c r="G8937"/>
      <c r="H8937"/>
    </row>
    <row r="8938" spans="1:8" x14ac:dyDescent="0.2">
      <c r="A8938" t="s">
        <v>24512</v>
      </c>
      <c r="B8938" t="s">
        <v>24408</v>
      </c>
      <c r="C8938" t="s">
        <v>24513</v>
      </c>
      <c r="D8938" t="s">
        <v>21677</v>
      </c>
      <c r="E8938"/>
      <c r="F8938"/>
      <c r="G8938"/>
      <c r="H8938"/>
    </row>
    <row r="8939" spans="1:8" x14ac:dyDescent="0.2">
      <c r="A8939" t="s">
        <v>15997</v>
      </c>
      <c r="B8939" t="s">
        <v>24514</v>
      </c>
      <c r="C8939" t="s">
        <v>15998</v>
      </c>
      <c r="D8939" t="s">
        <v>21677</v>
      </c>
      <c r="E8939"/>
      <c r="F8939"/>
      <c r="G8939"/>
      <c r="H8939"/>
    </row>
    <row r="8940" spans="1:8" x14ac:dyDescent="0.2">
      <c r="A8940" t="s">
        <v>15999</v>
      </c>
      <c r="B8940" t="s">
        <v>24457</v>
      </c>
      <c r="C8940" t="s">
        <v>16000</v>
      </c>
      <c r="D8940" t="s">
        <v>21677</v>
      </c>
      <c r="E8940"/>
      <c r="F8940"/>
      <c r="G8940"/>
      <c r="H8940"/>
    </row>
    <row r="8941" spans="1:8" x14ac:dyDescent="0.2">
      <c r="A8941" t="s">
        <v>19270</v>
      </c>
      <c r="B8941" t="s">
        <v>24515</v>
      </c>
      <c r="C8941" t="s">
        <v>19271</v>
      </c>
      <c r="D8941" t="s">
        <v>21677</v>
      </c>
      <c r="E8941"/>
      <c r="F8941"/>
      <c r="G8941"/>
      <c r="H8941"/>
    </row>
    <row r="8942" spans="1:8" x14ac:dyDescent="0.2">
      <c r="A8942" t="s">
        <v>16001</v>
      </c>
      <c r="B8942" t="s">
        <v>24516</v>
      </c>
      <c r="C8942" t="s">
        <v>16002</v>
      </c>
      <c r="D8942" t="s">
        <v>21677</v>
      </c>
      <c r="E8942"/>
      <c r="F8942"/>
      <c r="G8942"/>
      <c r="H8942"/>
    </row>
    <row r="8943" spans="1:8" x14ac:dyDescent="0.2">
      <c r="A8943" t="s">
        <v>25660</v>
      </c>
      <c r="B8943" t="s">
        <v>25661</v>
      </c>
      <c r="C8943" t="s">
        <v>25662</v>
      </c>
      <c r="D8943" t="s">
        <v>21677</v>
      </c>
      <c r="E8943"/>
      <c r="F8943"/>
      <c r="G8943"/>
      <c r="H8943"/>
    </row>
    <row r="8944" spans="1:8" x14ac:dyDescent="0.2">
      <c r="A8944" t="s">
        <v>16003</v>
      </c>
      <c r="B8944" t="s">
        <v>24517</v>
      </c>
      <c r="C8944" t="s">
        <v>16004</v>
      </c>
      <c r="D8944" t="s">
        <v>21677</v>
      </c>
      <c r="E8944"/>
      <c r="F8944"/>
      <c r="G8944"/>
      <c r="H8944"/>
    </row>
    <row r="8945" spans="1:8" x14ac:dyDescent="0.2">
      <c r="A8945" t="s">
        <v>16005</v>
      </c>
      <c r="B8945" t="s">
        <v>24518</v>
      </c>
      <c r="C8945" t="s">
        <v>16006</v>
      </c>
      <c r="D8945" t="s">
        <v>21677</v>
      </c>
      <c r="E8945"/>
      <c r="F8945"/>
      <c r="G8945"/>
      <c r="H8945"/>
    </row>
    <row r="8946" spans="1:8" x14ac:dyDescent="0.2">
      <c r="A8946" t="s">
        <v>24519</v>
      </c>
      <c r="B8946" t="s">
        <v>24460</v>
      </c>
      <c r="C8946" t="s">
        <v>24520</v>
      </c>
      <c r="D8946" t="s">
        <v>21677</v>
      </c>
      <c r="E8946"/>
      <c r="F8946"/>
      <c r="G8946"/>
      <c r="H8946"/>
    </row>
    <row r="8947" spans="1:8" x14ac:dyDescent="0.2">
      <c r="A8947" t="s">
        <v>24521</v>
      </c>
      <c r="B8947" t="s">
        <v>24460</v>
      </c>
      <c r="C8947" t="s">
        <v>24522</v>
      </c>
      <c r="D8947" t="s">
        <v>21677</v>
      </c>
      <c r="E8947"/>
      <c r="F8947"/>
      <c r="G8947"/>
      <c r="H8947"/>
    </row>
    <row r="8948" spans="1:8" x14ac:dyDescent="0.2">
      <c r="A8948" t="s">
        <v>25663</v>
      </c>
      <c r="B8948" t="s">
        <v>25664</v>
      </c>
      <c r="C8948" t="s">
        <v>25665</v>
      </c>
      <c r="D8948" t="s">
        <v>21677</v>
      </c>
      <c r="E8948"/>
      <c r="F8948"/>
      <c r="G8948"/>
      <c r="H8948"/>
    </row>
    <row r="8949" spans="1:8" x14ac:dyDescent="0.2">
      <c r="A8949" t="s">
        <v>25666</v>
      </c>
      <c r="B8949" t="s">
        <v>25667</v>
      </c>
      <c r="C8949" t="s">
        <v>25668</v>
      </c>
      <c r="D8949" t="s">
        <v>21677</v>
      </c>
      <c r="E8949"/>
      <c r="F8949"/>
      <c r="G8949"/>
      <c r="H8949"/>
    </row>
    <row r="8950" spans="1:8" x14ac:dyDescent="0.2">
      <c r="A8950" t="s">
        <v>19272</v>
      </c>
      <c r="B8950" t="s">
        <v>24471</v>
      </c>
      <c r="C8950" t="s">
        <v>19273</v>
      </c>
      <c r="D8950" t="s">
        <v>24377</v>
      </c>
      <c r="E8950"/>
      <c r="F8950"/>
      <c r="G8950"/>
      <c r="H8950"/>
    </row>
    <row r="8951" spans="1:8" x14ac:dyDescent="0.2">
      <c r="A8951" t="s">
        <v>16007</v>
      </c>
      <c r="B8951" t="s">
        <v>24523</v>
      </c>
      <c r="C8951" t="s">
        <v>16008</v>
      </c>
      <c r="D8951" t="s">
        <v>21677</v>
      </c>
      <c r="E8951"/>
      <c r="F8951"/>
      <c r="G8951"/>
      <c r="H8951"/>
    </row>
    <row r="8952" spans="1:8" x14ac:dyDescent="0.2">
      <c r="A8952" t="s">
        <v>24524</v>
      </c>
      <c r="B8952" t="s">
        <v>24492</v>
      </c>
      <c r="C8952" t="s">
        <v>24525</v>
      </c>
      <c r="D8952" t="s">
        <v>21677</v>
      </c>
      <c r="E8952"/>
      <c r="F8952"/>
      <c r="G8952"/>
      <c r="H8952"/>
    </row>
    <row r="8953" spans="1:8" x14ac:dyDescent="0.2">
      <c r="A8953" t="s">
        <v>16009</v>
      </c>
      <c r="B8953" t="s">
        <v>24526</v>
      </c>
      <c r="C8953" t="s">
        <v>16010</v>
      </c>
      <c r="D8953" t="s">
        <v>21677</v>
      </c>
      <c r="E8953"/>
      <c r="F8953"/>
      <c r="G8953"/>
      <c r="H8953"/>
    </row>
    <row r="8954" spans="1:8" x14ac:dyDescent="0.2">
      <c r="A8954" t="s">
        <v>16011</v>
      </c>
      <c r="B8954" t="s">
        <v>24527</v>
      </c>
      <c r="C8954" t="s">
        <v>16012</v>
      </c>
      <c r="D8954" t="s">
        <v>21677</v>
      </c>
      <c r="E8954"/>
      <c r="F8954"/>
      <c r="G8954"/>
      <c r="H8954"/>
    </row>
    <row r="8955" spans="1:8" x14ac:dyDescent="0.2">
      <c r="A8955" t="s">
        <v>16013</v>
      </c>
      <c r="B8955" t="s">
        <v>24527</v>
      </c>
      <c r="C8955" t="s">
        <v>16014</v>
      </c>
      <c r="D8955" t="s">
        <v>21677</v>
      </c>
      <c r="E8955"/>
      <c r="F8955"/>
      <c r="G8955"/>
      <c r="H8955"/>
    </row>
    <row r="8956" spans="1:8" x14ac:dyDescent="0.2">
      <c r="A8956" t="s">
        <v>16015</v>
      </c>
      <c r="B8956" t="s">
        <v>24507</v>
      </c>
      <c r="C8956" t="s">
        <v>15988</v>
      </c>
      <c r="D8956" t="s">
        <v>21677</v>
      </c>
      <c r="E8956"/>
      <c r="F8956"/>
      <c r="G8956"/>
      <c r="H8956"/>
    </row>
    <row r="8957" spans="1:8" x14ac:dyDescent="0.2">
      <c r="A8957" t="s">
        <v>16016</v>
      </c>
      <c r="B8957" t="s">
        <v>24528</v>
      </c>
      <c r="C8957" t="s">
        <v>16017</v>
      </c>
      <c r="D8957" t="s">
        <v>21677</v>
      </c>
      <c r="E8957"/>
      <c r="F8957"/>
      <c r="G8957"/>
      <c r="H8957"/>
    </row>
    <row r="8958" spans="1:8" x14ac:dyDescent="0.2">
      <c r="A8958" t="s">
        <v>16018</v>
      </c>
      <c r="B8958" t="s">
        <v>24529</v>
      </c>
      <c r="C8958" t="s">
        <v>16019</v>
      </c>
      <c r="D8958" t="s">
        <v>21677</v>
      </c>
      <c r="E8958"/>
      <c r="F8958"/>
      <c r="G8958"/>
      <c r="H8958"/>
    </row>
    <row r="8959" spans="1:8" x14ac:dyDescent="0.2">
      <c r="A8959" t="s">
        <v>24530</v>
      </c>
      <c r="B8959" t="s">
        <v>24527</v>
      </c>
      <c r="C8959" t="s">
        <v>24531</v>
      </c>
      <c r="D8959" t="s">
        <v>21677</v>
      </c>
      <c r="E8959"/>
      <c r="F8959"/>
      <c r="G8959"/>
      <c r="H8959"/>
    </row>
    <row r="8960" spans="1:8" x14ac:dyDescent="0.2">
      <c r="A8960" t="s">
        <v>16020</v>
      </c>
      <c r="B8960" t="s">
        <v>24532</v>
      </c>
      <c r="C8960" t="s">
        <v>16021</v>
      </c>
      <c r="D8960" t="s">
        <v>21677</v>
      </c>
      <c r="E8960"/>
      <c r="F8960"/>
      <c r="G8960"/>
      <c r="H8960"/>
    </row>
    <row r="8961" spans="1:8" x14ac:dyDescent="0.2">
      <c r="A8961" t="s">
        <v>16022</v>
      </c>
      <c r="B8961" t="s">
        <v>24533</v>
      </c>
      <c r="C8961" t="s">
        <v>16023</v>
      </c>
      <c r="D8961" t="s">
        <v>21677</v>
      </c>
      <c r="E8961"/>
      <c r="F8961"/>
      <c r="G8961"/>
      <c r="H8961"/>
    </row>
    <row r="8962" spans="1:8" x14ac:dyDescent="0.2">
      <c r="A8962" t="s">
        <v>16024</v>
      </c>
      <c r="B8962" t="s">
        <v>24534</v>
      </c>
      <c r="C8962" t="s">
        <v>16025</v>
      </c>
      <c r="D8962" t="s">
        <v>21677</v>
      </c>
      <c r="E8962"/>
      <c r="F8962"/>
      <c r="G8962"/>
      <c r="H8962"/>
    </row>
    <row r="8963" spans="1:8" x14ac:dyDescent="0.2">
      <c r="A8963" t="s">
        <v>16026</v>
      </c>
      <c r="B8963" t="s">
        <v>24535</v>
      </c>
      <c r="C8963" t="s">
        <v>16027</v>
      </c>
      <c r="D8963" t="s">
        <v>21677</v>
      </c>
      <c r="E8963"/>
      <c r="F8963"/>
      <c r="G8963"/>
      <c r="H8963"/>
    </row>
    <row r="8964" spans="1:8" x14ac:dyDescent="0.2">
      <c r="A8964" t="s">
        <v>16028</v>
      </c>
      <c r="B8964" t="s">
        <v>24497</v>
      </c>
      <c r="C8964" t="s">
        <v>16029</v>
      </c>
      <c r="D8964" t="s">
        <v>21677</v>
      </c>
      <c r="E8964"/>
      <c r="F8964"/>
      <c r="G8964"/>
      <c r="H8964"/>
    </row>
    <row r="8965" spans="1:8" x14ac:dyDescent="0.2">
      <c r="A8965" t="s">
        <v>16030</v>
      </c>
      <c r="B8965" t="s">
        <v>24496</v>
      </c>
      <c r="C8965" t="s">
        <v>16031</v>
      </c>
      <c r="D8965" t="s">
        <v>21677</v>
      </c>
      <c r="E8965"/>
      <c r="F8965"/>
      <c r="G8965"/>
      <c r="H8965"/>
    </row>
    <row r="8966" spans="1:8" x14ac:dyDescent="0.2">
      <c r="A8966" t="s">
        <v>16032</v>
      </c>
      <c r="B8966" t="s">
        <v>24536</v>
      </c>
      <c r="C8966" t="s">
        <v>16033</v>
      </c>
      <c r="D8966" t="s">
        <v>21677</v>
      </c>
      <c r="E8966"/>
      <c r="F8966"/>
      <c r="G8966"/>
      <c r="H8966"/>
    </row>
    <row r="8967" spans="1:8" x14ac:dyDescent="0.2">
      <c r="A8967" t="s">
        <v>16034</v>
      </c>
      <c r="B8967" t="s">
        <v>24537</v>
      </c>
      <c r="C8967" t="s">
        <v>8323</v>
      </c>
      <c r="D8967" t="s">
        <v>21677</v>
      </c>
      <c r="E8967"/>
      <c r="F8967"/>
      <c r="G8967"/>
      <c r="H8967"/>
    </row>
    <row r="8968" spans="1:8" x14ac:dyDescent="0.2">
      <c r="A8968" t="s">
        <v>8324</v>
      </c>
      <c r="B8968" t="s">
        <v>24537</v>
      </c>
      <c r="C8968" t="s">
        <v>8325</v>
      </c>
      <c r="D8968" t="s">
        <v>21677</v>
      </c>
      <c r="E8968"/>
      <c r="F8968"/>
      <c r="G8968"/>
      <c r="H8968"/>
    </row>
    <row r="8969" spans="1:8" x14ac:dyDescent="0.2">
      <c r="A8969" t="s">
        <v>24538</v>
      </c>
      <c r="B8969" t="s">
        <v>24539</v>
      </c>
      <c r="C8969" t="s">
        <v>24540</v>
      </c>
      <c r="D8969" t="s">
        <v>21677</v>
      </c>
      <c r="E8969"/>
      <c r="F8969"/>
      <c r="G8969"/>
      <c r="H8969"/>
    </row>
    <row r="8970" spans="1:8" x14ac:dyDescent="0.2">
      <c r="A8970" t="s">
        <v>24541</v>
      </c>
      <c r="B8970" t="s">
        <v>24542</v>
      </c>
      <c r="C8970" t="s">
        <v>24543</v>
      </c>
      <c r="D8970" t="s">
        <v>21677</v>
      </c>
      <c r="E8970"/>
      <c r="F8970"/>
      <c r="G8970"/>
      <c r="H8970"/>
    </row>
    <row r="8971" spans="1:8" x14ac:dyDescent="0.2">
      <c r="A8971" t="s">
        <v>25669</v>
      </c>
      <c r="B8971" t="s">
        <v>25670</v>
      </c>
      <c r="C8971" t="s">
        <v>25671</v>
      </c>
      <c r="D8971" t="s">
        <v>21677</v>
      </c>
      <c r="E8971"/>
      <c r="F8971"/>
      <c r="G8971"/>
      <c r="H8971"/>
    </row>
    <row r="8972" spans="1:8" x14ac:dyDescent="0.2">
      <c r="A8972" t="s">
        <v>8326</v>
      </c>
      <c r="B8972" t="s">
        <v>24544</v>
      </c>
      <c r="C8972" t="s">
        <v>8327</v>
      </c>
      <c r="D8972" t="s">
        <v>21677</v>
      </c>
      <c r="E8972"/>
      <c r="F8972"/>
      <c r="G8972"/>
      <c r="H8972"/>
    </row>
    <row r="8973" spans="1:8" x14ac:dyDescent="0.2">
      <c r="A8973" t="s">
        <v>19274</v>
      </c>
      <c r="B8973" t="s">
        <v>24545</v>
      </c>
      <c r="C8973" t="s">
        <v>19275</v>
      </c>
      <c r="D8973" t="s">
        <v>21677</v>
      </c>
      <c r="E8973"/>
      <c r="F8973"/>
      <c r="G8973"/>
      <c r="H8973"/>
    </row>
    <row r="8974" spans="1:8" x14ac:dyDescent="0.2">
      <c r="A8974" t="s">
        <v>19276</v>
      </c>
      <c r="B8974" t="s">
        <v>24546</v>
      </c>
      <c r="C8974" t="s">
        <v>19277</v>
      </c>
      <c r="D8974" t="s">
        <v>21677</v>
      </c>
      <c r="E8974"/>
      <c r="F8974"/>
      <c r="G8974"/>
      <c r="H8974"/>
    </row>
    <row r="8975" spans="1:8" x14ac:dyDescent="0.2">
      <c r="A8975" t="s">
        <v>19278</v>
      </c>
      <c r="B8975" t="s">
        <v>24547</v>
      </c>
      <c r="C8975" t="s">
        <v>19279</v>
      </c>
      <c r="D8975" t="s">
        <v>21677</v>
      </c>
      <c r="E8975"/>
      <c r="F8975"/>
      <c r="G8975"/>
      <c r="H8975"/>
    </row>
    <row r="8976" spans="1:8" x14ac:dyDescent="0.2">
      <c r="A8976" t="s">
        <v>8328</v>
      </c>
      <c r="B8976" t="s">
        <v>24548</v>
      </c>
      <c r="C8976" t="s">
        <v>8329</v>
      </c>
      <c r="D8976" t="s">
        <v>21677</v>
      </c>
      <c r="E8976"/>
      <c r="F8976"/>
      <c r="G8976"/>
      <c r="H8976"/>
    </row>
    <row r="8977" spans="1:8" x14ac:dyDescent="0.2">
      <c r="A8977" t="s">
        <v>8330</v>
      </c>
      <c r="B8977" t="s">
        <v>24549</v>
      </c>
      <c r="C8977" t="s">
        <v>8331</v>
      </c>
      <c r="D8977" t="s">
        <v>21677</v>
      </c>
      <c r="E8977"/>
      <c r="F8977"/>
      <c r="G8977"/>
      <c r="H8977"/>
    </row>
    <row r="8978" spans="1:8" x14ac:dyDescent="0.2">
      <c r="A8978" t="s">
        <v>19280</v>
      </c>
      <c r="B8978" t="s">
        <v>24550</v>
      </c>
      <c r="C8978" t="s">
        <v>19281</v>
      </c>
      <c r="D8978" t="s">
        <v>21677</v>
      </c>
      <c r="E8978"/>
      <c r="F8978"/>
      <c r="G8978"/>
      <c r="H8978"/>
    </row>
    <row r="8979" spans="1:8" x14ac:dyDescent="0.2">
      <c r="A8979" t="s">
        <v>19282</v>
      </c>
      <c r="B8979" t="s">
        <v>24551</v>
      </c>
      <c r="C8979" t="s">
        <v>19283</v>
      </c>
      <c r="D8979" t="s">
        <v>21677</v>
      </c>
      <c r="E8979"/>
      <c r="F8979"/>
      <c r="G8979"/>
      <c r="H8979"/>
    </row>
    <row r="8980" spans="1:8" x14ac:dyDescent="0.2">
      <c r="A8980" t="s">
        <v>19284</v>
      </c>
      <c r="B8980" t="s">
        <v>24552</v>
      </c>
      <c r="C8980" t="s">
        <v>19285</v>
      </c>
      <c r="D8980" t="s">
        <v>21677</v>
      </c>
      <c r="E8980"/>
      <c r="F8980"/>
      <c r="G8980"/>
      <c r="H8980"/>
    </row>
    <row r="8981" spans="1:8" x14ac:dyDescent="0.2">
      <c r="A8981" t="s">
        <v>19286</v>
      </c>
      <c r="B8981" t="s">
        <v>24553</v>
      </c>
      <c r="C8981" t="s">
        <v>19287</v>
      </c>
      <c r="D8981" t="s">
        <v>24377</v>
      </c>
      <c r="E8981"/>
      <c r="F8981"/>
      <c r="G8981"/>
      <c r="H8981"/>
    </row>
    <row r="8982" spans="1:8" x14ac:dyDescent="0.2">
      <c r="A8982" t="s">
        <v>8332</v>
      </c>
      <c r="B8982" t="s">
        <v>24368</v>
      </c>
      <c r="C8982" t="s">
        <v>8333</v>
      </c>
      <c r="D8982" t="s">
        <v>21677</v>
      </c>
      <c r="E8982"/>
      <c r="F8982"/>
      <c r="G8982"/>
      <c r="H8982"/>
    </row>
    <row r="8983" spans="1:8" x14ac:dyDescent="0.2">
      <c r="A8983" t="s">
        <v>19288</v>
      </c>
      <c r="B8983" t="s">
        <v>24549</v>
      </c>
      <c r="C8983" t="s">
        <v>19289</v>
      </c>
      <c r="D8983" t="s">
        <v>21677</v>
      </c>
      <c r="E8983"/>
      <c r="F8983"/>
      <c r="G8983"/>
      <c r="H8983"/>
    </row>
    <row r="8984" spans="1:8" x14ac:dyDescent="0.2">
      <c r="A8984" t="s">
        <v>8334</v>
      </c>
      <c r="B8984" t="s">
        <v>24554</v>
      </c>
      <c r="C8984" t="s">
        <v>11769</v>
      </c>
      <c r="D8984" t="s">
        <v>21677</v>
      </c>
      <c r="E8984"/>
      <c r="F8984"/>
      <c r="G8984"/>
      <c r="H8984"/>
    </row>
    <row r="8985" spans="1:8" x14ac:dyDescent="0.2">
      <c r="A8985" t="s">
        <v>11770</v>
      </c>
      <c r="B8985" t="s">
        <v>24555</v>
      </c>
      <c r="C8985" t="s">
        <v>11771</v>
      </c>
      <c r="D8985" t="s">
        <v>21677</v>
      </c>
      <c r="E8985"/>
      <c r="F8985"/>
      <c r="G8985"/>
      <c r="H8985"/>
    </row>
    <row r="8986" spans="1:8" x14ac:dyDescent="0.2">
      <c r="A8986" t="s">
        <v>11772</v>
      </c>
      <c r="B8986" t="s">
        <v>24556</v>
      </c>
      <c r="C8986" t="s">
        <v>11773</v>
      </c>
      <c r="D8986" t="s">
        <v>21677</v>
      </c>
      <c r="E8986"/>
      <c r="F8986"/>
      <c r="G8986"/>
      <c r="H8986"/>
    </row>
    <row r="8987" spans="1:8" x14ac:dyDescent="0.2">
      <c r="A8987" t="s">
        <v>11774</v>
      </c>
      <c r="B8987" t="s">
        <v>24557</v>
      </c>
      <c r="C8987" t="s">
        <v>11775</v>
      </c>
      <c r="D8987" t="s">
        <v>21677</v>
      </c>
      <c r="E8987"/>
      <c r="F8987"/>
      <c r="G8987"/>
      <c r="H8987"/>
    </row>
    <row r="8988" spans="1:8" x14ac:dyDescent="0.2">
      <c r="A8988" t="s">
        <v>11776</v>
      </c>
      <c r="B8988" t="s">
        <v>24083</v>
      </c>
      <c r="C8988" t="s">
        <v>11777</v>
      </c>
      <c r="D8988" t="s">
        <v>21677</v>
      </c>
      <c r="E8988"/>
      <c r="F8988"/>
      <c r="G8988"/>
      <c r="H8988"/>
    </row>
    <row r="8989" spans="1:8" x14ac:dyDescent="0.2">
      <c r="A8989" t="s">
        <v>11778</v>
      </c>
      <c r="B8989" t="s">
        <v>24558</v>
      </c>
      <c r="C8989" t="s">
        <v>11779</v>
      </c>
      <c r="D8989" t="s">
        <v>21677</v>
      </c>
      <c r="E8989"/>
      <c r="F8989"/>
      <c r="G8989"/>
      <c r="H8989"/>
    </row>
    <row r="8990" spans="1:8" x14ac:dyDescent="0.2">
      <c r="A8990" t="s">
        <v>19290</v>
      </c>
      <c r="B8990" t="s">
        <v>24559</v>
      </c>
      <c r="C8990" t="s">
        <v>19291</v>
      </c>
      <c r="D8990" t="s">
        <v>24377</v>
      </c>
      <c r="E8990"/>
      <c r="F8990"/>
      <c r="G8990"/>
      <c r="H8990"/>
    </row>
    <row r="8991" spans="1:8" x14ac:dyDescent="0.2">
      <c r="A8991" t="s">
        <v>19292</v>
      </c>
      <c r="B8991" t="s">
        <v>24560</v>
      </c>
      <c r="C8991" t="s">
        <v>19293</v>
      </c>
      <c r="D8991" t="s">
        <v>24377</v>
      </c>
      <c r="E8991"/>
      <c r="F8991"/>
      <c r="G8991"/>
      <c r="H8991"/>
    </row>
    <row r="8992" spans="1:8" x14ac:dyDescent="0.2">
      <c r="A8992" t="s">
        <v>19294</v>
      </c>
      <c r="B8992" t="s">
        <v>24561</v>
      </c>
      <c r="C8992" t="s">
        <v>19295</v>
      </c>
      <c r="D8992" t="s">
        <v>24377</v>
      </c>
      <c r="E8992"/>
      <c r="F8992"/>
      <c r="G8992"/>
      <c r="H8992"/>
    </row>
    <row r="8993" spans="1:8" x14ac:dyDescent="0.2">
      <c r="A8993" t="s">
        <v>11780</v>
      </c>
      <c r="B8993" t="s">
        <v>24562</v>
      </c>
      <c r="C8993" t="s">
        <v>11781</v>
      </c>
      <c r="D8993" t="s">
        <v>21677</v>
      </c>
      <c r="E8993"/>
      <c r="F8993"/>
      <c r="G8993"/>
      <c r="H8993"/>
    </row>
    <row r="8994" spans="1:8" x14ac:dyDescent="0.2">
      <c r="A8994" t="s">
        <v>19296</v>
      </c>
      <c r="B8994" t="s">
        <v>24563</v>
      </c>
      <c r="C8994" t="s">
        <v>19297</v>
      </c>
      <c r="D8994" t="s">
        <v>21677</v>
      </c>
      <c r="E8994"/>
      <c r="F8994"/>
      <c r="G8994"/>
      <c r="H8994"/>
    </row>
    <row r="8995" spans="1:8" x14ac:dyDescent="0.2">
      <c r="A8995" t="s">
        <v>11782</v>
      </c>
      <c r="B8995" t="s">
        <v>24564</v>
      </c>
      <c r="C8995" t="s">
        <v>11783</v>
      </c>
      <c r="D8995" t="s">
        <v>21677</v>
      </c>
      <c r="E8995"/>
      <c r="F8995"/>
      <c r="G8995"/>
      <c r="H8995"/>
    </row>
    <row r="8996" spans="1:8" x14ac:dyDescent="0.2">
      <c r="A8996" t="s">
        <v>19298</v>
      </c>
      <c r="B8996" t="s">
        <v>24564</v>
      </c>
      <c r="C8996" t="s">
        <v>19299</v>
      </c>
      <c r="D8996" t="s">
        <v>21677</v>
      </c>
      <c r="E8996"/>
      <c r="F8996"/>
      <c r="G8996"/>
      <c r="H8996"/>
    </row>
    <row r="8997" spans="1:8" x14ac:dyDescent="0.2">
      <c r="A8997" t="s">
        <v>11784</v>
      </c>
      <c r="B8997" t="s">
        <v>24565</v>
      </c>
      <c r="C8997" t="s">
        <v>11785</v>
      </c>
      <c r="D8997" t="s">
        <v>21677</v>
      </c>
      <c r="E8997"/>
      <c r="F8997"/>
      <c r="G8997"/>
      <c r="H8997"/>
    </row>
    <row r="8998" spans="1:8" x14ac:dyDescent="0.2">
      <c r="A8998" t="s">
        <v>19300</v>
      </c>
      <c r="B8998" t="s">
        <v>24565</v>
      </c>
      <c r="C8998" t="s">
        <v>19301</v>
      </c>
      <c r="D8998" t="s">
        <v>21677</v>
      </c>
      <c r="E8998"/>
      <c r="F8998"/>
      <c r="G8998"/>
      <c r="H8998"/>
    </row>
    <row r="8999" spans="1:8" x14ac:dyDescent="0.2">
      <c r="A8999" t="s">
        <v>11786</v>
      </c>
      <c r="B8999" t="s">
        <v>24566</v>
      </c>
      <c r="C8999" t="s">
        <v>11787</v>
      </c>
      <c r="D8999" t="s">
        <v>21677</v>
      </c>
      <c r="E8999"/>
      <c r="F8999"/>
      <c r="G8999"/>
      <c r="H8999"/>
    </row>
    <row r="9000" spans="1:8" x14ac:dyDescent="0.2">
      <c r="A9000" t="s">
        <v>11788</v>
      </c>
      <c r="B9000" t="s">
        <v>24567</v>
      </c>
      <c r="C9000" t="s">
        <v>11789</v>
      </c>
      <c r="D9000" t="s">
        <v>21677</v>
      </c>
      <c r="E9000"/>
      <c r="F9000"/>
      <c r="G9000"/>
      <c r="H9000"/>
    </row>
    <row r="9001" spans="1:8" x14ac:dyDescent="0.2">
      <c r="A9001" t="s">
        <v>11790</v>
      </c>
      <c r="B9001" t="s">
        <v>24568</v>
      </c>
      <c r="C9001" t="s">
        <v>11791</v>
      </c>
      <c r="D9001" t="s">
        <v>21677</v>
      </c>
      <c r="E9001"/>
      <c r="F9001"/>
      <c r="G9001"/>
      <c r="H9001"/>
    </row>
    <row r="9002" spans="1:8" x14ac:dyDescent="0.2">
      <c r="A9002" t="s">
        <v>11792</v>
      </c>
      <c r="B9002" t="s">
        <v>24569</v>
      </c>
      <c r="C9002" t="s">
        <v>11793</v>
      </c>
      <c r="D9002" t="s">
        <v>21677</v>
      </c>
      <c r="E9002"/>
      <c r="F9002"/>
      <c r="G9002"/>
      <c r="H9002"/>
    </row>
    <row r="9003" spans="1:8" x14ac:dyDescent="0.2">
      <c r="A9003" t="s">
        <v>11794</v>
      </c>
      <c r="B9003" t="s">
        <v>24570</v>
      </c>
      <c r="C9003" t="s">
        <v>11795</v>
      </c>
      <c r="D9003" t="s">
        <v>21677</v>
      </c>
      <c r="E9003"/>
      <c r="F9003"/>
      <c r="G9003"/>
      <c r="H9003"/>
    </row>
    <row r="9004" spans="1:8" x14ac:dyDescent="0.2">
      <c r="A9004" t="s">
        <v>11796</v>
      </c>
      <c r="B9004" t="s">
        <v>24550</v>
      </c>
      <c r="C9004" t="s">
        <v>11797</v>
      </c>
      <c r="D9004" t="s">
        <v>21677</v>
      </c>
      <c r="E9004"/>
      <c r="F9004"/>
      <c r="G9004"/>
      <c r="H9004"/>
    </row>
    <row r="9005" spans="1:8" x14ac:dyDescent="0.2">
      <c r="A9005" t="s">
        <v>11798</v>
      </c>
      <c r="B9005" t="s">
        <v>24549</v>
      </c>
      <c r="C9005" t="s">
        <v>11799</v>
      </c>
      <c r="D9005" t="s">
        <v>21677</v>
      </c>
      <c r="E9005"/>
      <c r="F9005"/>
      <c r="G9005"/>
      <c r="H9005"/>
    </row>
    <row r="9006" spans="1:8" x14ac:dyDescent="0.2">
      <c r="A9006" t="s">
        <v>11800</v>
      </c>
      <c r="B9006" t="s">
        <v>24571</v>
      </c>
      <c r="C9006" t="s">
        <v>11801</v>
      </c>
      <c r="D9006" t="s">
        <v>21677</v>
      </c>
      <c r="E9006"/>
      <c r="F9006"/>
      <c r="G9006"/>
      <c r="H9006"/>
    </row>
    <row r="9007" spans="1:8" x14ac:dyDescent="0.2">
      <c r="A9007" t="s">
        <v>11802</v>
      </c>
      <c r="B9007" t="s">
        <v>24572</v>
      </c>
      <c r="C9007" t="s">
        <v>11803</v>
      </c>
      <c r="D9007" t="s">
        <v>21677</v>
      </c>
      <c r="E9007"/>
      <c r="F9007"/>
      <c r="G9007"/>
      <c r="H9007"/>
    </row>
    <row r="9008" spans="1:8" x14ac:dyDescent="0.2">
      <c r="A9008" t="s">
        <v>11804</v>
      </c>
      <c r="B9008" t="s">
        <v>24551</v>
      </c>
      <c r="C9008" t="s">
        <v>11805</v>
      </c>
      <c r="D9008" t="s">
        <v>21677</v>
      </c>
      <c r="E9008"/>
      <c r="F9008"/>
      <c r="G9008"/>
      <c r="H9008"/>
    </row>
    <row r="9009" spans="1:8" x14ac:dyDescent="0.2">
      <c r="A9009" t="s">
        <v>11806</v>
      </c>
      <c r="B9009" t="s">
        <v>24545</v>
      </c>
      <c r="C9009" t="s">
        <v>11807</v>
      </c>
      <c r="D9009" t="s">
        <v>21677</v>
      </c>
      <c r="E9009"/>
      <c r="F9009"/>
      <c r="G9009"/>
      <c r="H9009"/>
    </row>
    <row r="9010" spans="1:8" x14ac:dyDescent="0.2">
      <c r="A9010" t="s">
        <v>11808</v>
      </c>
      <c r="B9010" t="s">
        <v>24547</v>
      </c>
      <c r="C9010" t="s">
        <v>11809</v>
      </c>
      <c r="D9010" t="s">
        <v>21677</v>
      </c>
      <c r="E9010"/>
      <c r="F9010"/>
      <c r="G9010"/>
      <c r="H9010"/>
    </row>
    <row r="9011" spans="1:8" x14ac:dyDescent="0.2">
      <c r="A9011" t="s">
        <v>11810</v>
      </c>
      <c r="B9011" t="s">
        <v>24573</v>
      </c>
      <c r="C9011" t="s">
        <v>11811</v>
      </c>
      <c r="D9011" t="s">
        <v>21677</v>
      </c>
      <c r="E9011"/>
      <c r="F9011"/>
      <c r="G9011"/>
      <c r="H9011"/>
    </row>
    <row r="9012" spans="1:8" x14ac:dyDescent="0.2">
      <c r="A9012" t="s">
        <v>11812</v>
      </c>
      <c r="B9012" t="s">
        <v>24574</v>
      </c>
      <c r="C9012" t="s">
        <v>11813</v>
      </c>
      <c r="D9012" t="s">
        <v>21677</v>
      </c>
      <c r="E9012"/>
      <c r="F9012"/>
      <c r="G9012"/>
      <c r="H9012"/>
    </row>
    <row r="9013" spans="1:8" x14ac:dyDescent="0.2">
      <c r="A9013" t="s">
        <v>11814</v>
      </c>
      <c r="B9013" t="s">
        <v>24575</v>
      </c>
      <c r="C9013" t="s">
        <v>11815</v>
      </c>
      <c r="D9013" t="s">
        <v>21677</v>
      </c>
      <c r="E9013"/>
      <c r="F9013"/>
      <c r="G9013"/>
      <c r="H9013"/>
    </row>
    <row r="9014" spans="1:8" x14ac:dyDescent="0.2">
      <c r="A9014" t="s">
        <v>11816</v>
      </c>
      <c r="B9014" t="s">
        <v>24576</v>
      </c>
      <c r="C9014" t="s">
        <v>11817</v>
      </c>
      <c r="D9014" t="s">
        <v>21677</v>
      </c>
      <c r="E9014"/>
      <c r="F9014"/>
      <c r="G9014"/>
      <c r="H9014"/>
    </row>
    <row r="9015" spans="1:8" x14ac:dyDescent="0.2">
      <c r="A9015" t="s">
        <v>11818</v>
      </c>
      <c r="B9015" t="s">
        <v>24577</v>
      </c>
      <c r="C9015" t="s">
        <v>11819</v>
      </c>
      <c r="D9015" t="s">
        <v>21677</v>
      </c>
      <c r="E9015"/>
      <c r="F9015"/>
      <c r="G9015"/>
      <c r="H9015"/>
    </row>
    <row r="9016" spans="1:8" x14ac:dyDescent="0.2">
      <c r="A9016" t="s">
        <v>11820</v>
      </c>
      <c r="B9016" t="s">
        <v>24578</v>
      </c>
      <c r="C9016" t="s">
        <v>11821</v>
      </c>
      <c r="D9016" t="s">
        <v>21677</v>
      </c>
      <c r="E9016"/>
      <c r="F9016"/>
      <c r="G9016"/>
      <c r="H9016"/>
    </row>
    <row r="9017" spans="1:8" x14ac:dyDescent="0.2">
      <c r="A9017" t="s">
        <v>8395</v>
      </c>
      <c r="B9017" t="s">
        <v>24345</v>
      </c>
      <c r="C9017" t="s">
        <v>8396</v>
      </c>
      <c r="D9017" t="s">
        <v>21677</v>
      </c>
      <c r="E9017"/>
      <c r="F9017"/>
      <c r="G9017"/>
      <c r="H9017"/>
    </row>
    <row r="9018" spans="1:8" x14ac:dyDescent="0.2">
      <c r="A9018" t="s">
        <v>8397</v>
      </c>
      <c r="B9018" t="s">
        <v>24346</v>
      </c>
      <c r="C9018" t="s">
        <v>8398</v>
      </c>
      <c r="D9018" t="s">
        <v>21677</v>
      </c>
      <c r="E9018"/>
      <c r="F9018"/>
      <c r="G9018"/>
      <c r="H9018"/>
    </row>
    <row r="9019" spans="1:8" x14ac:dyDescent="0.2">
      <c r="A9019" t="s">
        <v>8399</v>
      </c>
      <c r="B9019" t="s">
        <v>24579</v>
      </c>
      <c r="C9019" t="s">
        <v>8400</v>
      </c>
      <c r="D9019" t="s">
        <v>21677</v>
      </c>
      <c r="E9019"/>
      <c r="F9019"/>
      <c r="G9019"/>
      <c r="H9019"/>
    </row>
    <row r="9020" spans="1:8" x14ac:dyDescent="0.2">
      <c r="A9020" t="s">
        <v>8401</v>
      </c>
      <c r="B9020" t="s">
        <v>24580</v>
      </c>
      <c r="C9020" t="s">
        <v>8402</v>
      </c>
      <c r="D9020" t="s">
        <v>21677</v>
      </c>
      <c r="E9020"/>
      <c r="F9020"/>
      <c r="G9020"/>
      <c r="H9020"/>
    </row>
    <row r="9021" spans="1:8" x14ac:dyDescent="0.2">
      <c r="A9021" t="s">
        <v>8403</v>
      </c>
      <c r="B9021" t="s">
        <v>24581</v>
      </c>
      <c r="C9021" t="s">
        <v>8404</v>
      </c>
      <c r="D9021" t="s">
        <v>21677</v>
      </c>
      <c r="E9021"/>
      <c r="F9021"/>
      <c r="G9021"/>
      <c r="H9021"/>
    </row>
    <row r="9022" spans="1:8" x14ac:dyDescent="0.2">
      <c r="A9022" t="s">
        <v>8405</v>
      </c>
      <c r="B9022" t="s">
        <v>24582</v>
      </c>
      <c r="C9022" t="s">
        <v>8406</v>
      </c>
      <c r="D9022" t="s">
        <v>21677</v>
      </c>
      <c r="E9022"/>
      <c r="F9022"/>
      <c r="G9022"/>
      <c r="H9022"/>
    </row>
    <row r="9023" spans="1:8" x14ac:dyDescent="0.2">
      <c r="A9023" t="s">
        <v>8407</v>
      </c>
      <c r="B9023" t="s">
        <v>24493</v>
      </c>
      <c r="C9023" t="s">
        <v>8408</v>
      </c>
      <c r="D9023" t="s">
        <v>21677</v>
      </c>
      <c r="E9023"/>
      <c r="F9023"/>
      <c r="G9023"/>
      <c r="H9023"/>
    </row>
    <row r="9024" spans="1:8" x14ac:dyDescent="0.2">
      <c r="A9024" t="s">
        <v>8409</v>
      </c>
      <c r="B9024" t="s">
        <v>24460</v>
      </c>
      <c r="C9024" t="s">
        <v>8410</v>
      </c>
      <c r="D9024" t="s">
        <v>21677</v>
      </c>
      <c r="E9024"/>
      <c r="F9024"/>
      <c r="G9024"/>
      <c r="H9024"/>
    </row>
    <row r="9025" spans="1:8" x14ac:dyDescent="0.2">
      <c r="A9025" t="s">
        <v>8411</v>
      </c>
      <c r="B9025" t="s">
        <v>24583</v>
      </c>
      <c r="C9025" t="s">
        <v>8412</v>
      </c>
      <c r="D9025" t="s">
        <v>21677</v>
      </c>
      <c r="E9025"/>
      <c r="F9025"/>
      <c r="G9025"/>
      <c r="H9025"/>
    </row>
    <row r="9026" spans="1:8" x14ac:dyDescent="0.2">
      <c r="A9026" t="s">
        <v>8413</v>
      </c>
      <c r="B9026" t="s">
        <v>24584</v>
      </c>
      <c r="C9026" t="s">
        <v>8414</v>
      </c>
      <c r="D9026" t="s">
        <v>21677</v>
      </c>
      <c r="E9026"/>
      <c r="F9026"/>
      <c r="G9026"/>
      <c r="H9026"/>
    </row>
    <row r="9027" spans="1:8" x14ac:dyDescent="0.2">
      <c r="A9027" t="s">
        <v>8415</v>
      </c>
      <c r="B9027" t="s">
        <v>24585</v>
      </c>
      <c r="C9027" t="s">
        <v>8416</v>
      </c>
      <c r="D9027" t="s">
        <v>21677</v>
      </c>
      <c r="E9027"/>
      <c r="F9027"/>
      <c r="G9027"/>
      <c r="H9027"/>
    </row>
    <row r="9028" spans="1:8" x14ac:dyDescent="0.2">
      <c r="A9028" t="s">
        <v>8417</v>
      </c>
      <c r="B9028" t="s">
        <v>24586</v>
      </c>
      <c r="C9028" t="s">
        <v>8418</v>
      </c>
      <c r="D9028" t="s">
        <v>21677</v>
      </c>
      <c r="E9028"/>
      <c r="F9028"/>
      <c r="G9028"/>
      <c r="H9028"/>
    </row>
    <row r="9029" spans="1:8" x14ac:dyDescent="0.2">
      <c r="A9029" t="s">
        <v>8419</v>
      </c>
      <c r="B9029" t="s">
        <v>24376</v>
      </c>
      <c r="C9029" t="s">
        <v>8420</v>
      </c>
      <c r="D9029" t="s">
        <v>21677</v>
      </c>
      <c r="E9029"/>
      <c r="F9029"/>
      <c r="G9029"/>
      <c r="H9029"/>
    </row>
    <row r="9030" spans="1:8" x14ac:dyDescent="0.2">
      <c r="A9030" t="s">
        <v>8421</v>
      </c>
      <c r="B9030" t="s">
        <v>24587</v>
      </c>
      <c r="C9030" t="s">
        <v>8422</v>
      </c>
      <c r="D9030" t="s">
        <v>21677</v>
      </c>
      <c r="E9030"/>
      <c r="F9030"/>
      <c r="G9030"/>
      <c r="H9030"/>
    </row>
    <row r="9031" spans="1:8" x14ac:dyDescent="0.2">
      <c r="A9031" t="s">
        <v>8423</v>
      </c>
      <c r="B9031" t="s">
        <v>24588</v>
      </c>
      <c r="C9031" t="s">
        <v>8424</v>
      </c>
      <c r="D9031" t="s">
        <v>21677</v>
      </c>
      <c r="E9031"/>
      <c r="F9031"/>
      <c r="G9031"/>
      <c r="H9031"/>
    </row>
    <row r="9032" spans="1:8" x14ac:dyDescent="0.2">
      <c r="A9032" t="s">
        <v>19302</v>
      </c>
      <c r="B9032" t="s">
        <v>24589</v>
      </c>
      <c r="C9032" t="s">
        <v>19303</v>
      </c>
      <c r="D9032" t="s">
        <v>21677</v>
      </c>
      <c r="E9032"/>
      <c r="F9032"/>
      <c r="G9032"/>
      <c r="H9032"/>
    </row>
    <row r="9033" spans="1:8" x14ac:dyDescent="0.2">
      <c r="A9033" t="s">
        <v>8425</v>
      </c>
      <c r="B9033" t="s">
        <v>24590</v>
      </c>
      <c r="C9033" t="s">
        <v>8426</v>
      </c>
      <c r="D9033" t="s">
        <v>21677</v>
      </c>
      <c r="E9033"/>
      <c r="F9033"/>
      <c r="G9033"/>
      <c r="H9033"/>
    </row>
    <row r="9034" spans="1:8" x14ac:dyDescent="0.2">
      <c r="A9034" t="s">
        <v>24591</v>
      </c>
      <c r="B9034" t="s">
        <v>24592</v>
      </c>
      <c r="C9034" t="s">
        <v>24593</v>
      </c>
      <c r="D9034" t="s">
        <v>21677</v>
      </c>
      <c r="E9034"/>
      <c r="F9034"/>
      <c r="G9034"/>
      <c r="H9034"/>
    </row>
    <row r="9035" spans="1:8" x14ac:dyDescent="0.2">
      <c r="A9035" t="s">
        <v>21327</v>
      </c>
      <c r="B9035" t="s">
        <v>24594</v>
      </c>
      <c r="C9035" t="s">
        <v>21328</v>
      </c>
      <c r="D9035" t="s">
        <v>21677</v>
      </c>
      <c r="E9035"/>
      <c r="F9035"/>
      <c r="G9035"/>
      <c r="H9035"/>
    </row>
    <row r="9036" spans="1:8" x14ac:dyDescent="0.2">
      <c r="A9036" t="s">
        <v>25672</v>
      </c>
      <c r="B9036" t="s">
        <v>25673</v>
      </c>
      <c r="C9036" t="s">
        <v>25674</v>
      </c>
      <c r="D9036" t="s">
        <v>21677</v>
      </c>
      <c r="E9036"/>
      <c r="F9036"/>
      <c r="G9036"/>
      <c r="H9036"/>
    </row>
    <row r="9037" spans="1:8" x14ac:dyDescent="0.2">
      <c r="A9037" t="s">
        <v>25675</v>
      </c>
      <c r="B9037" t="s">
        <v>25676</v>
      </c>
      <c r="C9037" t="s">
        <v>25677</v>
      </c>
      <c r="D9037" t="s">
        <v>21677</v>
      </c>
      <c r="E9037"/>
      <c r="F9037"/>
      <c r="G9037"/>
      <c r="H9037"/>
    </row>
    <row r="9038" spans="1:8" x14ac:dyDescent="0.2">
      <c r="A9038" t="s">
        <v>25678</v>
      </c>
      <c r="B9038" t="s">
        <v>25679</v>
      </c>
      <c r="C9038" t="s">
        <v>25680</v>
      </c>
      <c r="D9038" t="s">
        <v>21677</v>
      </c>
      <c r="E9038"/>
      <c r="F9038"/>
      <c r="G9038"/>
      <c r="H9038"/>
    </row>
    <row r="9039" spans="1:8" x14ac:dyDescent="0.2">
      <c r="A9039" t="s">
        <v>25681</v>
      </c>
      <c r="B9039" t="s">
        <v>25679</v>
      </c>
      <c r="C9039" t="s">
        <v>25682</v>
      </c>
      <c r="D9039" t="s">
        <v>21677</v>
      </c>
      <c r="E9039"/>
      <c r="F9039"/>
      <c r="G9039"/>
      <c r="H9039"/>
    </row>
    <row r="9040" spans="1:8" x14ac:dyDescent="0.2">
      <c r="A9040" t="s">
        <v>25683</v>
      </c>
      <c r="B9040" t="s">
        <v>25684</v>
      </c>
      <c r="C9040" t="s">
        <v>25685</v>
      </c>
      <c r="D9040" t="s">
        <v>21677</v>
      </c>
      <c r="E9040"/>
      <c r="F9040"/>
      <c r="G9040"/>
      <c r="H9040"/>
    </row>
    <row r="9041" spans="1:8" x14ac:dyDescent="0.2">
      <c r="A9041" t="s">
        <v>25686</v>
      </c>
      <c r="B9041" t="s">
        <v>25687</v>
      </c>
      <c r="C9041" t="s">
        <v>25688</v>
      </c>
      <c r="D9041" t="s">
        <v>21677</v>
      </c>
      <c r="E9041"/>
      <c r="F9041"/>
      <c r="G9041"/>
      <c r="H9041"/>
    </row>
    <row r="9042" spans="1:8" x14ac:dyDescent="0.2">
      <c r="A9042" t="s">
        <v>25689</v>
      </c>
      <c r="B9042" t="s">
        <v>25690</v>
      </c>
      <c r="C9042" t="s">
        <v>25691</v>
      </c>
      <c r="D9042" t="s">
        <v>21677</v>
      </c>
      <c r="E9042"/>
      <c r="F9042"/>
      <c r="G9042"/>
      <c r="H9042"/>
    </row>
    <row r="9043" spans="1:8" x14ac:dyDescent="0.2">
      <c r="A9043" t="s">
        <v>25692</v>
      </c>
      <c r="B9043" t="s">
        <v>25693</v>
      </c>
      <c r="C9043" t="s">
        <v>25694</v>
      </c>
      <c r="D9043" t="s">
        <v>21677</v>
      </c>
      <c r="E9043"/>
      <c r="F9043"/>
      <c r="G9043"/>
      <c r="H9043"/>
    </row>
    <row r="9044" spans="1:8" x14ac:dyDescent="0.2">
      <c r="A9044" t="s">
        <v>8427</v>
      </c>
      <c r="B9044" t="s">
        <v>24595</v>
      </c>
      <c r="C9044" t="s">
        <v>8428</v>
      </c>
      <c r="D9044" t="s">
        <v>21677</v>
      </c>
      <c r="E9044"/>
      <c r="F9044"/>
      <c r="G9044"/>
      <c r="H9044"/>
    </row>
    <row r="9045" spans="1:8" x14ac:dyDescent="0.2">
      <c r="A9045" t="s">
        <v>8429</v>
      </c>
      <c r="B9045" t="s">
        <v>24596</v>
      </c>
      <c r="C9045" t="s">
        <v>8430</v>
      </c>
      <c r="D9045" t="s">
        <v>21677</v>
      </c>
      <c r="E9045"/>
      <c r="F9045"/>
      <c r="G9045"/>
      <c r="H9045"/>
    </row>
    <row r="9046" spans="1:8" x14ac:dyDescent="0.2">
      <c r="A9046" t="s">
        <v>21329</v>
      </c>
      <c r="B9046" t="s">
        <v>24597</v>
      </c>
      <c r="C9046" t="s">
        <v>21330</v>
      </c>
      <c r="D9046" t="s">
        <v>21677</v>
      </c>
      <c r="E9046"/>
      <c r="F9046"/>
      <c r="G9046"/>
      <c r="H9046"/>
    </row>
    <row r="9047" spans="1:8" x14ac:dyDescent="0.2">
      <c r="A9047" t="s">
        <v>24598</v>
      </c>
      <c r="B9047" t="s">
        <v>24599</v>
      </c>
      <c r="C9047" t="s">
        <v>24600</v>
      </c>
      <c r="D9047" t="s">
        <v>21677</v>
      </c>
      <c r="E9047"/>
      <c r="F9047"/>
      <c r="G9047"/>
      <c r="H9047"/>
    </row>
    <row r="9048" spans="1:8" x14ac:dyDescent="0.2">
      <c r="A9048" t="s">
        <v>24601</v>
      </c>
      <c r="B9048" t="s">
        <v>24599</v>
      </c>
      <c r="C9048" t="s">
        <v>24602</v>
      </c>
      <c r="D9048" t="s">
        <v>21677</v>
      </c>
      <c r="E9048"/>
      <c r="F9048"/>
      <c r="G9048"/>
      <c r="H9048"/>
    </row>
    <row r="9049" spans="1:8" x14ac:dyDescent="0.2">
      <c r="A9049" t="s">
        <v>8431</v>
      </c>
      <c r="B9049" t="s">
        <v>24603</v>
      </c>
      <c r="C9049" t="s">
        <v>8432</v>
      </c>
      <c r="D9049" t="s">
        <v>21677</v>
      </c>
      <c r="E9049"/>
      <c r="F9049"/>
      <c r="G9049"/>
      <c r="H9049"/>
    </row>
    <row r="9050" spans="1:8" x14ac:dyDescent="0.2">
      <c r="A9050" t="s">
        <v>8433</v>
      </c>
      <c r="B9050" t="s">
        <v>24604</v>
      </c>
      <c r="C9050" t="s">
        <v>8434</v>
      </c>
      <c r="D9050" t="s">
        <v>21677</v>
      </c>
      <c r="E9050"/>
      <c r="F9050"/>
      <c r="G9050"/>
      <c r="H9050"/>
    </row>
    <row r="9051" spans="1:8" x14ac:dyDescent="0.2">
      <c r="A9051" t="s">
        <v>25695</v>
      </c>
      <c r="B9051" t="s">
        <v>25696</v>
      </c>
      <c r="C9051" t="s">
        <v>25697</v>
      </c>
      <c r="D9051" t="s">
        <v>21677</v>
      </c>
      <c r="E9051"/>
      <c r="F9051"/>
      <c r="G9051"/>
      <c r="H9051"/>
    </row>
    <row r="9052" spans="1:8" x14ac:dyDescent="0.2">
      <c r="A9052" t="s">
        <v>25698</v>
      </c>
      <c r="B9052" t="s">
        <v>25699</v>
      </c>
      <c r="C9052" t="s">
        <v>25700</v>
      </c>
      <c r="D9052" t="s">
        <v>21677</v>
      </c>
      <c r="E9052"/>
      <c r="F9052"/>
      <c r="G9052"/>
      <c r="H9052"/>
    </row>
    <row r="9053" spans="1:8" x14ac:dyDescent="0.2">
      <c r="A9053" t="s">
        <v>25701</v>
      </c>
      <c r="B9053" t="s">
        <v>25702</v>
      </c>
      <c r="C9053" t="s">
        <v>25703</v>
      </c>
      <c r="D9053" t="s">
        <v>21677</v>
      </c>
      <c r="E9053"/>
      <c r="F9053"/>
      <c r="G9053"/>
      <c r="H9053"/>
    </row>
    <row r="9054" spans="1:8" x14ac:dyDescent="0.2">
      <c r="A9054" t="s">
        <v>8435</v>
      </c>
      <c r="B9054" t="s">
        <v>24605</v>
      </c>
      <c r="C9054" t="s">
        <v>8436</v>
      </c>
      <c r="D9054" t="s">
        <v>21677</v>
      </c>
      <c r="E9054"/>
      <c r="F9054"/>
      <c r="G9054"/>
      <c r="H9054"/>
    </row>
    <row r="9055" spans="1:8" x14ac:dyDescent="0.2">
      <c r="A9055" t="s">
        <v>25704</v>
      </c>
      <c r="B9055" t="s">
        <v>25699</v>
      </c>
      <c r="C9055" t="s">
        <v>25705</v>
      </c>
      <c r="D9055" t="s">
        <v>21677</v>
      </c>
      <c r="E9055"/>
      <c r="F9055"/>
      <c r="G9055"/>
      <c r="H9055"/>
    </row>
    <row r="9056" spans="1:8" x14ac:dyDescent="0.2">
      <c r="A9056" t="s">
        <v>25706</v>
      </c>
      <c r="B9056" t="s">
        <v>25707</v>
      </c>
      <c r="C9056" t="s">
        <v>25708</v>
      </c>
      <c r="D9056" t="s">
        <v>21677</v>
      </c>
      <c r="E9056"/>
      <c r="F9056"/>
      <c r="G9056"/>
      <c r="H9056"/>
    </row>
    <row r="9057" spans="1:8" x14ac:dyDescent="0.2">
      <c r="A9057" t="s">
        <v>8437</v>
      </c>
      <c r="B9057" t="s">
        <v>24606</v>
      </c>
      <c r="C9057" t="s">
        <v>8438</v>
      </c>
      <c r="D9057" t="s">
        <v>21677</v>
      </c>
      <c r="E9057"/>
      <c r="F9057"/>
      <c r="G9057"/>
      <c r="H9057"/>
    </row>
    <row r="9058" spans="1:8" x14ac:dyDescent="0.2">
      <c r="A9058" t="s">
        <v>8439</v>
      </c>
      <c r="B9058" t="s">
        <v>24607</v>
      </c>
      <c r="C9058" t="s">
        <v>8440</v>
      </c>
      <c r="D9058" t="s">
        <v>21677</v>
      </c>
      <c r="E9058"/>
      <c r="F9058"/>
      <c r="G9058"/>
      <c r="H9058"/>
    </row>
    <row r="9059" spans="1:8" x14ac:dyDescent="0.2">
      <c r="A9059" t="s">
        <v>19304</v>
      </c>
      <c r="B9059" t="s">
        <v>24608</v>
      </c>
      <c r="C9059" t="s">
        <v>19305</v>
      </c>
      <c r="D9059" t="s">
        <v>24377</v>
      </c>
      <c r="E9059"/>
      <c r="F9059"/>
      <c r="G9059"/>
      <c r="H9059"/>
    </row>
    <row r="9060" spans="1:8" x14ac:dyDescent="0.2">
      <c r="A9060" t="s">
        <v>25709</v>
      </c>
      <c r="B9060" t="s">
        <v>25710</v>
      </c>
      <c r="C9060" t="s">
        <v>25711</v>
      </c>
      <c r="D9060" t="s">
        <v>21677</v>
      </c>
      <c r="E9060"/>
      <c r="F9060"/>
      <c r="G9060"/>
      <c r="H9060"/>
    </row>
    <row r="9061" spans="1:8" x14ac:dyDescent="0.2">
      <c r="A9061" t="s">
        <v>19306</v>
      </c>
      <c r="B9061" t="s">
        <v>24560</v>
      </c>
      <c r="C9061" t="s">
        <v>19307</v>
      </c>
      <c r="D9061" t="s">
        <v>24377</v>
      </c>
      <c r="E9061"/>
      <c r="F9061"/>
      <c r="G9061"/>
      <c r="H9061"/>
    </row>
    <row r="9062" spans="1:8" x14ac:dyDescent="0.2">
      <c r="A9062" t="s">
        <v>19308</v>
      </c>
      <c r="B9062" t="s">
        <v>24561</v>
      </c>
      <c r="C9062" t="s">
        <v>19309</v>
      </c>
      <c r="D9062" t="s">
        <v>24377</v>
      </c>
      <c r="E9062"/>
      <c r="F9062"/>
      <c r="G9062"/>
      <c r="H9062"/>
    </row>
    <row r="9063" spans="1:8" x14ac:dyDescent="0.2">
      <c r="A9063" t="s">
        <v>8441</v>
      </c>
      <c r="B9063" t="s">
        <v>24562</v>
      </c>
      <c r="C9063" t="s">
        <v>11888</v>
      </c>
      <c r="D9063" t="s">
        <v>24377</v>
      </c>
      <c r="E9063"/>
      <c r="F9063"/>
      <c r="G9063"/>
      <c r="H9063"/>
    </row>
    <row r="9064" spans="1:8" x14ac:dyDescent="0.2">
      <c r="A9064" t="s">
        <v>11889</v>
      </c>
      <c r="B9064" t="s">
        <v>24609</v>
      </c>
      <c r="C9064" t="s">
        <v>11890</v>
      </c>
      <c r="D9064" t="s">
        <v>21677</v>
      </c>
      <c r="E9064"/>
      <c r="F9064"/>
      <c r="G9064"/>
      <c r="H9064"/>
    </row>
    <row r="9065" spans="1:8" x14ac:dyDescent="0.2">
      <c r="A9065" t="s">
        <v>19310</v>
      </c>
      <c r="B9065" t="s">
        <v>24610</v>
      </c>
      <c r="C9065" t="s">
        <v>19311</v>
      </c>
      <c r="D9065" t="s">
        <v>24377</v>
      </c>
      <c r="E9065"/>
      <c r="F9065"/>
      <c r="G9065"/>
      <c r="H9065"/>
    </row>
    <row r="9066" spans="1:8" x14ac:dyDescent="0.2">
      <c r="A9066" t="s">
        <v>19312</v>
      </c>
      <c r="B9066" t="s">
        <v>24611</v>
      </c>
      <c r="C9066" t="s">
        <v>19313</v>
      </c>
      <c r="D9066" t="s">
        <v>24377</v>
      </c>
      <c r="E9066"/>
      <c r="F9066"/>
      <c r="G9066"/>
      <c r="H9066"/>
    </row>
    <row r="9067" spans="1:8" x14ac:dyDescent="0.2">
      <c r="A9067" t="s">
        <v>25712</v>
      </c>
      <c r="B9067" t="s">
        <v>25713</v>
      </c>
      <c r="C9067" t="s">
        <v>25714</v>
      </c>
      <c r="D9067" t="s">
        <v>21677</v>
      </c>
      <c r="E9067"/>
      <c r="F9067"/>
      <c r="G9067"/>
      <c r="H9067"/>
    </row>
    <row r="9068" spans="1:8" x14ac:dyDescent="0.2">
      <c r="A9068" t="s">
        <v>25715</v>
      </c>
      <c r="B9068" t="s">
        <v>25716</v>
      </c>
      <c r="C9068" t="s">
        <v>25717</v>
      </c>
      <c r="D9068" t="s">
        <v>21677</v>
      </c>
      <c r="E9068"/>
      <c r="F9068"/>
      <c r="G9068"/>
      <c r="H9068"/>
    </row>
    <row r="9069" spans="1:8" x14ac:dyDescent="0.2">
      <c r="A9069" t="s">
        <v>25718</v>
      </c>
      <c r="B9069" t="s">
        <v>25719</v>
      </c>
      <c r="C9069" t="s">
        <v>25720</v>
      </c>
      <c r="D9069" t="s">
        <v>21677</v>
      </c>
      <c r="E9069"/>
      <c r="F9069"/>
      <c r="G9069"/>
      <c r="H9069"/>
    </row>
    <row r="9070" spans="1:8" x14ac:dyDescent="0.2">
      <c r="A9070" t="s">
        <v>11891</v>
      </c>
      <c r="B9070" t="s">
        <v>24612</v>
      </c>
      <c r="C9070" t="s">
        <v>11892</v>
      </c>
      <c r="D9070" t="s">
        <v>21677</v>
      </c>
      <c r="E9070"/>
      <c r="F9070"/>
      <c r="G9070"/>
      <c r="H9070"/>
    </row>
    <row r="9071" spans="1:8" x14ac:dyDescent="0.2">
      <c r="A9071" t="s">
        <v>21331</v>
      </c>
      <c r="B9071" t="s">
        <v>24613</v>
      </c>
      <c r="C9071" t="s">
        <v>21332</v>
      </c>
      <c r="D9071" t="s">
        <v>21677</v>
      </c>
      <c r="E9071"/>
      <c r="F9071"/>
      <c r="G9071"/>
      <c r="H9071"/>
    </row>
    <row r="9072" spans="1:8" x14ac:dyDescent="0.2">
      <c r="A9072" t="s">
        <v>11893</v>
      </c>
      <c r="B9072" t="s">
        <v>24614</v>
      </c>
      <c r="C9072" t="s">
        <v>11894</v>
      </c>
      <c r="D9072" t="s">
        <v>21677</v>
      </c>
      <c r="E9072"/>
      <c r="F9072"/>
      <c r="G9072"/>
      <c r="H9072"/>
    </row>
    <row r="9073" spans="1:8" x14ac:dyDescent="0.2">
      <c r="A9073" t="s">
        <v>24615</v>
      </c>
      <c r="B9073" t="s">
        <v>24616</v>
      </c>
      <c r="C9073" t="s">
        <v>24617</v>
      </c>
      <c r="D9073" t="s">
        <v>21677</v>
      </c>
      <c r="E9073"/>
      <c r="F9073"/>
      <c r="G9073"/>
      <c r="H9073"/>
    </row>
    <row r="9074" spans="1:8" x14ac:dyDescent="0.2">
      <c r="A9074" t="s">
        <v>19314</v>
      </c>
      <c r="B9074" t="s">
        <v>24618</v>
      </c>
      <c r="C9074" t="s">
        <v>19315</v>
      </c>
      <c r="D9074" t="s">
        <v>24377</v>
      </c>
      <c r="E9074"/>
      <c r="F9074"/>
      <c r="G9074"/>
      <c r="H9074"/>
    </row>
    <row r="9075" spans="1:8" x14ac:dyDescent="0.2">
      <c r="A9075" t="s">
        <v>25721</v>
      </c>
      <c r="B9075" t="s">
        <v>25722</v>
      </c>
      <c r="C9075" t="s">
        <v>25723</v>
      </c>
      <c r="D9075" t="s">
        <v>21677</v>
      </c>
      <c r="E9075"/>
      <c r="F9075"/>
      <c r="G9075"/>
      <c r="H9075"/>
    </row>
    <row r="9076" spans="1:8" x14ac:dyDescent="0.2">
      <c r="A9076" t="s">
        <v>25724</v>
      </c>
      <c r="B9076" t="s">
        <v>25725</v>
      </c>
      <c r="C9076" t="s">
        <v>25726</v>
      </c>
      <c r="D9076" t="s">
        <v>21677</v>
      </c>
      <c r="E9076"/>
      <c r="F9076"/>
      <c r="G9076"/>
      <c r="H9076"/>
    </row>
    <row r="9077" spans="1:8" x14ac:dyDescent="0.2">
      <c r="A9077" t="s">
        <v>11895</v>
      </c>
      <c r="B9077" t="s">
        <v>24619</v>
      </c>
      <c r="C9077" t="s">
        <v>11896</v>
      </c>
      <c r="D9077" t="s">
        <v>21677</v>
      </c>
      <c r="E9077"/>
      <c r="F9077"/>
      <c r="G9077"/>
      <c r="H9077"/>
    </row>
    <row r="9078" spans="1:8" x14ac:dyDescent="0.2">
      <c r="A9078" t="s">
        <v>11897</v>
      </c>
      <c r="B9078" t="s">
        <v>24620</v>
      </c>
      <c r="C9078" t="s">
        <v>11898</v>
      </c>
      <c r="D9078" t="s">
        <v>21677</v>
      </c>
      <c r="E9078"/>
      <c r="F9078"/>
      <c r="G9078"/>
      <c r="H9078"/>
    </row>
    <row r="9079" spans="1:8" x14ac:dyDescent="0.2">
      <c r="A9079" t="s">
        <v>11899</v>
      </c>
      <c r="B9079" t="s">
        <v>24620</v>
      </c>
      <c r="C9079" t="s">
        <v>11900</v>
      </c>
      <c r="D9079" t="s">
        <v>21677</v>
      </c>
      <c r="E9079"/>
      <c r="F9079"/>
      <c r="G9079"/>
      <c r="H9079"/>
    </row>
    <row r="9080" spans="1:8" x14ac:dyDescent="0.2">
      <c r="A9080" t="s">
        <v>25727</v>
      </c>
      <c r="B9080" t="s">
        <v>25728</v>
      </c>
      <c r="C9080" t="s">
        <v>25729</v>
      </c>
      <c r="D9080" t="s">
        <v>21677</v>
      </c>
      <c r="E9080"/>
      <c r="F9080"/>
      <c r="G9080"/>
      <c r="H9080"/>
    </row>
    <row r="9081" spans="1:8" x14ac:dyDescent="0.2">
      <c r="A9081" t="s">
        <v>25730</v>
      </c>
      <c r="B9081" t="s">
        <v>25731</v>
      </c>
      <c r="C9081" t="s">
        <v>25732</v>
      </c>
      <c r="D9081" t="s">
        <v>21677</v>
      </c>
      <c r="E9081"/>
      <c r="F9081"/>
      <c r="G9081"/>
      <c r="H9081"/>
    </row>
    <row r="9082" spans="1:8" x14ac:dyDescent="0.2">
      <c r="A9082" t="s">
        <v>25733</v>
      </c>
      <c r="B9082" t="s">
        <v>25734</v>
      </c>
      <c r="C9082" t="s">
        <v>25735</v>
      </c>
      <c r="D9082" t="s">
        <v>21677</v>
      </c>
      <c r="E9082"/>
      <c r="F9082"/>
      <c r="G9082"/>
      <c r="H9082"/>
    </row>
    <row r="9083" spans="1:8" x14ac:dyDescent="0.2">
      <c r="A9083" t="s">
        <v>24621</v>
      </c>
      <c r="B9083" t="s">
        <v>24622</v>
      </c>
      <c r="C9083" t="s">
        <v>24623</v>
      </c>
      <c r="D9083" t="s">
        <v>21677</v>
      </c>
      <c r="E9083"/>
      <c r="F9083"/>
      <c r="G9083"/>
      <c r="H9083"/>
    </row>
    <row r="9084" spans="1:8" x14ac:dyDescent="0.2">
      <c r="A9084" t="s">
        <v>11901</v>
      </c>
      <c r="B9084" t="s">
        <v>24624</v>
      </c>
      <c r="C9084" t="s">
        <v>11902</v>
      </c>
      <c r="D9084" t="s">
        <v>21677</v>
      </c>
      <c r="E9084"/>
      <c r="F9084"/>
      <c r="G9084"/>
      <c r="H9084"/>
    </row>
    <row r="9085" spans="1:8" x14ac:dyDescent="0.2">
      <c r="A9085" t="s">
        <v>19316</v>
      </c>
      <c r="B9085" t="s">
        <v>24625</v>
      </c>
      <c r="C9085" t="s">
        <v>19317</v>
      </c>
      <c r="D9085" t="s">
        <v>24377</v>
      </c>
      <c r="E9085"/>
      <c r="F9085"/>
      <c r="G9085"/>
      <c r="H9085"/>
    </row>
    <row r="9086" spans="1:8" x14ac:dyDescent="0.2">
      <c r="A9086" t="s">
        <v>19318</v>
      </c>
      <c r="B9086" t="s">
        <v>24626</v>
      </c>
      <c r="C9086" t="s">
        <v>19319</v>
      </c>
      <c r="D9086" t="s">
        <v>21677</v>
      </c>
      <c r="E9086"/>
      <c r="F9086"/>
      <c r="G9086"/>
      <c r="H9086"/>
    </row>
    <row r="9087" spans="1:8" x14ac:dyDescent="0.2">
      <c r="A9087" t="s">
        <v>19320</v>
      </c>
      <c r="B9087" t="s">
        <v>24626</v>
      </c>
      <c r="C9087" t="s">
        <v>19321</v>
      </c>
      <c r="D9087" t="s">
        <v>21677</v>
      </c>
      <c r="E9087"/>
      <c r="F9087"/>
      <c r="G9087"/>
      <c r="H9087"/>
    </row>
    <row r="9088" spans="1:8" x14ac:dyDescent="0.2">
      <c r="A9088" t="s">
        <v>19322</v>
      </c>
      <c r="B9088" t="s">
        <v>24626</v>
      </c>
      <c r="C9088" t="s">
        <v>19323</v>
      </c>
      <c r="D9088" t="s">
        <v>21677</v>
      </c>
      <c r="E9088"/>
      <c r="F9088"/>
      <c r="G9088"/>
      <c r="H9088"/>
    </row>
    <row r="9089" spans="1:8" x14ac:dyDescent="0.2">
      <c r="A9089" t="s">
        <v>19324</v>
      </c>
      <c r="B9089" t="s">
        <v>24626</v>
      </c>
      <c r="C9089" t="s">
        <v>19325</v>
      </c>
      <c r="D9089" t="s">
        <v>21677</v>
      </c>
      <c r="E9089"/>
      <c r="F9089"/>
      <c r="G9089"/>
      <c r="H9089"/>
    </row>
    <row r="9090" spans="1:8" x14ac:dyDescent="0.2">
      <c r="A9090" t="s">
        <v>19326</v>
      </c>
      <c r="B9090" t="s">
        <v>24626</v>
      </c>
      <c r="C9090" t="s">
        <v>19327</v>
      </c>
      <c r="D9090" t="s">
        <v>21677</v>
      </c>
      <c r="E9090"/>
      <c r="F9090"/>
      <c r="G9090"/>
      <c r="H9090"/>
    </row>
    <row r="9091" spans="1:8" x14ac:dyDescent="0.2">
      <c r="A9091" t="s">
        <v>19328</v>
      </c>
      <c r="B9091" t="s">
        <v>24626</v>
      </c>
      <c r="C9091" t="s">
        <v>19329</v>
      </c>
      <c r="D9091" t="s">
        <v>21677</v>
      </c>
      <c r="E9091"/>
      <c r="F9091"/>
      <c r="G9091"/>
      <c r="H9091"/>
    </row>
    <row r="9092" spans="1:8" x14ac:dyDescent="0.2">
      <c r="A9092" t="s">
        <v>24627</v>
      </c>
      <c r="B9092" t="s">
        <v>24408</v>
      </c>
      <c r="C9092" t="s">
        <v>24628</v>
      </c>
      <c r="D9092" t="s">
        <v>21677</v>
      </c>
      <c r="E9092"/>
      <c r="F9092"/>
      <c r="G9092"/>
      <c r="H9092"/>
    </row>
    <row r="9093" spans="1:8" x14ac:dyDescent="0.2">
      <c r="A9093" t="s">
        <v>19330</v>
      </c>
      <c r="B9093" t="s">
        <v>24626</v>
      </c>
      <c r="C9093" t="s">
        <v>19331</v>
      </c>
      <c r="D9093" t="s">
        <v>21677</v>
      </c>
      <c r="E9093"/>
      <c r="F9093"/>
      <c r="G9093"/>
      <c r="H9093"/>
    </row>
    <row r="9094" spans="1:8" x14ac:dyDescent="0.2">
      <c r="A9094" t="s">
        <v>11903</v>
      </c>
      <c r="B9094" t="s">
        <v>24629</v>
      </c>
      <c r="C9094" t="s">
        <v>11904</v>
      </c>
      <c r="D9094" t="s">
        <v>21677</v>
      </c>
      <c r="E9094"/>
      <c r="F9094"/>
      <c r="G9094"/>
      <c r="H9094"/>
    </row>
    <row r="9095" spans="1:8" x14ac:dyDescent="0.2">
      <c r="A9095" t="s">
        <v>19332</v>
      </c>
      <c r="B9095" t="s">
        <v>24630</v>
      </c>
      <c r="C9095" t="s">
        <v>19333</v>
      </c>
      <c r="D9095" t="s">
        <v>21677</v>
      </c>
      <c r="E9095"/>
      <c r="F9095"/>
      <c r="G9095"/>
      <c r="H9095"/>
    </row>
    <row r="9096" spans="1:8" x14ac:dyDescent="0.2">
      <c r="A9096" t="s">
        <v>19334</v>
      </c>
      <c r="B9096" t="s">
        <v>24626</v>
      </c>
      <c r="C9096" t="s">
        <v>19335</v>
      </c>
      <c r="D9096" t="s">
        <v>21677</v>
      </c>
      <c r="E9096"/>
      <c r="F9096"/>
      <c r="G9096"/>
      <c r="H9096"/>
    </row>
    <row r="9097" spans="1:8" x14ac:dyDescent="0.2">
      <c r="A9097" t="s">
        <v>25736</v>
      </c>
      <c r="B9097" t="s">
        <v>25737</v>
      </c>
      <c r="C9097" t="s">
        <v>25738</v>
      </c>
      <c r="D9097" t="s">
        <v>21677</v>
      </c>
      <c r="E9097"/>
      <c r="F9097"/>
      <c r="G9097"/>
      <c r="H9097"/>
    </row>
    <row r="9098" spans="1:8" x14ac:dyDescent="0.2">
      <c r="A9098" t="s">
        <v>19336</v>
      </c>
      <c r="B9098" t="s">
        <v>24631</v>
      </c>
      <c r="C9098" t="s">
        <v>19337</v>
      </c>
      <c r="D9098" t="s">
        <v>21677</v>
      </c>
      <c r="E9098"/>
      <c r="F9098"/>
      <c r="G9098"/>
      <c r="H9098"/>
    </row>
    <row r="9099" spans="1:8" x14ac:dyDescent="0.2">
      <c r="A9099" t="s">
        <v>19338</v>
      </c>
      <c r="B9099" t="s">
        <v>24632</v>
      </c>
      <c r="C9099" t="s">
        <v>19339</v>
      </c>
      <c r="D9099" t="s">
        <v>24633</v>
      </c>
      <c r="E9099"/>
      <c r="F9099"/>
      <c r="G9099"/>
      <c r="H9099"/>
    </row>
    <row r="9100" spans="1:8" x14ac:dyDescent="0.2">
      <c r="A9100" t="s">
        <v>25739</v>
      </c>
      <c r="B9100" t="s">
        <v>25740</v>
      </c>
      <c r="C9100" t="s">
        <v>25741</v>
      </c>
      <c r="D9100" t="s">
        <v>21677</v>
      </c>
      <c r="E9100"/>
      <c r="F9100"/>
      <c r="G9100"/>
      <c r="H9100"/>
    </row>
    <row r="9101" spans="1:8" x14ac:dyDescent="0.2">
      <c r="A9101" t="s">
        <v>19340</v>
      </c>
      <c r="B9101" t="s">
        <v>24634</v>
      </c>
      <c r="C9101" t="s">
        <v>19341</v>
      </c>
      <c r="D9101" t="s">
        <v>21677</v>
      </c>
      <c r="E9101"/>
      <c r="F9101"/>
      <c r="G9101"/>
      <c r="H9101"/>
    </row>
    <row r="9102" spans="1:8" x14ac:dyDescent="0.2">
      <c r="A9102" t="s">
        <v>19342</v>
      </c>
      <c r="B9102" t="s">
        <v>24635</v>
      </c>
      <c r="C9102" t="s">
        <v>19343</v>
      </c>
      <c r="D9102" t="s">
        <v>21677</v>
      </c>
      <c r="E9102"/>
      <c r="F9102"/>
      <c r="G9102"/>
      <c r="H9102"/>
    </row>
    <row r="9103" spans="1:8" x14ac:dyDescent="0.2">
      <c r="A9103" t="s">
        <v>19344</v>
      </c>
      <c r="B9103" t="s">
        <v>24636</v>
      </c>
      <c r="C9103" t="s">
        <v>19345</v>
      </c>
      <c r="D9103" t="s">
        <v>21677</v>
      </c>
      <c r="E9103"/>
      <c r="F9103"/>
      <c r="G9103"/>
      <c r="H9103"/>
    </row>
    <row r="9104" spans="1:8" x14ac:dyDescent="0.2">
      <c r="A9104" t="s">
        <v>19346</v>
      </c>
      <c r="B9104" t="s">
        <v>24637</v>
      </c>
      <c r="C9104" t="s">
        <v>19347</v>
      </c>
      <c r="D9104" t="s">
        <v>21677</v>
      </c>
      <c r="E9104"/>
      <c r="F9104"/>
      <c r="G9104"/>
      <c r="H9104"/>
    </row>
    <row r="9105" spans="1:8" x14ac:dyDescent="0.2">
      <c r="A9105" t="s">
        <v>19348</v>
      </c>
      <c r="B9105" t="s">
        <v>24626</v>
      </c>
      <c r="C9105" t="s">
        <v>19349</v>
      </c>
      <c r="D9105" t="s">
        <v>21677</v>
      </c>
      <c r="E9105"/>
      <c r="F9105"/>
      <c r="G9105"/>
      <c r="H9105"/>
    </row>
    <row r="9106" spans="1:8" x14ac:dyDescent="0.2">
      <c r="A9106" t="s">
        <v>19350</v>
      </c>
      <c r="B9106" t="s">
        <v>24626</v>
      </c>
      <c r="C9106" t="s">
        <v>19351</v>
      </c>
      <c r="D9106" t="s">
        <v>21677</v>
      </c>
      <c r="E9106"/>
      <c r="F9106"/>
      <c r="G9106"/>
      <c r="H9106"/>
    </row>
    <row r="9107" spans="1:8" x14ac:dyDescent="0.2">
      <c r="A9107" t="s">
        <v>19352</v>
      </c>
      <c r="B9107" t="s">
        <v>24626</v>
      </c>
      <c r="C9107" t="s">
        <v>19353</v>
      </c>
      <c r="D9107" t="s">
        <v>21677</v>
      </c>
      <c r="E9107"/>
      <c r="F9107"/>
      <c r="G9107"/>
      <c r="H9107"/>
    </row>
    <row r="9108" spans="1:8" x14ac:dyDescent="0.2">
      <c r="A9108" t="s">
        <v>19354</v>
      </c>
      <c r="B9108" t="s">
        <v>24626</v>
      </c>
      <c r="C9108" t="s">
        <v>19355</v>
      </c>
      <c r="D9108" t="s">
        <v>21677</v>
      </c>
      <c r="E9108"/>
      <c r="F9108"/>
      <c r="G9108"/>
      <c r="H9108"/>
    </row>
    <row r="9109" spans="1:8" x14ac:dyDescent="0.2">
      <c r="A9109" t="s">
        <v>19356</v>
      </c>
      <c r="B9109" t="s">
        <v>24626</v>
      </c>
      <c r="C9109" t="s">
        <v>19357</v>
      </c>
      <c r="D9109" t="s">
        <v>21677</v>
      </c>
      <c r="E9109"/>
      <c r="F9109"/>
      <c r="G9109"/>
      <c r="H9109"/>
    </row>
    <row r="9110" spans="1:8" x14ac:dyDescent="0.2">
      <c r="A9110" t="s">
        <v>19358</v>
      </c>
      <c r="B9110" t="s">
        <v>24626</v>
      </c>
      <c r="C9110" t="s">
        <v>19359</v>
      </c>
      <c r="D9110" t="s">
        <v>21677</v>
      </c>
      <c r="E9110"/>
      <c r="F9110"/>
      <c r="G9110"/>
      <c r="H9110"/>
    </row>
    <row r="9111" spans="1:8" x14ac:dyDescent="0.2">
      <c r="A9111" t="s">
        <v>19360</v>
      </c>
      <c r="B9111" t="s">
        <v>24626</v>
      </c>
      <c r="C9111" t="s">
        <v>19361</v>
      </c>
      <c r="D9111" t="s">
        <v>21677</v>
      </c>
      <c r="E9111"/>
      <c r="F9111"/>
      <c r="G9111"/>
      <c r="H9111"/>
    </row>
    <row r="9112" spans="1:8" x14ac:dyDescent="0.2">
      <c r="A9112" t="s">
        <v>19362</v>
      </c>
      <c r="B9112" t="s">
        <v>24626</v>
      </c>
      <c r="C9112" t="s">
        <v>19363</v>
      </c>
      <c r="D9112" t="s">
        <v>21677</v>
      </c>
      <c r="E9112"/>
      <c r="F9112"/>
      <c r="G9112"/>
      <c r="H9112"/>
    </row>
    <row r="9113" spans="1:8" x14ac:dyDescent="0.2">
      <c r="A9113" t="s">
        <v>19364</v>
      </c>
      <c r="B9113" t="s">
        <v>24626</v>
      </c>
      <c r="C9113" t="s">
        <v>19365</v>
      </c>
      <c r="D9113" t="s">
        <v>21677</v>
      </c>
      <c r="E9113"/>
      <c r="F9113"/>
      <c r="G9113"/>
      <c r="H9113"/>
    </row>
    <row r="9114" spans="1:8" x14ac:dyDescent="0.2">
      <c r="A9114" t="s">
        <v>19366</v>
      </c>
      <c r="B9114" t="s">
        <v>24626</v>
      </c>
      <c r="C9114" t="s">
        <v>19367</v>
      </c>
      <c r="D9114" t="s">
        <v>21677</v>
      </c>
      <c r="E9114"/>
      <c r="F9114"/>
      <c r="G9114"/>
      <c r="H9114"/>
    </row>
    <row r="9115" spans="1:8" x14ac:dyDescent="0.2">
      <c r="A9115" t="s">
        <v>19368</v>
      </c>
      <c r="B9115" t="s">
        <v>24626</v>
      </c>
      <c r="C9115" t="s">
        <v>19369</v>
      </c>
      <c r="D9115" t="s">
        <v>21677</v>
      </c>
      <c r="E9115"/>
      <c r="F9115"/>
      <c r="G9115"/>
      <c r="H9115"/>
    </row>
    <row r="9116" spans="1:8" x14ac:dyDescent="0.2">
      <c r="A9116" t="s">
        <v>19370</v>
      </c>
      <c r="B9116" t="s">
        <v>24626</v>
      </c>
      <c r="C9116" t="s">
        <v>19371</v>
      </c>
      <c r="D9116" t="s">
        <v>21677</v>
      </c>
      <c r="E9116"/>
      <c r="F9116"/>
      <c r="G9116"/>
      <c r="H9116"/>
    </row>
    <row r="9117" spans="1:8" x14ac:dyDescent="0.2">
      <c r="A9117" t="s">
        <v>19372</v>
      </c>
      <c r="B9117" t="s">
        <v>24626</v>
      </c>
      <c r="C9117" t="s">
        <v>19373</v>
      </c>
      <c r="D9117" t="s">
        <v>21677</v>
      </c>
      <c r="E9117"/>
      <c r="F9117"/>
      <c r="G9117"/>
      <c r="H9117"/>
    </row>
    <row r="9118" spans="1:8" x14ac:dyDescent="0.2">
      <c r="A9118" t="s">
        <v>19374</v>
      </c>
      <c r="B9118" t="s">
        <v>24626</v>
      </c>
      <c r="C9118" t="s">
        <v>19375</v>
      </c>
      <c r="D9118" t="s">
        <v>21677</v>
      </c>
      <c r="E9118"/>
      <c r="F9118"/>
      <c r="G9118"/>
      <c r="H9118"/>
    </row>
    <row r="9119" spans="1:8" x14ac:dyDescent="0.2">
      <c r="A9119" t="s">
        <v>19376</v>
      </c>
      <c r="B9119" t="s">
        <v>24626</v>
      </c>
      <c r="C9119" t="s">
        <v>19377</v>
      </c>
      <c r="D9119" t="s">
        <v>21677</v>
      </c>
      <c r="E9119"/>
      <c r="F9119"/>
      <c r="G9119"/>
      <c r="H9119"/>
    </row>
    <row r="9120" spans="1:8" x14ac:dyDescent="0.2">
      <c r="A9120" t="s">
        <v>25742</v>
      </c>
      <c r="B9120" t="s">
        <v>25743</v>
      </c>
      <c r="C9120" t="s">
        <v>25744</v>
      </c>
      <c r="D9120" t="s">
        <v>21677</v>
      </c>
      <c r="E9120"/>
      <c r="F9120"/>
      <c r="G9120"/>
      <c r="H9120"/>
    </row>
    <row r="9121" spans="1:8" x14ac:dyDescent="0.2">
      <c r="A9121" t="s">
        <v>19378</v>
      </c>
      <c r="B9121" t="s">
        <v>24626</v>
      </c>
      <c r="C9121" t="s">
        <v>19379</v>
      </c>
      <c r="D9121" t="s">
        <v>21677</v>
      </c>
      <c r="E9121"/>
      <c r="F9121"/>
      <c r="G9121"/>
      <c r="H9121"/>
    </row>
    <row r="9122" spans="1:8" x14ac:dyDescent="0.2">
      <c r="A9122" t="s">
        <v>19380</v>
      </c>
      <c r="B9122" t="s">
        <v>24626</v>
      </c>
      <c r="C9122" t="s">
        <v>19381</v>
      </c>
      <c r="D9122" t="s">
        <v>21677</v>
      </c>
      <c r="E9122"/>
      <c r="F9122"/>
      <c r="G9122"/>
      <c r="H9122"/>
    </row>
    <row r="9123" spans="1:8" x14ac:dyDescent="0.2">
      <c r="A9123" t="s">
        <v>25745</v>
      </c>
      <c r="B9123" t="s">
        <v>24626</v>
      </c>
      <c r="C9123" t="s">
        <v>25746</v>
      </c>
      <c r="D9123" t="s">
        <v>21677</v>
      </c>
      <c r="E9123"/>
      <c r="F9123"/>
      <c r="G9123"/>
      <c r="H9123"/>
    </row>
    <row r="9124" spans="1:8" x14ac:dyDescent="0.2">
      <c r="A9124" t="s">
        <v>19382</v>
      </c>
      <c r="B9124" t="s">
        <v>24626</v>
      </c>
      <c r="C9124" t="s">
        <v>19383</v>
      </c>
      <c r="D9124" t="s">
        <v>21677</v>
      </c>
      <c r="E9124"/>
      <c r="F9124"/>
      <c r="G9124"/>
      <c r="H9124"/>
    </row>
    <row r="9125" spans="1:8" x14ac:dyDescent="0.2">
      <c r="A9125" t="s">
        <v>19384</v>
      </c>
      <c r="B9125" t="s">
        <v>24626</v>
      </c>
      <c r="C9125" t="s">
        <v>19385</v>
      </c>
      <c r="D9125" t="s">
        <v>21677</v>
      </c>
      <c r="E9125"/>
      <c r="F9125"/>
      <c r="G9125"/>
      <c r="H9125"/>
    </row>
    <row r="9126" spans="1:8" x14ac:dyDescent="0.2">
      <c r="A9126" t="s">
        <v>19386</v>
      </c>
      <c r="B9126" t="s">
        <v>24626</v>
      </c>
      <c r="C9126" t="s">
        <v>19387</v>
      </c>
      <c r="D9126" t="s">
        <v>21677</v>
      </c>
      <c r="E9126"/>
      <c r="F9126"/>
      <c r="G9126"/>
      <c r="H9126"/>
    </row>
    <row r="9127" spans="1:8" x14ac:dyDescent="0.2">
      <c r="A9127" t="s">
        <v>19388</v>
      </c>
      <c r="B9127" t="s">
        <v>24626</v>
      </c>
      <c r="C9127" t="s">
        <v>19389</v>
      </c>
      <c r="D9127" t="s">
        <v>21677</v>
      </c>
      <c r="E9127"/>
      <c r="F9127"/>
      <c r="G9127"/>
      <c r="H9127"/>
    </row>
    <row r="9128" spans="1:8" x14ac:dyDescent="0.2">
      <c r="A9128" t="s">
        <v>19390</v>
      </c>
      <c r="B9128" t="s">
        <v>24626</v>
      </c>
      <c r="C9128" t="s">
        <v>19391</v>
      </c>
      <c r="D9128" t="s">
        <v>21677</v>
      </c>
      <c r="E9128"/>
      <c r="F9128"/>
      <c r="G9128"/>
      <c r="H9128"/>
    </row>
    <row r="9129" spans="1:8" x14ac:dyDescent="0.2">
      <c r="A9129" t="s">
        <v>19392</v>
      </c>
      <c r="B9129" t="s">
        <v>24626</v>
      </c>
      <c r="C9129" t="s">
        <v>19393</v>
      </c>
      <c r="D9129" t="s">
        <v>21677</v>
      </c>
      <c r="E9129"/>
      <c r="F9129"/>
      <c r="G9129"/>
      <c r="H9129"/>
    </row>
    <row r="9130" spans="1:8" x14ac:dyDescent="0.2">
      <c r="A9130" t="s">
        <v>19394</v>
      </c>
      <c r="B9130" t="s">
        <v>24626</v>
      </c>
      <c r="C9130" t="s">
        <v>19395</v>
      </c>
      <c r="D9130" t="s">
        <v>21677</v>
      </c>
      <c r="E9130"/>
      <c r="F9130"/>
      <c r="G9130"/>
      <c r="H9130"/>
    </row>
    <row r="9131" spans="1:8" x14ac:dyDescent="0.2">
      <c r="A9131" t="s">
        <v>19396</v>
      </c>
      <c r="B9131" t="s">
        <v>24626</v>
      </c>
      <c r="C9131" t="s">
        <v>19397</v>
      </c>
      <c r="D9131" t="s">
        <v>21677</v>
      </c>
      <c r="E9131"/>
      <c r="F9131"/>
      <c r="G9131"/>
      <c r="H9131"/>
    </row>
    <row r="9132" spans="1:8" x14ac:dyDescent="0.2">
      <c r="A9132" t="s">
        <v>19398</v>
      </c>
      <c r="B9132" t="s">
        <v>24626</v>
      </c>
      <c r="C9132" t="s">
        <v>19399</v>
      </c>
      <c r="D9132" t="s">
        <v>21677</v>
      </c>
      <c r="E9132"/>
      <c r="F9132"/>
      <c r="G9132"/>
      <c r="H9132"/>
    </row>
    <row r="9133" spans="1:8" x14ac:dyDescent="0.2">
      <c r="A9133" t="s">
        <v>19400</v>
      </c>
      <c r="B9133" t="s">
        <v>24626</v>
      </c>
      <c r="C9133" t="s">
        <v>19401</v>
      </c>
      <c r="D9133" t="s">
        <v>21677</v>
      </c>
      <c r="E9133"/>
      <c r="F9133"/>
      <c r="G9133"/>
      <c r="H9133"/>
    </row>
    <row r="9134" spans="1:8" x14ac:dyDescent="0.2">
      <c r="A9134" t="s">
        <v>11905</v>
      </c>
      <c r="B9134" t="s">
        <v>24638</v>
      </c>
      <c r="C9134" t="s">
        <v>11906</v>
      </c>
      <c r="D9134" t="s">
        <v>21677</v>
      </c>
      <c r="E9134"/>
      <c r="F9134"/>
      <c r="G9134"/>
      <c r="H9134"/>
    </row>
    <row r="9135" spans="1:8" x14ac:dyDescent="0.2">
      <c r="A9135" t="s">
        <v>11907</v>
      </c>
      <c r="B9135" t="s">
        <v>24639</v>
      </c>
      <c r="C9135" t="s">
        <v>11908</v>
      </c>
      <c r="D9135" t="s">
        <v>21677</v>
      </c>
      <c r="E9135"/>
      <c r="F9135"/>
      <c r="G9135"/>
      <c r="H9135"/>
    </row>
    <row r="9136" spans="1:8" x14ac:dyDescent="0.2">
      <c r="A9136" t="s">
        <v>11909</v>
      </c>
      <c r="B9136" t="s">
        <v>24640</v>
      </c>
      <c r="C9136" t="s">
        <v>11910</v>
      </c>
      <c r="D9136" t="s">
        <v>21677</v>
      </c>
      <c r="E9136"/>
      <c r="F9136"/>
      <c r="G9136"/>
      <c r="H9136"/>
    </row>
    <row r="9137" spans="1:8" x14ac:dyDescent="0.2">
      <c r="A9137" t="s">
        <v>11911</v>
      </c>
      <c r="B9137" t="s">
        <v>24641</v>
      </c>
      <c r="C9137" t="s">
        <v>11912</v>
      </c>
      <c r="D9137" t="s">
        <v>21677</v>
      </c>
      <c r="E9137"/>
      <c r="F9137"/>
      <c r="G9137"/>
      <c r="H9137"/>
    </row>
    <row r="9138" spans="1:8" x14ac:dyDescent="0.2">
      <c r="A9138" t="s">
        <v>11913</v>
      </c>
      <c r="B9138" t="s">
        <v>24642</v>
      </c>
      <c r="C9138" t="s">
        <v>11914</v>
      </c>
      <c r="D9138" t="s">
        <v>21677</v>
      </c>
      <c r="E9138"/>
      <c r="F9138"/>
      <c r="G9138"/>
      <c r="H9138"/>
    </row>
    <row r="9139" spans="1:8" x14ac:dyDescent="0.2">
      <c r="A9139" t="s">
        <v>11915</v>
      </c>
      <c r="B9139" t="s">
        <v>24643</v>
      </c>
      <c r="C9139" t="s">
        <v>11916</v>
      </c>
      <c r="D9139" t="s">
        <v>21677</v>
      </c>
      <c r="E9139"/>
      <c r="F9139"/>
      <c r="G9139"/>
      <c r="H9139"/>
    </row>
    <row r="9140" spans="1:8" x14ac:dyDescent="0.2">
      <c r="A9140" t="s">
        <v>19402</v>
      </c>
      <c r="B9140" t="s">
        <v>24626</v>
      </c>
      <c r="C9140" t="s">
        <v>19403</v>
      </c>
      <c r="D9140" t="s">
        <v>21677</v>
      </c>
      <c r="E9140"/>
      <c r="F9140"/>
      <c r="G9140"/>
      <c r="H9140"/>
    </row>
    <row r="9141" spans="1:8" x14ac:dyDescent="0.2">
      <c r="A9141" t="s">
        <v>25747</v>
      </c>
      <c r="B9141" t="s">
        <v>25748</v>
      </c>
      <c r="C9141" t="s">
        <v>25749</v>
      </c>
      <c r="D9141" t="s">
        <v>21677</v>
      </c>
      <c r="E9141"/>
      <c r="F9141"/>
      <c r="G9141"/>
      <c r="H9141"/>
    </row>
    <row r="9142" spans="1:8" x14ac:dyDescent="0.2">
      <c r="A9142" t="s">
        <v>19404</v>
      </c>
      <c r="B9142" t="s">
        <v>24626</v>
      </c>
      <c r="C9142" t="s">
        <v>19405</v>
      </c>
      <c r="D9142" t="s">
        <v>24377</v>
      </c>
      <c r="E9142"/>
      <c r="F9142"/>
      <c r="G9142"/>
      <c r="H9142"/>
    </row>
    <row r="9143" spans="1:8" x14ac:dyDescent="0.2">
      <c r="A9143" t="s">
        <v>25750</v>
      </c>
      <c r="B9143" t="s">
        <v>25751</v>
      </c>
      <c r="C9143" t="s">
        <v>25752</v>
      </c>
      <c r="D9143" t="s">
        <v>21677</v>
      </c>
      <c r="E9143"/>
      <c r="F9143"/>
      <c r="G9143"/>
      <c r="H9143"/>
    </row>
    <row r="9144" spans="1:8" x14ac:dyDescent="0.2">
      <c r="A9144" t="s">
        <v>25753</v>
      </c>
      <c r="B9144" t="s">
        <v>25751</v>
      </c>
      <c r="C9144" t="s">
        <v>25754</v>
      </c>
      <c r="D9144" t="s">
        <v>21677</v>
      </c>
      <c r="E9144"/>
      <c r="F9144"/>
      <c r="G9144"/>
      <c r="H9144"/>
    </row>
    <row r="9145" spans="1:8" x14ac:dyDescent="0.2">
      <c r="A9145" t="s">
        <v>25755</v>
      </c>
      <c r="B9145" t="s">
        <v>25751</v>
      </c>
      <c r="C9145" t="s">
        <v>25756</v>
      </c>
      <c r="D9145" t="s">
        <v>21677</v>
      </c>
      <c r="E9145"/>
      <c r="F9145"/>
      <c r="G9145"/>
      <c r="H9145"/>
    </row>
    <row r="9146" spans="1:8" x14ac:dyDescent="0.2">
      <c r="A9146" t="s">
        <v>24644</v>
      </c>
      <c r="B9146" t="s">
        <v>24645</v>
      </c>
      <c r="C9146" t="s">
        <v>24646</v>
      </c>
      <c r="D9146" t="s">
        <v>21677</v>
      </c>
      <c r="E9146"/>
      <c r="F9146"/>
      <c r="G9146"/>
      <c r="H9146"/>
    </row>
    <row r="9147" spans="1:8" x14ac:dyDescent="0.2">
      <c r="A9147" t="s">
        <v>24647</v>
      </c>
      <c r="B9147" t="s">
        <v>24648</v>
      </c>
      <c r="C9147" t="s">
        <v>24649</v>
      </c>
      <c r="D9147" t="s">
        <v>21677</v>
      </c>
      <c r="E9147"/>
      <c r="F9147"/>
      <c r="G9147"/>
      <c r="H9147"/>
    </row>
    <row r="9148" spans="1:8" x14ac:dyDescent="0.2">
      <c r="A9148" t="s">
        <v>24650</v>
      </c>
      <c r="B9148" t="s">
        <v>24651</v>
      </c>
      <c r="C9148" t="s">
        <v>24652</v>
      </c>
      <c r="D9148" t="s">
        <v>21677</v>
      </c>
      <c r="E9148"/>
      <c r="F9148"/>
      <c r="G9148"/>
      <c r="H9148"/>
    </row>
    <row r="9149" spans="1:8" x14ac:dyDescent="0.2">
      <c r="A9149" t="s">
        <v>24653</v>
      </c>
      <c r="B9149" t="s">
        <v>24654</v>
      </c>
      <c r="C9149" t="s">
        <v>24655</v>
      </c>
      <c r="D9149" t="s">
        <v>21677</v>
      </c>
      <c r="E9149"/>
      <c r="F9149"/>
      <c r="G9149"/>
      <c r="H9149"/>
    </row>
    <row r="9150" spans="1:8" x14ac:dyDescent="0.2">
      <c r="A9150" t="s">
        <v>24656</v>
      </c>
      <c r="B9150" t="s">
        <v>24657</v>
      </c>
      <c r="C9150" t="s">
        <v>24658</v>
      </c>
      <c r="D9150" t="s">
        <v>21677</v>
      </c>
      <c r="E9150"/>
      <c r="F9150"/>
      <c r="G9150"/>
      <c r="H9150"/>
    </row>
    <row r="9151" spans="1:8" x14ac:dyDescent="0.2">
      <c r="A9151" t="s">
        <v>24659</v>
      </c>
      <c r="B9151" t="s">
        <v>24660</v>
      </c>
      <c r="C9151" t="s">
        <v>24661</v>
      </c>
      <c r="D9151" t="s">
        <v>21677</v>
      </c>
      <c r="E9151"/>
      <c r="F9151"/>
      <c r="G9151"/>
      <c r="H9151"/>
    </row>
    <row r="9152" spans="1:8" x14ac:dyDescent="0.2">
      <c r="A9152" t="s">
        <v>19406</v>
      </c>
      <c r="B9152" t="s">
        <v>24494</v>
      </c>
      <c r="C9152" t="s">
        <v>19407</v>
      </c>
      <c r="D9152" t="s">
        <v>24377</v>
      </c>
      <c r="E9152"/>
      <c r="F9152"/>
      <c r="G9152"/>
      <c r="H9152"/>
    </row>
    <row r="9153" spans="1:8" x14ac:dyDescent="0.2">
      <c r="A9153" t="s">
        <v>19408</v>
      </c>
      <c r="B9153" t="s">
        <v>24494</v>
      </c>
      <c r="C9153" t="s">
        <v>19409</v>
      </c>
      <c r="D9153" t="s">
        <v>24377</v>
      </c>
      <c r="E9153"/>
      <c r="F9153"/>
      <c r="G9153"/>
      <c r="H9153"/>
    </row>
    <row r="9154" spans="1:8" x14ac:dyDescent="0.2">
      <c r="A9154" t="s">
        <v>19410</v>
      </c>
      <c r="B9154" t="s">
        <v>24662</v>
      </c>
      <c r="C9154" t="s">
        <v>19411</v>
      </c>
      <c r="D9154" t="s">
        <v>21677</v>
      </c>
      <c r="E9154"/>
      <c r="F9154"/>
      <c r="G9154"/>
      <c r="H9154"/>
    </row>
    <row r="9155" spans="1:8" x14ac:dyDescent="0.2">
      <c r="A9155" t="s">
        <v>19412</v>
      </c>
      <c r="B9155" t="s">
        <v>24662</v>
      </c>
      <c r="C9155" t="s">
        <v>19413</v>
      </c>
      <c r="D9155" t="s">
        <v>21677</v>
      </c>
      <c r="E9155"/>
      <c r="F9155"/>
      <c r="G9155"/>
      <c r="H9155"/>
    </row>
    <row r="9156" spans="1:8" x14ac:dyDescent="0.2">
      <c r="A9156" t="s">
        <v>19414</v>
      </c>
      <c r="B9156" t="s">
        <v>24662</v>
      </c>
      <c r="C9156" t="s">
        <v>19415</v>
      </c>
      <c r="D9156" t="s">
        <v>24377</v>
      </c>
      <c r="E9156"/>
      <c r="F9156"/>
      <c r="G9156"/>
      <c r="H9156"/>
    </row>
    <row r="9157" spans="1:8" x14ac:dyDescent="0.2">
      <c r="A9157" t="s">
        <v>11917</v>
      </c>
      <c r="B9157" t="s">
        <v>24663</v>
      </c>
      <c r="C9157" t="s">
        <v>11918</v>
      </c>
      <c r="D9157" t="s">
        <v>21677</v>
      </c>
      <c r="E9157"/>
      <c r="F9157"/>
      <c r="G9157"/>
      <c r="H9157"/>
    </row>
    <row r="9158" spans="1:8" x14ac:dyDescent="0.2">
      <c r="A9158" t="s">
        <v>19416</v>
      </c>
      <c r="B9158" t="s">
        <v>24626</v>
      </c>
      <c r="C9158" t="s">
        <v>19417</v>
      </c>
      <c r="D9158" t="s">
        <v>21677</v>
      </c>
      <c r="E9158"/>
      <c r="F9158"/>
      <c r="G9158"/>
      <c r="H9158"/>
    </row>
    <row r="9159" spans="1:8" x14ac:dyDescent="0.2">
      <c r="A9159" t="s">
        <v>21333</v>
      </c>
      <c r="B9159" t="s">
        <v>24664</v>
      </c>
      <c r="C9159" t="s">
        <v>21334</v>
      </c>
      <c r="D9159" t="s">
        <v>21677</v>
      </c>
      <c r="E9159"/>
      <c r="F9159"/>
      <c r="G9159"/>
      <c r="H9159"/>
    </row>
    <row r="9160" spans="1:8" x14ac:dyDescent="0.2">
      <c r="A9160" t="s">
        <v>25757</v>
      </c>
      <c r="B9160" t="s">
        <v>25758</v>
      </c>
      <c r="C9160" t="s">
        <v>25759</v>
      </c>
      <c r="D9160" t="s">
        <v>21677</v>
      </c>
      <c r="E9160"/>
      <c r="F9160"/>
      <c r="G9160"/>
      <c r="H9160"/>
    </row>
    <row r="9161" spans="1:8" x14ac:dyDescent="0.2">
      <c r="A9161" t="s">
        <v>19418</v>
      </c>
      <c r="B9161" t="s">
        <v>24626</v>
      </c>
      <c r="C9161" t="s">
        <v>19419</v>
      </c>
      <c r="D9161" t="s">
        <v>21677</v>
      </c>
      <c r="E9161"/>
      <c r="F9161"/>
      <c r="G9161"/>
      <c r="H9161"/>
    </row>
    <row r="9162" spans="1:8" x14ac:dyDescent="0.2">
      <c r="A9162" t="s">
        <v>19420</v>
      </c>
      <c r="B9162" t="s">
        <v>24626</v>
      </c>
      <c r="C9162" t="s">
        <v>19421</v>
      </c>
      <c r="D9162" t="s">
        <v>21677</v>
      </c>
      <c r="E9162"/>
      <c r="F9162"/>
      <c r="G9162"/>
      <c r="H9162"/>
    </row>
    <row r="9163" spans="1:8" x14ac:dyDescent="0.2">
      <c r="A9163" t="s">
        <v>11919</v>
      </c>
      <c r="B9163" t="s">
        <v>24663</v>
      </c>
      <c r="C9163" t="s">
        <v>11920</v>
      </c>
      <c r="D9163" t="s">
        <v>21677</v>
      </c>
      <c r="E9163"/>
      <c r="F9163"/>
      <c r="G9163"/>
      <c r="H9163"/>
    </row>
    <row r="9164" spans="1:8" x14ac:dyDescent="0.2">
      <c r="A9164" t="s">
        <v>19422</v>
      </c>
      <c r="B9164" t="s">
        <v>24489</v>
      </c>
      <c r="C9164" t="s">
        <v>19423</v>
      </c>
      <c r="D9164" t="s">
        <v>24377</v>
      </c>
      <c r="E9164"/>
      <c r="F9164"/>
      <c r="G9164"/>
      <c r="H9164"/>
    </row>
    <row r="9165" spans="1:8" x14ac:dyDescent="0.2">
      <c r="A9165" t="s">
        <v>19424</v>
      </c>
      <c r="B9165" t="s">
        <v>24476</v>
      </c>
      <c r="C9165" t="s">
        <v>19425</v>
      </c>
      <c r="D9165" t="s">
        <v>24377</v>
      </c>
      <c r="E9165"/>
      <c r="F9165"/>
      <c r="G9165"/>
      <c r="H9165"/>
    </row>
    <row r="9166" spans="1:8" x14ac:dyDescent="0.2">
      <c r="A9166" t="s">
        <v>19426</v>
      </c>
      <c r="B9166" t="s">
        <v>24492</v>
      </c>
      <c r="C9166" t="s">
        <v>19427</v>
      </c>
      <c r="D9166" t="s">
        <v>24377</v>
      </c>
      <c r="E9166"/>
      <c r="F9166"/>
      <c r="G9166"/>
      <c r="H9166"/>
    </row>
    <row r="9167" spans="1:8" x14ac:dyDescent="0.2">
      <c r="A9167" t="s">
        <v>19428</v>
      </c>
      <c r="B9167" t="s">
        <v>24367</v>
      </c>
      <c r="C9167" t="s">
        <v>19429</v>
      </c>
      <c r="D9167" t="s">
        <v>24377</v>
      </c>
      <c r="E9167"/>
      <c r="F9167"/>
      <c r="G9167"/>
      <c r="H9167"/>
    </row>
    <row r="9168" spans="1:8" x14ac:dyDescent="0.2">
      <c r="A9168" t="s">
        <v>19430</v>
      </c>
      <c r="B9168" t="s">
        <v>24398</v>
      </c>
      <c r="C9168" t="s">
        <v>19431</v>
      </c>
      <c r="D9168" t="s">
        <v>24377</v>
      </c>
      <c r="E9168"/>
      <c r="F9168"/>
      <c r="G9168"/>
      <c r="H9168"/>
    </row>
    <row r="9169" spans="1:8" x14ac:dyDescent="0.2">
      <c r="A9169" t="s">
        <v>19432</v>
      </c>
      <c r="B9169" t="s">
        <v>24665</v>
      </c>
      <c r="C9169" t="s">
        <v>19433</v>
      </c>
      <c r="D9169" t="s">
        <v>24377</v>
      </c>
      <c r="E9169"/>
      <c r="F9169"/>
      <c r="G9169"/>
      <c r="H9169"/>
    </row>
    <row r="9170" spans="1:8" x14ac:dyDescent="0.2">
      <c r="A9170" t="s">
        <v>19434</v>
      </c>
      <c r="B9170" t="s">
        <v>24408</v>
      </c>
      <c r="C9170" t="s">
        <v>19435</v>
      </c>
      <c r="D9170" t="s">
        <v>24377</v>
      </c>
      <c r="E9170"/>
      <c r="F9170"/>
      <c r="G9170"/>
      <c r="H9170"/>
    </row>
    <row r="9171" spans="1:8" x14ac:dyDescent="0.2">
      <c r="A9171" t="s">
        <v>11921</v>
      </c>
      <c r="B9171" t="s">
        <v>24666</v>
      </c>
      <c r="C9171" t="s">
        <v>11922</v>
      </c>
      <c r="D9171" t="s">
        <v>21677</v>
      </c>
      <c r="E9171"/>
      <c r="F9171"/>
      <c r="G9171"/>
      <c r="H9171"/>
    </row>
    <row r="9172" spans="1:8" x14ac:dyDescent="0.2">
      <c r="A9172" t="s">
        <v>25760</v>
      </c>
      <c r="B9172" t="s">
        <v>25761</v>
      </c>
      <c r="C9172" t="s">
        <v>25762</v>
      </c>
      <c r="D9172" t="s">
        <v>24377</v>
      </c>
      <c r="E9172"/>
      <c r="F9172"/>
      <c r="G9172"/>
      <c r="H9172"/>
    </row>
    <row r="9173" spans="1:8" x14ac:dyDescent="0.2">
      <c r="A9173" t="s">
        <v>25763</v>
      </c>
      <c r="B9173" t="s">
        <v>24629</v>
      </c>
      <c r="C9173" t="s">
        <v>11904</v>
      </c>
      <c r="D9173" t="s">
        <v>24377</v>
      </c>
      <c r="E9173"/>
      <c r="F9173"/>
      <c r="G9173"/>
      <c r="H9173"/>
    </row>
    <row r="9174" spans="1:8" x14ac:dyDescent="0.2">
      <c r="A9174" t="s">
        <v>25764</v>
      </c>
      <c r="B9174" t="s">
        <v>25765</v>
      </c>
      <c r="C9174" t="s">
        <v>25766</v>
      </c>
      <c r="D9174" t="s">
        <v>24377</v>
      </c>
      <c r="E9174"/>
      <c r="F9174"/>
      <c r="G9174"/>
      <c r="H9174"/>
    </row>
    <row r="9175" spans="1:8" x14ac:dyDescent="0.2">
      <c r="A9175" t="s">
        <v>19436</v>
      </c>
      <c r="B9175" t="s">
        <v>24458</v>
      </c>
      <c r="C9175" t="s">
        <v>19437</v>
      </c>
      <c r="D9175" t="s">
        <v>24377</v>
      </c>
      <c r="E9175"/>
      <c r="F9175"/>
      <c r="G9175"/>
      <c r="H9175"/>
    </row>
    <row r="9176" spans="1:8" x14ac:dyDescent="0.2">
      <c r="A9176" t="s">
        <v>25767</v>
      </c>
      <c r="B9176" t="s">
        <v>25768</v>
      </c>
      <c r="C9176" t="s">
        <v>25769</v>
      </c>
      <c r="D9176" t="s">
        <v>21677</v>
      </c>
      <c r="E9176"/>
      <c r="F9176"/>
      <c r="G9176"/>
      <c r="H9176"/>
    </row>
    <row r="9177" spans="1:8" x14ac:dyDescent="0.2">
      <c r="A9177" t="s">
        <v>19438</v>
      </c>
      <c r="B9177" t="s">
        <v>24491</v>
      </c>
      <c r="C9177" t="s">
        <v>19439</v>
      </c>
      <c r="D9177" t="s">
        <v>24377</v>
      </c>
      <c r="E9177"/>
      <c r="F9177"/>
      <c r="G9177"/>
      <c r="H9177"/>
    </row>
    <row r="9178" spans="1:8" x14ac:dyDescent="0.2">
      <c r="A9178" t="s">
        <v>19440</v>
      </c>
      <c r="B9178" t="s">
        <v>24488</v>
      </c>
      <c r="C9178" t="s">
        <v>19441</v>
      </c>
      <c r="D9178" t="s">
        <v>24377</v>
      </c>
      <c r="E9178"/>
      <c r="F9178"/>
      <c r="G9178"/>
      <c r="H9178"/>
    </row>
    <row r="9179" spans="1:8" x14ac:dyDescent="0.2">
      <c r="A9179" t="s">
        <v>19442</v>
      </c>
      <c r="B9179" t="s">
        <v>24667</v>
      </c>
      <c r="C9179" t="s">
        <v>19443</v>
      </c>
      <c r="D9179" t="s">
        <v>21648</v>
      </c>
      <c r="E9179"/>
      <c r="F9179"/>
      <c r="G9179"/>
      <c r="H9179"/>
    </row>
    <row r="9180" spans="1:8" x14ac:dyDescent="0.2">
      <c r="A9180" t="s">
        <v>11923</v>
      </c>
      <c r="B9180" t="s">
        <v>24668</v>
      </c>
      <c r="C9180" t="s">
        <v>15249</v>
      </c>
      <c r="D9180" t="s">
        <v>21677</v>
      </c>
      <c r="E9180"/>
      <c r="F9180"/>
      <c r="G9180"/>
      <c r="H9180"/>
    </row>
    <row r="9181" spans="1:8" x14ac:dyDescent="0.2">
      <c r="A9181" t="s">
        <v>19444</v>
      </c>
      <c r="B9181" t="s">
        <v>24439</v>
      </c>
      <c r="C9181" t="s">
        <v>19445</v>
      </c>
      <c r="D9181" t="s">
        <v>24377</v>
      </c>
      <c r="E9181"/>
      <c r="F9181"/>
      <c r="G9181"/>
      <c r="H9181"/>
    </row>
    <row r="9182" spans="1:8" x14ac:dyDescent="0.2">
      <c r="A9182" t="s">
        <v>19446</v>
      </c>
      <c r="B9182" t="s">
        <v>24472</v>
      </c>
      <c r="C9182" t="s">
        <v>19447</v>
      </c>
      <c r="D9182" t="s">
        <v>24377</v>
      </c>
      <c r="E9182"/>
      <c r="F9182"/>
      <c r="G9182"/>
      <c r="H9182"/>
    </row>
    <row r="9183" spans="1:8" x14ac:dyDescent="0.2">
      <c r="A9183" t="s">
        <v>19448</v>
      </c>
      <c r="B9183" t="s">
        <v>24368</v>
      </c>
      <c r="C9183" t="s">
        <v>19449</v>
      </c>
      <c r="D9183" t="s">
        <v>24377</v>
      </c>
      <c r="E9183"/>
      <c r="F9183"/>
      <c r="G9183"/>
      <c r="H9183"/>
    </row>
    <row r="9184" spans="1:8" x14ac:dyDescent="0.2">
      <c r="A9184" t="s">
        <v>15250</v>
      </c>
      <c r="B9184" t="s">
        <v>24506</v>
      </c>
      <c r="C9184" t="s">
        <v>15251</v>
      </c>
      <c r="D9184" t="s">
        <v>21677</v>
      </c>
      <c r="E9184"/>
      <c r="F9184"/>
      <c r="G9184"/>
      <c r="H9184"/>
    </row>
    <row r="9185" spans="1:8" x14ac:dyDescent="0.2">
      <c r="A9185" t="s">
        <v>19450</v>
      </c>
      <c r="B9185" t="s">
        <v>24552</v>
      </c>
      <c r="C9185" t="s">
        <v>19451</v>
      </c>
      <c r="D9185" t="s">
        <v>24377</v>
      </c>
      <c r="E9185"/>
      <c r="F9185"/>
      <c r="G9185"/>
      <c r="H9185"/>
    </row>
    <row r="9186" spans="1:8" x14ac:dyDescent="0.2">
      <c r="A9186" t="s">
        <v>19452</v>
      </c>
      <c r="B9186" t="s">
        <v>24565</v>
      </c>
      <c r="C9186" t="s">
        <v>19453</v>
      </c>
      <c r="D9186" t="s">
        <v>24377</v>
      </c>
      <c r="E9186"/>
      <c r="F9186"/>
      <c r="G9186"/>
      <c r="H9186"/>
    </row>
    <row r="9187" spans="1:8" x14ac:dyDescent="0.2">
      <c r="A9187" t="s">
        <v>19454</v>
      </c>
      <c r="B9187" t="s">
        <v>24564</v>
      </c>
      <c r="C9187" t="s">
        <v>19455</v>
      </c>
      <c r="D9187" t="s">
        <v>24377</v>
      </c>
      <c r="E9187"/>
      <c r="F9187"/>
      <c r="G9187"/>
      <c r="H9187"/>
    </row>
    <row r="9188" spans="1:8" x14ac:dyDescent="0.2">
      <c r="A9188" t="s">
        <v>19456</v>
      </c>
      <c r="B9188" t="s">
        <v>24423</v>
      </c>
      <c r="C9188" t="s">
        <v>19457</v>
      </c>
      <c r="D9188" t="s">
        <v>24377</v>
      </c>
      <c r="E9188"/>
      <c r="F9188"/>
      <c r="G9188"/>
      <c r="H9188"/>
    </row>
    <row r="9189" spans="1:8" x14ac:dyDescent="0.2">
      <c r="A9189" t="s">
        <v>19458</v>
      </c>
      <c r="B9189" t="s">
        <v>24547</v>
      </c>
      <c r="C9189" t="s">
        <v>19459</v>
      </c>
      <c r="D9189" t="s">
        <v>24377</v>
      </c>
      <c r="E9189"/>
      <c r="F9189"/>
      <c r="G9189"/>
      <c r="H9189"/>
    </row>
    <row r="9190" spans="1:8" x14ac:dyDescent="0.2">
      <c r="A9190" t="s">
        <v>15252</v>
      </c>
      <c r="B9190" t="s">
        <v>24545</v>
      </c>
      <c r="C9190" t="s">
        <v>15253</v>
      </c>
      <c r="D9190" t="s">
        <v>21677</v>
      </c>
      <c r="E9190"/>
      <c r="F9190"/>
      <c r="G9190"/>
      <c r="H9190"/>
    </row>
    <row r="9191" spans="1:8" x14ac:dyDescent="0.2">
      <c r="A9191" t="s">
        <v>24669</v>
      </c>
      <c r="B9191" t="s">
        <v>24546</v>
      </c>
      <c r="C9191" t="s">
        <v>24670</v>
      </c>
      <c r="D9191" t="s">
        <v>21677</v>
      </c>
      <c r="E9191"/>
      <c r="F9191"/>
      <c r="G9191"/>
      <c r="H9191"/>
    </row>
    <row r="9192" spans="1:8" x14ac:dyDescent="0.2">
      <c r="A9192" t="s">
        <v>19460</v>
      </c>
      <c r="B9192" t="s">
        <v>24550</v>
      </c>
      <c r="C9192" t="s">
        <v>19461</v>
      </c>
      <c r="D9192" t="s">
        <v>24377</v>
      </c>
      <c r="E9192"/>
      <c r="F9192"/>
      <c r="G9192"/>
      <c r="H9192"/>
    </row>
    <row r="9193" spans="1:8" x14ac:dyDescent="0.2">
      <c r="A9193" t="s">
        <v>19462</v>
      </c>
      <c r="B9193" t="s">
        <v>24549</v>
      </c>
      <c r="C9193" t="s">
        <v>19463</v>
      </c>
      <c r="D9193" t="s">
        <v>24377</v>
      </c>
      <c r="E9193"/>
      <c r="F9193"/>
      <c r="G9193"/>
      <c r="H9193"/>
    </row>
    <row r="9194" spans="1:8" x14ac:dyDescent="0.2">
      <c r="A9194" t="s">
        <v>15254</v>
      </c>
      <c r="B9194" t="s">
        <v>24551</v>
      </c>
      <c r="C9194" t="s">
        <v>15255</v>
      </c>
      <c r="D9194" t="s">
        <v>21677</v>
      </c>
      <c r="E9194"/>
      <c r="F9194"/>
      <c r="G9194"/>
      <c r="H9194"/>
    </row>
    <row r="9195" spans="1:8" x14ac:dyDescent="0.2">
      <c r="A9195" t="s">
        <v>15256</v>
      </c>
      <c r="B9195" t="s">
        <v>24671</v>
      </c>
      <c r="C9195" t="s">
        <v>15257</v>
      </c>
      <c r="D9195" t="s">
        <v>21677</v>
      </c>
      <c r="E9195"/>
      <c r="F9195"/>
      <c r="G9195"/>
      <c r="H9195"/>
    </row>
    <row r="9196" spans="1:8" x14ac:dyDescent="0.2">
      <c r="A9196" t="s">
        <v>15258</v>
      </c>
      <c r="B9196" t="s">
        <v>24671</v>
      </c>
      <c r="C9196" t="s">
        <v>15259</v>
      </c>
      <c r="D9196" t="s">
        <v>21677</v>
      </c>
      <c r="E9196"/>
      <c r="F9196"/>
      <c r="G9196"/>
      <c r="H9196"/>
    </row>
    <row r="9197" spans="1:8" x14ac:dyDescent="0.2">
      <c r="A9197" t="s">
        <v>15260</v>
      </c>
      <c r="B9197" t="s">
        <v>24671</v>
      </c>
      <c r="C9197" t="s">
        <v>15261</v>
      </c>
      <c r="D9197" t="s">
        <v>21677</v>
      </c>
      <c r="E9197"/>
      <c r="F9197"/>
      <c r="G9197"/>
      <c r="H9197"/>
    </row>
    <row r="9198" spans="1:8" x14ac:dyDescent="0.2">
      <c r="A9198" t="s">
        <v>15262</v>
      </c>
      <c r="B9198" t="s">
        <v>24671</v>
      </c>
      <c r="C9198" t="s">
        <v>15263</v>
      </c>
      <c r="D9198" t="s">
        <v>21677</v>
      </c>
      <c r="E9198"/>
      <c r="F9198"/>
      <c r="G9198"/>
      <c r="H9198"/>
    </row>
    <row r="9199" spans="1:8" x14ac:dyDescent="0.2">
      <c r="A9199" t="s">
        <v>15264</v>
      </c>
      <c r="B9199" t="s">
        <v>24671</v>
      </c>
      <c r="C9199" t="s">
        <v>15265</v>
      </c>
      <c r="D9199" t="s">
        <v>21677</v>
      </c>
      <c r="E9199"/>
      <c r="F9199"/>
      <c r="G9199"/>
      <c r="H9199"/>
    </row>
    <row r="9200" spans="1:8" x14ac:dyDescent="0.2">
      <c r="A9200" t="s">
        <v>15266</v>
      </c>
      <c r="B9200" t="s">
        <v>24671</v>
      </c>
      <c r="C9200" t="s">
        <v>15267</v>
      </c>
      <c r="D9200" t="s">
        <v>21677</v>
      </c>
      <c r="E9200"/>
      <c r="F9200"/>
      <c r="G9200"/>
      <c r="H9200"/>
    </row>
    <row r="9201" spans="1:8" x14ac:dyDescent="0.2">
      <c r="A9201" t="s">
        <v>24672</v>
      </c>
      <c r="B9201" t="s">
        <v>24673</v>
      </c>
      <c r="C9201" t="s">
        <v>24674</v>
      </c>
      <c r="D9201" t="s">
        <v>21677</v>
      </c>
      <c r="E9201"/>
      <c r="F9201"/>
      <c r="G9201"/>
      <c r="H9201"/>
    </row>
    <row r="9202" spans="1:8" x14ac:dyDescent="0.2">
      <c r="A9202" t="s">
        <v>24675</v>
      </c>
      <c r="B9202" t="s">
        <v>24676</v>
      </c>
      <c r="C9202" t="s">
        <v>24677</v>
      </c>
      <c r="D9202" t="s">
        <v>21677</v>
      </c>
      <c r="E9202"/>
      <c r="F9202"/>
      <c r="G9202"/>
      <c r="H9202"/>
    </row>
    <row r="9203" spans="1:8" x14ac:dyDescent="0.2">
      <c r="A9203" t="s">
        <v>24678</v>
      </c>
      <c r="B9203" t="s">
        <v>24431</v>
      </c>
      <c r="C9203" t="s">
        <v>24679</v>
      </c>
      <c r="D9203" t="s">
        <v>21677</v>
      </c>
      <c r="E9203"/>
      <c r="F9203"/>
      <c r="G9203"/>
      <c r="H9203"/>
    </row>
    <row r="9204" spans="1:8" x14ac:dyDescent="0.2">
      <c r="A9204" t="s">
        <v>19464</v>
      </c>
      <c r="B9204" t="s">
        <v>24680</v>
      </c>
      <c r="C9204" t="s">
        <v>19465</v>
      </c>
      <c r="D9204" t="s">
        <v>24377</v>
      </c>
      <c r="E9204"/>
      <c r="F9204"/>
      <c r="G9204"/>
      <c r="H9204"/>
    </row>
    <row r="9205" spans="1:8" x14ac:dyDescent="0.2">
      <c r="A9205" t="s">
        <v>19466</v>
      </c>
      <c r="B9205" t="s">
        <v>24681</v>
      </c>
      <c r="C9205" t="s">
        <v>19467</v>
      </c>
      <c r="D9205" t="s">
        <v>24377</v>
      </c>
      <c r="E9205"/>
      <c r="F9205"/>
      <c r="G9205"/>
      <c r="H9205"/>
    </row>
    <row r="9206" spans="1:8" x14ac:dyDescent="0.2">
      <c r="A9206" t="s">
        <v>19468</v>
      </c>
      <c r="B9206" t="s">
        <v>24599</v>
      </c>
      <c r="C9206" t="s">
        <v>19469</v>
      </c>
      <c r="D9206" t="s">
        <v>24377</v>
      </c>
      <c r="E9206"/>
      <c r="F9206"/>
      <c r="G9206"/>
      <c r="H9206"/>
    </row>
    <row r="9207" spans="1:8" x14ac:dyDescent="0.2">
      <c r="A9207" t="s">
        <v>19470</v>
      </c>
      <c r="B9207" t="s">
        <v>24559</v>
      </c>
      <c r="C9207" t="s">
        <v>19471</v>
      </c>
      <c r="D9207" t="s">
        <v>24377</v>
      </c>
      <c r="E9207"/>
      <c r="F9207"/>
      <c r="G9207"/>
      <c r="H9207"/>
    </row>
    <row r="9208" spans="1:8" x14ac:dyDescent="0.2">
      <c r="A9208" t="s">
        <v>25770</v>
      </c>
      <c r="B9208" t="s">
        <v>25771</v>
      </c>
      <c r="C9208" t="s">
        <v>25772</v>
      </c>
      <c r="D9208" t="s">
        <v>21677</v>
      </c>
      <c r="E9208"/>
      <c r="F9208"/>
      <c r="G9208"/>
      <c r="H9208"/>
    </row>
    <row r="9209" spans="1:8" x14ac:dyDescent="0.2">
      <c r="A9209" t="s">
        <v>24682</v>
      </c>
      <c r="B9209" t="s">
        <v>24683</v>
      </c>
      <c r="C9209" t="s">
        <v>24684</v>
      </c>
      <c r="D9209" t="s">
        <v>21677</v>
      </c>
      <c r="E9209"/>
      <c r="F9209"/>
      <c r="G9209"/>
      <c r="H9209"/>
    </row>
    <row r="9210" spans="1:8" x14ac:dyDescent="0.2">
      <c r="A9210" t="s">
        <v>24685</v>
      </c>
      <c r="B9210" t="s">
        <v>24686</v>
      </c>
      <c r="C9210" t="s">
        <v>24687</v>
      </c>
      <c r="D9210" t="s">
        <v>21677</v>
      </c>
      <c r="E9210"/>
      <c r="F9210"/>
      <c r="G9210"/>
      <c r="H9210"/>
    </row>
    <row r="9211" spans="1:8" x14ac:dyDescent="0.2">
      <c r="A9211" t="s">
        <v>25773</v>
      </c>
      <c r="B9211" t="s">
        <v>25774</v>
      </c>
      <c r="C9211" t="s">
        <v>25775</v>
      </c>
      <c r="D9211" t="s">
        <v>21677</v>
      </c>
      <c r="E9211"/>
      <c r="F9211"/>
      <c r="G9211"/>
      <c r="H9211"/>
    </row>
    <row r="9212" spans="1:8" x14ac:dyDescent="0.2">
      <c r="A9212" t="s">
        <v>25776</v>
      </c>
      <c r="B9212" t="s">
        <v>25777</v>
      </c>
      <c r="C9212" t="s">
        <v>25778</v>
      </c>
      <c r="D9212" t="s">
        <v>21677</v>
      </c>
      <c r="E9212"/>
      <c r="F9212"/>
      <c r="G9212"/>
      <c r="H9212"/>
    </row>
    <row r="9213" spans="1:8" x14ac:dyDescent="0.2">
      <c r="A9213" t="s">
        <v>15268</v>
      </c>
      <c r="B9213" t="s">
        <v>24638</v>
      </c>
      <c r="C9213" t="s">
        <v>15269</v>
      </c>
      <c r="D9213" t="s">
        <v>21677</v>
      </c>
      <c r="E9213"/>
      <c r="F9213"/>
      <c r="G9213"/>
      <c r="H9213"/>
    </row>
    <row r="9214" spans="1:8" x14ac:dyDescent="0.2">
      <c r="A9214" t="s">
        <v>15270</v>
      </c>
      <c r="B9214" t="s">
        <v>24639</v>
      </c>
      <c r="C9214" t="s">
        <v>15271</v>
      </c>
      <c r="D9214" t="s">
        <v>21677</v>
      </c>
      <c r="E9214"/>
      <c r="F9214"/>
      <c r="G9214"/>
      <c r="H9214"/>
    </row>
    <row r="9215" spans="1:8" x14ac:dyDescent="0.2">
      <c r="A9215" t="s">
        <v>15272</v>
      </c>
      <c r="B9215" t="s">
        <v>24640</v>
      </c>
      <c r="C9215" t="s">
        <v>15273</v>
      </c>
      <c r="D9215" t="s">
        <v>21677</v>
      </c>
      <c r="E9215"/>
      <c r="F9215"/>
      <c r="G9215"/>
      <c r="H9215"/>
    </row>
    <row r="9216" spans="1:8" x14ac:dyDescent="0.2">
      <c r="A9216" t="s">
        <v>15274</v>
      </c>
      <c r="B9216" t="s">
        <v>24641</v>
      </c>
      <c r="C9216" t="s">
        <v>15275</v>
      </c>
      <c r="D9216" t="s">
        <v>21677</v>
      </c>
      <c r="E9216"/>
      <c r="F9216"/>
      <c r="G9216"/>
      <c r="H9216"/>
    </row>
    <row r="9217" spans="1:8" x14ac:dyDescent="0.2">
      <c r="A9217" t="s">
        <v>25779</v>
      </c>
      <c r="B9217" t="s">
        <v>25780</v>
      </c>
      <c r="C9217" t="s">
        <v>25781</v>
      </c>
      <c r="D9217" t="s">
        <v>21677</v>
      </c>
      <c r="E9217"/>
      <c r="F9217"/>
      <c r="G9217"/>
      <c r="H9217"/>
    </row>
    <row r="9218" spans="1:8" x14ac:dyDescent="0.2">
      <c r="A9218" t="s">
        <v>15276</v>
      </c>
      <c r="B9218" t="s">
        <v>24688</v>
      </c>
      <c r="C9218" t="s">
        <v>15277</v>
      </c>
      <c r="D9218" t="s">
        <v>21677</v>
      </c>
      <c r="E9218"/>
      <c r="F9218"/>
      <c r="G9218"/>
      <c r="H9218"/>
    </row>
    <row r="9219" spans="1:8" x14ac:dyDescent="0.2">
      <c r="A9219" t="s">
        <v>19472</v>
      </c>
      <c r="B9219" t="s">
        <v>24689</v>
      </c>
      <c r="C9219" t="s">
        <v>19473</v>
      </c>
      <c r="D9219" t="s">
        <v>21677</v>
      </c>
      <c r="E9219"/>
      <c r="F9219"/>
      <c r="G9219"/>
      <c r="H9219"/>
    </row>
    <row r="9220" spans="1:8" x14ac:dyDescent="0.2">
      <c r="A9220" t="s">
        <v>19474</v>
      </c>
      <c r="B9220" t="s">
        <v>24690</v>
      </c>
      <c r="C9220" t="s">
        <v>19475</v>
      </c>
      <c r="D9220" t="s">
        <v>21677</v>
      </c>
      <c r="E9220"/>
      <c r="F9220"/>
      <c r="G9220"/>
      <c r="H9220"/>
    </row>
    <row r="9221" spans="1:8" x14ac:dyDescent="0.2">
      <c r="A9221" t="s">
        <v>19476</v>
      </c>
      <c r="B9221" t="s">
        <v>24691</v>
      </c>
      <c r="C9221" t="s">
        <v>19477</v>
      </c>
      <c r="D9221" t="s">
        <v>21677</v>
      </c>
      <c r="E9221"/>
      <c r="F9221"/>
      <c r="G9221"/>
      <c r="H9221"/>
    </row>
    <row r="9222" spans="1:8" x14ac:dyDescent="0.2">
      <c r="A9222" t="s">
        <v>19478</v>
      </c>
      <c r="B9222" t="s">
        <v>24626</v>
      </c>
      <c r="C9222" t="s">
        <v>19479</v>
      </c>
      <c r="D9222" t="s">
        <v>21677</v>
      </c>
      <c r="E9222"/>
      <c r="F9222"/>
      <c r="G9222"/>
      <c r="H9222"/>
    </row>
    <row r="9223" spans="1:8" x14ac:dyDescent="0.2">
      <c r="A9223" t="s">
        <v>19480</v>
      </c>
      <c r="B9223" t="s">
        <v>24626</v>
      </c>
      <c r="C9223" t="s">
        <v>19481</v>
      </c>
      <c r="D9223" t="s">
        <v>21677</v>
      </c>
      <c r="E9223"/>
      <c r="F9223"/>
      <c r="G9223"/>
      <c r="H9223"/>
    </row>
    <row r="9224" spans="1:8" x14ac:dyDescent="0.2">
      <c r="A9224" t="s">
        <v>19482</v>
      </c>
      <c r="B9224" t="s">
        <v>24626</v>
      </c>
      <c r="C9224" t="s">
        <v>19483</v>
      </c>
      <c r="D9224" t="s">
        <v>21677</v>
      </c>
      <c r="E9224"/>
      <c r="F9224"/>
      <c r="G9224"/>
      <c r="H9224"/>
    </row>
    <row r="9225" spans="1:8" x14ac:dyDescent="0.2">
      <c r="A9225" t="s">
        <v>25782</v>
      </c>
      <c r="B9225" t="s">
        <v>25783</v>
      </c>
      <c r="C9225" t="s">
        <v>25784</v>
      </c>
      <c r="D9225" t="s">
        <v>21677</v>
      </c>
      <c r="E9225"/>
      <c r="F9225"/>
      <c r="G9225"/>
      <c r="H9225"/>
    </row>
    <row r="9226" spans="1:8" x14ac:dyDescent="0.2">
      <c r="A9226" t="s">
        <v>25785</v>
      </c>
      <c r="B9226" t="s">
        <v>25786</v>
      </c>
      <c r="C9226" t="s">
        <v>25787</v>
      </c>
      <c r="D9226" t="s">
        <v>21677</v>
      </c>
      <c r="E9226"/>
      <c r="F9226"/>
      <c r="G9226"/>
      <c r="H9226"/>
    </row>
    <row r="9227" spans="1:8" x14ac:dyDescent="0.2">
      <c r="A9227" t="s">
        <v>25788</v>
      </c>
      <c r="B9227" t="s">
        <v>25789</v>
      </c>
      <c r="C9227" t="s">
        <v>25790</v>
      </c>
      <c r="D9227" t="s">
        <v>21677</v>
      </c>
      <c r="E9227"/>
      <c r="F9227"/>
      <c r="G9227"/>
      <c r="H9227"/>
    </row>
    <row r="9228" spans="1:8" x14ac:dyDescent="0.2">
      <c r="A9228" t="s">
        <v>25791</v>
      </c>
      <c r="B9228" t="s">
        <v>25792</v>
      </c>
      <c r="C9228" t="s">
        <v>25793</v>
      </c>
      <c r="D9228" t="s">
        <v>21677</v>
      </c>
      <c r="E9228"/>
      <c r="F9228"/>
      <c r="G9228"/>
      <c r="H9228"/>
    </row>
    <row r="9229" spans="1:8" x14ac:dyDescent="0.2">
      <c r="A9229" t="s">
        <v>19484</v>
      </c>
      <c r="B9229" t="s">
        <v>24662</v>
      </c>
      <c r="C9229" t="s">
        <v>19485</v>
      </c>
      <c r="D9229" t="s">
        <v>21677</v>
      </c>
      <c r="E9229"/>
      <c r="F9229"/>
      <c r="G9229"/>
      <c r="H9229"/>
    </row>
    <row r="9230" spans="1:8" x14ac:dyDescent="0.2">
      <c r="A9230" t="s">
        <v>25794</v>
      </c>
      <c r="B9230" t="s">
        <v>25795</v>
      </c>
      <c r="C9230" t="s">
        <v>25796</v>
      </c>
      <c r="D9230" t="s">
        <v>21677</v>
      </c>
      <c r="E9230"/>
      <c r="F9230"/>
      <c r="G9230"/>
      <c r="H9230"/>
    </row>
    <row r="9231" spans="1:8" x14ac:dyDescent="0.2">
      <c r="A9231" t="s">
        <v>25797</v>
      </c>
      <c r="B9231" t="s">
        <v>25795</v>
      </c>
      <c r="C9231" t="s">
        <v>25798</v>
      </c>
      <c r="D9231" t="s">
        <v>21677</v>
      </c>
      <c r="E9231"/>
      <c r="F9231"/>
      <c r="G9231"/>
      <c r="H9231"/>
    </row>
    <row r="9232" spans="1:8" x14ac:dyDescent="0.2">
      <c r="A9232" t="s">
        <v>25799</v>
      </c>
      <c r="B9232" t="s">
        <v>25795</v>
      </c>
      <c r="C9232" t="s">
        <v>25800</v>
      </c>
      <c r="D9232" t="s">
        <v>21677</v>
      </c>
      <c r="E9232"/>
      <c r="F9232"/>
      <c r="G9232"/>
      <c r="H9232"/>
    </row>
    <row r="9233" spans="1:8" x14ac:dyDescent="0.2">
      <c r="A9233" t="s">
        <v>25801</v>
      </c>
      <c r="B9233" t="s">
        <v>25795</v>
      </c>
      <c r="C9233" t="s">
        <v>25802</v>
      </c>
      <c r="D9233" t="s">
        <v>21677</v>
      </c>
      <c r="E9233"/>
      <c r="F9233"/>
      <c r="G9233"/>
      <c r="H9233"/>
    </row>
    <row r="9234" spans="1:8" x14ac:dyDescent="0.2">
      <c r="A9234" t="s">
        <v>15278</v>
      </c>
      <c r="B9234" t="s">
        <v>24692</v>
      </c>
      <c r="C9234" t="s">
        <v>15279</v>
      </c>
      <c r="D9234" t="s">
        <v>21677</v>
      </c>
      <c r="E9234"/>
      <c r="F9234"/>
      <c r="G9234"/>
      <c r="H9234"/>
    </row>
    <row r="9235" spans="1:8" x14ac:dyDescent="0.2">
      <c r="A9235" t="s">
        <v>19486</v>
      </c>
      <c r="B9235" t="s">
        <v>24693</v>
      </c>
      <c r="C9235" t="s">
        <v>19487</v>
      </c>
      <c r="D9235" t="s">
        <v>24377</v>
      </c>
      <c r="E9235"/>
      <c r="F9235"/>
      <c r="G9235"/>
      <c r="H9235"/>
    </row>
    <row r="9236" spans="1:8" x14ac:dyDescent="0.2">
      <c r="A9236" t="s">
        <v>21335</v>
      </c>
      <c r="B9236" t="s">
        <v>24694</v>
      </c>
      <c r="C9236" t="s">
        <v>21336</v>
      </c>
      <c r="D9236" t="s">
        <v>21677</v>
      </c>
      <c r="E9236"/>
      <c r="F9236"/>
      <c r="G9236"/>
      <c r="H9236"/>
    </row>
    <row r="9237" spans="1:8" x14ac:dyDescent="0.2">
      <c r="A9237" t="s">
        <v>19488</v>
      </c>
      <c r="B9237" t="s">
        <v>24695</v>
      </c>
      <c r="C9237" t="s">
        <v>19489</v>
      </c>
      <c r="D9237" t="s">
        <v>21677</v>
      </c>
      <c r="E9237"/>
      <c r="F9237"/>
      <c r="G9237"/>
      <c r="H9237"/>
    </row>
    <row r="9238" spans="1:8" x14ac:dyDescent="0.2">
      <c r="A9238" t="s">
        <v>15280</v>
      </c>
      <c r="B9238" t="s">
        <v>24696</v>
      </c>
      <c r="C9238" t="s">
        <v>15281</v>
      </c>
      <c r="D9238" t="s">
        <v>21677</v>
      </c>
      <c r="E9238"/>
      <c r="F9238"/>
      <c r="G9238"/>
      <c r="H9238"/>
    </row>
    <row r="9239" spans="1:8" x14ac:dyDescent="0.2">
      <c r="A9239" t="s">
        <v>15282</v>
      </c>
      <c r="B9239" t="s">
        <v>24697</v>
      </c>
      <c r="C9239" t="s">
        <v>15283</v>
      </c>
      <c r="D9239" t="s">
        <v>21677</v>
      </c>
      <c r="E9239"/>
      <c r="F9239"/>
      <c r="G9239"/>
      <c r="H9239"/>
    </row>
    <row r="9240" spans="1:8" x14ac:dyDescent="0.2">
      <c r="A9240" t="s">
        <v>25803</v>
      </c>
      <c r="B9240" t="s">
        <v>25804</v>
      </c>
      <c r="C9240" t="s">
        <v>25805</v>
      </c>
      <c r="D9240" t="s">
        <v>21677</v>
      </c>
      <c r="E9240"/>
      <c r="F9240"/>
      <c r="G9240"/>
      <c r="H9240"/>
    </row>
    <row r="9241" spans="1:8" x14ac:dyDescent="0.2">
      <c r="A9241" t="s">
        <v>25806</v>
      </c>
      <c r="B9241" t="s">
        <v>24662</v>
      </c>
      <c r="C9241" t="s">
        <v>25807</v>
      </c>
      <c r="D9241" t="s">
        <v>21677</v>
      </c>
      <c r="E9241"/>
      <c r="F9241"/>
      <c r="G9241"/>
      <c r="H9241"/>
    </row>
    <row r="9242" spans="1:8" x14ac:dyDescent="0.2">
      <c r="A9242" t="s">
        <v>15284</v>
      </c>
      <c r="B9242" t="s">
        <v>24662</v>
      </c>
      <c r="C9242" t="s">
        <v>15285</v>
      </c>
      <c r="D9242" t="s">
        <v>21677</v>
      </c>
      <c r="E9242"/>
      <c r="F9242"/>
      <c r="G9242"/>
      <c r="H9242"/>
    </row>
    <row r="9243" spans="1:8" x14ac:dyDescent="0.2">
      <c r="A9243" t="s">
        <v>25808</v>
      </c>
      <c r="B9243" t="s">
        <v>24662</v>
      </c>
      <c r="C9243" t="s">
        <v>25809</v>
      </c>
      <c r="D9243" t="s">
        <v>21677</v>
      </c>
      <c r="E9243"/>
      <c r="F9243"/>
      <c r="G9243"/>
      <c r="H9243"/>
    </row>
    <row r="9244" spans="1:8" x14ac:dyDescent="0.2">
      <c r="A9244" t="s">
        <v>24698</v>
      </c>
      <c r="B9244" t="s">
        <v>24663</v>
      </c>
      <c r="C9244" t="s">
        <v>24699</v>
      </c>
      <c r="D9244" t="s">
        <v>21677</v>
      </c>
      <c r="E9244"/>
      <c r="F9244"/>
      <c r="G9244"/>
      <c r="H9244"/>
    </row>
    <row r="9245" spans="1:8" x14ac:dyDescent="0.2">
      <c r="A9245" t="s">
        <v>24700</v>
      </c>
      <c r="B9245" t="s">
        <v>24663</v>
      </c>
      <c r="C9245" t="s">
        <v>24701</v>
      </c>
      <c r="D9245" t="s">
        <v>21677</v>
      </c>
      <c r="E9245"/>
      <c r="F9245"/>
      <c r="G9245"/>
      <c r="H9245"/>
    </row>
    <row r="9246" spans="1:8" x14ac:dyDescent="0.2">
      <c r="A9246" t="s">
        <v>25810</v>
      </c>
      <c r="B9246" t="s">
        <v>25811</v>
      </c>
      <c r="C9246" t="s">
        <v>25812</v>
      </c>
      <c r="D9246" t="s">
        <v>21677</v>
      </c>
      <c r="E9246"/>
      <c r="F9246"/>
      <c r="G9246"/>
      <c r="H9246"/>
    </row>
    <row r="9247" spans="1:8" x14ac:dyDescent="0.2">
      <c r="A9247" t="s">
        <v>25813</v>
      </c>
      <c r="B9247" t="s">
        <v>25814</v>
      </c>
      <c r="C9247" t="s">
        <v>25815</v>
      </c>
      <c r="D9247" t="s">
        <v>21677</v>
      </c>
      <c r="E9247"/>
      <c r="F9247"/>
      <c r="G9247"/>
      <c r="H9247"/>
    </row>
    <row r="9248" spans="1:8" x14ac:dyDescent="0.2">
      <c r="A9248" t="s">
        <v>19490</v>
      </c>
      <c r="B9248" t="s">
        <v>24702</v>
      </c>
      <c r="C9248" t="s">
        <v>19491</v>
      </c>
      <c r="D9248" t="s">
        <v>24377</v>
      </c>
      <c r="E9248"/>
      <c r="F9248"/>
      <c r="G9248"/>
      <c r="H9248"/>
    </row>
    <row r="9249" spans="1:8" x14ac:dyDescent="0.2">
      <c r="A9249" t="s">
        <v>19492</v>
      </c>
      <c r="B9249" t="s">
        <v>24703</v>
      </c>
      <c r="C9249" t="s">
        <v>19493</v>
      </c>
      <c r="D9249" t="s">
        <v>24377</v>
      </c>
      <c r="E9249"/>
      <c r="F9249"/>
      <c r="G9249"/>
      <c r="H9249"/>
    </row>
    <row r="9250" spans="1:8" x14ac:dyDescent="0.2">
      <c r="A9250" t="s">
        <v>25816</v>
      </c>
      <c r="B9250" t="s">
        <v>25817</v>
      </c>
      <c r="C9250" t="s">
        <v>25818</v>
      </c>
      <c r="D9250" t="s">
        <v>21677</v>
      </c>
      <c r="E9250"/>
      <c r="F9250"/>
      <c r="G9250"/>
      <c r="H9250"/>
    </row>
    <row r="9251" spans="1:8" x14ac:dyDescent="0.2">
      <c r="A9251" t="s">
        <v>25819</v>
      </c>
      <c r="B9251" t="s">
        <v>25820</v>
      </c>
      <c r="C9251" t="s">
        <v>25821</v>
      </c>
      <c r="D9251" t="s">
        <v>21677</v>
      </c>
      <c r="E9251"/>
      <c r="F9251"/>
      <c r="G9251"/>
      <c r="H9251"/>
    </row>
    <row r="9252" spans="1:8" x14ac:dyDescent="0.2">
      <c r="A9252" t="s">
        <v>25822</v>
      </c>
      <c r="B9252" t="s">
        <v>25823</v>
      </c>
      <c r="C9252" t="s">
        <v>25824</v>
      </c>
      <c r="D9252" t="s">
        <v>21677</v>
      </c>
      <c r="E9252"/>
      <c r="F9252"/>
      <c r="G9252"/>
      <c r="H9252"/>
    </row>
    <row r="9253" spans="1:8" x14ac:dyDescent="0.2">
      <c r="A9253" t="s">
        <v>25825</v>
      </c>
      <c r="B9253" t="s">
        <v>25826</v>
      </c>
      <c r="C9253" t="s">
        <v>25827</v>
      </c>
      <c r="D9253" t="s">
        <v>21677</v>
      </c>
      <c r="E9253"/>
      <c r="F9253"/>
      <c r="G9253"/>
      <c r="H9253"/>
    </row>
    <row r="9254" spans="1:8" x14ac:dyDescent="0.2">
      <c r="A9254" t="s">
        <v>15286</v>
      </c>
      <c r="B9254" t="s">
        <v>24704</v>
      </c>
      <c r="C9254" t="s">
        <v>15287</v>
      </c>
      <c r="D9254" t="s">
        <v>21677</v>
      </c>
      <c r="E9254"/>
      <c r="F9254"/>
      <c r="G9254"/>
      <c r="H9254"/>
    </row>
    <row r="9255" spans="1:8" x14ac:dyDescent="0.2">
      <c r="A9255" t="s">
        <v>15288</v>
      </c>
      <c r="B9255" t="s">
        <v>24704</v>
      </c>
      <c r="C9255" t="s">
        <v>13344</v>
      </c>
      <c r="D9255" t="s">
        <v>21677</v>
      </c>
      <c r="E9255"/>
      <c r="F9255"/>
      <c r="G9255"/>
      <c r="H9255"/>
    </row>
    <row r="9256" spans="1:8" x14ac:dyDescent="0.2">
      <c r="A9256" t="s">
        <v>13345</v>
      </c>
      <c r="B9256" t="s">
        <v>24705</v>
      </c>
      <c r="C9256" t="s">
        <v>13346</v>
      </c>
      <c r="D9256" t="s">
        <v>21677</v>
      </c>
      <c r="E9256"/>
      <c r="F9256"/>
      <c r="G9256"/>
      <c r="H9256"/>
    </row>
    <row r="9257" spans="1:8" x14ac:dyDescent="0.2">
      <c r="A9257" t="s">
        <v>21337</v>
      </c>
      <c r="B9257" t="s">
        <v>24706</v>
      </c>
      <c r="C9257" t="s">
        <v>21338</v>
      </c>
      <c r="D9257" t="s">
        <v>21677</v>
      </c>
      <c r="E9257"/>
      <c r="F9257"/>
      <c r="G9257"/>
      <c r="H9257"/>
    </row>
    <row r="9258" spans="1:8" x14ac:dyDescent="0.2">
      <c r="A9258" t="s">
        <v>21339</v>
      </c>
      <c r="B9258" t="s">
        <v>24707</v>
      </c>
      <c r="C9258" t="s">
        <v>21340</v>
      </c>
      <c r="D9258" t="s">
        <v>21677</v>
      </c>
      <c r="E9258"/>
      <c r="F9258"/>
      <c r="G9258"/>
      <c r="H9258"/>
    </row>
    <row r="9259" spans="1:8" x14ac:dyDescent="0.2">
      <c r="A9259" t="s">
        <v>21341</v>
      </c>
      <c r="B9259" t="s">
        <v>24708</v>
      </c>
      <c r="C9259" t="s">
        <v>21342</v>
      </c>
      <c r="D9259" t="s">
        <v>21677</v>
      </c>
      <c r="E9259"/>
      <c r="F9259"/>
      <c r="G9259"/>
      <c r="H9259"/>
    </row>
    <row r="9260" spans="1:8" x14ac:dyDescent="0.2">
      <c r="A9260" t="s">
        <v>21343</v>
      </c>
      <c r="B9260" t="s">
        <v>24709</v>
      </c>
      <c r="C9260" t="s">
        <v>21344</v>
      </c>
      <c r="D9260" t="s">
        <v>21677</v>
      </c>
      <c r="E9260"/>
      <c r="F9260"/>
      <c r="G9260"/>
      <c r="H9260"/>
    </row>
    <row r="9261" spans="1:8" x14ac:dyDescent="0.2">
      <c r="A9261" t="s">
        <v>25828</v>
      </c>
      <c r="B9261" t="s">
        <v>25829</v>
      </c>
      <c r="C9261" t="s">
        <v>25830</v>
      </c>
      <c r="D9261" t="s">
        <v>21677</v>
      </c>
      <c r="E9261"/>
      <c r="F9261"/>
      <c r="G9261"/>
      <c r="H9261"/>
    </row>
    <row r="9262" spans="1:8" x14ac:dyDescent="0.2">
      <c r="A9262" t="s">
        <v>19494</v>
      </c>
      <c r="B9262" t="s">
        <v>24710</v>
      </c>
      <c r="C9262" t="s">
        <v>19495</v>
      </c>
      <c r="D9262" t="s">
        <v>21677</v>
      </c>
      <c r="E9262"/>
      <c r="F9262"/>
      <c r="G9262"/>
      <c r="H9262"/>
    </row>
    <row r="9263" spans="1:8" x14ac:dyDescent="0.2">
      <c r="A9263" t="s">
        <v>19496</v>
      </c>
      <c r="B9263" t="s">
        <v>24711</v>
      </c>
      <c r="C9263" t="s">
        <v>19497</v>
      </c>
      <c r="D9263" t="s">
        <v>21677</v>
      </c>
      <c r="E9263"/>
      <c r="F9263"/>
      <c r="G9263"/>
      <c r="H9263"/>
    </row>
    <row r="9264" spans="1:8" x14ac:dyDescent="0.2">
      <c r="A9264" t="s">
        <v>19498</v>
      </c>
      <c r="B9264" t="s">
        <v>24712</v>
      </c>
      <c r="C9264" t="s">
        <v>19499</v>
      </c>
      <c r="D9264" t="s">
        <v>21677</v>
      </c>
      <c r="E9264"/>
      <c r="F9264"/>
      <c r="G9264"/>
      <c r="H9264"/>
    </row>
    <row r="9265" spans="1:8" x14ac:dyDescent="0.2">
      <c r="A9265" t="s">
        <v>13347</v>
      </c>
      <c r="B9265" t="s">
        <v>24713</v>
      </c>
      <c r="C9265" t="s">
        <v>13348</v>
      </c>
      <c r="D9265" t="s">
        <v>21677</v>
      </c>
      <c r="E9265"/>
      <c r="F9265"/>
      <c r="G9265"/>
      <c r="H9265"/>
    </row>
    <row r="9266" spans="1:8" x14ac:dyDescent="0.2">
      <c r="A9266" t="s">
        <v>19500</v>
      </c>
      <c r="B9266" t="s">
        <v>24714</v>
      </c>
      <c r="C9266" t="s">
        <v>19501</v>
      </c>
      <c r="D9266" t="s">
        <v>24377</v>
      </c>
      <c r="E9266"/>
      <c r="F9266"/>
      <c r="G9266"/>
      <c r="H9266"/>
    </row>
    <row r="9267" spans="1:8" x14ac:dyDescent="0.2">
      <c r="A9267" t="s">
        <v>19502</v>
      </c>
      <c r="B9267" t="s">
        <v>24715</v>
      </c>
      <c r="C9267" t="s">
        <v>19503</v>
      </c>
      <c r="D9267" t="s">
        <v>24377</v>
      </c>
      <c r="E9267"/>
      <c r="F9267"/>
      <c r="G9267"/>
      <c r="H9267"/>
    </row>
    <row r="9268" spans="1:8" x14ac:dyDescent="0.2">
      <c r="A9268" t="s">
        <v>25831</v>
      </c>
      <c r="B9268" t="s">
        <v>25832</v>
      </c>
      <c r="C9268" t="s">
        <v>25833</v>
      </c>
      <c r="D9268" t="s">
        <v>21677</v>
      </c>
      <c r="E9268"/>
      <c r="F9268"/>
      <c r="G9268"/>
      <c r="H9268"/>
    </row>
    <row r="9269" spans="1:8" x14ac:dyDescent="0.2">
      <c r="A9269" t="s">
        <v>19504</v>
      </c>
      <c r="B9269" t="s">
        <v>24716</v>
      </c>
      <c r="C9269" t="s">
        <v>19505</v>
      </c>
      <c r="D9269" t="s">
        <v>21677</v>
      </c>
      <c r="E9269"/>
      <c r="F9269"/>
      <c r="G9269"/>
      <c r="H9269"/>
    </row>
    <row r="9270" spans="1:8" x14ac:dyDescent="0.2">
      <c r="A9270" t="s">
        <v>19506</v>
      </c>
      <c r="B9270" t="s">
        <v>24717</v>
      </c>
      <c r="C9270" t="s">
        <v>19507</v>
      </c>
      <c r="D9270" t="s">
        <v>21677</v>
      </c>
      <c r="E9270"/>
      <c r="F9270"/>
      <c r="G9270"/>
      <c r="H9270"/>
    </row>
    <row r="9271" spans="1:8" x14ac:dyDescent="0.2">
      <c r="A9271" t="s">
        <v>19508</v>
      </c>
      <c r="B9271" t="s">
        <v>24718</v>
      </c>
      <c r="C9271" t="s">
        <v>19509</v>
      </c>
      <c r="D9271" t="s">
        <v>21677</v>
      </c>
      <c r="E9271"/>
      <c r="F9271"/>
      <c r="G9271"/>
      <c r="H9271"/>
    </row>
    <row r="9272" spans="1:8" x14ac:dyDescent="0.2">
      <c r="A9272" t="s">
        <v>13349</v>
      </c>
      <c r="B9272" t="s">
        <v>24719</v>
      </c>
      <c r="C9272" t="s">
        <v>13350</v>
      </c>
      <c r="D9272" t="s">
        <v>21677</v>
      </c>
      <c r="E9272"/>
      <c r="F9272"/>
      <c r="G9272"/>
      <c r="H9272"/>
    </row>
    <row r="9273" spans="1:8" x14ac:dyDescent="0.2">
      <c r="A9273" t="s">
        <v>25834</v>
      </c>
      <c r="B9273" t="s">
        <v>24713</v>
      </c>
      <c r="C9273" t="s">
        <v>13348</v>
      </c>
      <c r="D9273" t="s">
        <v>21677</v>
      </c>
      <c r="E9273"/>
      <c r="F9273"/>
      <c r="G9273"/>
      <c r="H9273"/>
    </row>
    <row r="9274" spans="1:8" x14ac:dyDescent="0.2">
      <c r="A9274" t="s">
        <v>19510</v>
      </c>
      <c r="B9274" t="s">
        <v>24720</v>
      </c>
      <c r="C9274" t="s">
        <v>19511</v>
      </c>
      <c r="D9274" t="s">
        <v>21677</v>
      </c>
      <c r="E9274"/>
      <c r="F9274"/>
      <c r="G9274"/>
      <c r="H9274"/>
    </row>
    <row r="9275" spans="1:8" x14ac:dyDescent="0.2">
      <c r="A9275" t="s">
        <v>19512</v>
      </c>
      <c r="B9275" t="s">
        <v>24721</v>
      </c>
      <c r="C9275" t="s">
        <v>19513</v>
      </c>
      <c r="D9275" t="s">
        <v>21677</v>
      </c>
      <c r="E9275"/>
      <c r="F9275"/>
      <c r="G9275"/>
      <c r="H9275"/>
    </row>
    <row r="9276" spans="1:8" x14ac:dyDescent="0.2">
      <c r="A9276" t="s">
        <v>19514</v>
      </c>
      <c r="B9276" t="s">
        <v>24722</v>
      </c>
      <c r="C9276" t="s">
        <v>19515</v>
      </c>
      <c r="D9276" t="s">
        <v>21677</v>
      </c>
      <c r="E9276"/>
      <c r="F9276"/>
      <c r="G9276"/>
      <c r="H9276"/>
    </row>
    <row r="9277" spans="1:8" x14ac:dyDescent="0.2">
      <c r="A9277" t="s">
        <v>24723</v>
      </c>
      <c r="B9277" t="s">
        <v>24724</v>
      </c>
      <c r="C9277" t="s">
        <v>24725</v>
      </c>
      <c r="D9277" t="s">
        <v>21677</v>
      </c>
      <c r="E9277"/>
      <c r="F9277"/>
      <c r="G9277"/>
      <c r="H9277"/>
    </row>
    <row r="9278" spans="1:8" x14ac:dyDescent="0.2">
      <c r="A9278" t="s">
        <v>24726</v>
      </c>
      <c r="B9278" t="s">
        <v>24724</v>
      </c>
      <c r="C9278" t="s">
        <v>24727</v>
      </c>
      <c r="D9278" t="s">
        <v>21677</v>
      </c>
      <c r="E9278"/>
      <c r="F9278"/>
      <c r="G9278"/>
      <c r="H9278"/>
    </row>
    <row r="9279" spans="1:8" x14ac:dyDescent="0.2">
      <c r="A9279" t="s">
        <v>19516</v>
      </c>
      <c r="B9279" t="s">
        <v>24728</v>
      </c>
      <c r="C9279" t="s">
        <v>19517</v>
      </c>
      <c r="D9279" t="s">
        <v>21677</v>
      </c>
      <c r="E9279"/>
      <c r="F9279"/>
      <c r="G9279"/>
      <c r="H9279"/>
    </row>
    <row r="9280" spans="1:8" x14ac:dyDescent="0.2">
      <c r="A9280" t="s">
        <v>19518</v>
      </c>
      <c r="B9280" t="s">
        <v>24729</v>
      </c>
      <c r="C9280" t="s">
        <v>19519</v>
      </c>
      <c r="D9280" t="s">
        <v>21677</v>
      </c>
      <c r="E9280"/>
      <c r="F9280"/>
      <c r="G9280"/>
      <c r="H9280"/>
    </row>
    <row r="9281" spans="1:8" x14ac:dyDescent="0.2">
      <c r="A9281" t="s">
        <v>25835</v>
      </c>
      <c r="B9281" t="s">
        <v>25836</v>
      </c>
      <c r="C9281" t="s">
        <v>25837</v>
      </c>
      <c r="D9281" t="s">
        <v>21677</v>
      </c>
      <c r="E9281"/>
      <c r="F9281"/>
      <c r="G9281"/>
      <c r="H9281"/>
    </row>
    <row r="9282" spans="1:8" x14ac:dyDescent="0.2">
      <c r="A9282" t="s">
        <v>21345</v>
      </c>
      <c r="B9282" t="s">
        <v>24730</v>
      </c>
      <c r="C9282" t="s">
        <v>21346</v>
      </c>
      <c r="D9282" t="s">
        <v>21677</v>
      </c>
      <c r="E9282"/>
      <c r="F9282"/>
      <c r="G9282"/>
      <c r="H9282"/>
    </row>
    <row r="9283" spans="1:8" x14ac:dyDescent="0.2">
      <c r="A9283" t="s">
        <v>25838</v>
      </c>
      <c r="B9283" t="s">
        <v>25839</v>
      </c>
      <c r="C9283" t="s">
        <v>25840</v>
      </c>
      <c r="D9283" t="s">
        <v>21677</v>
      </c>
      <c r="E9283"/>
      <c r="F9283"/>
      <c r="G9283"/>
      <c r="H9283"/>
    </row>
    <row r="9284" spans="1:8" x14ac:dyDescent="0.2">
      <c r="A9284" t="s">
        <v>19520</v>
      </c>
      <c r="B9284" t="s">
        <v>24731</v>
      </c>
      <c r="C9284" t="s">
        <v>19521</v>
      </c>
      <c r="D9284" t="s">
        <v>21677</v>
      </c>
      <c r="E9284"/>
      <c r="F9284"/>
      <c r="G9284"/>
      <c r="H9284"/>
    </row>
    <row r="9285" spans="1:8" x14ac:dyDescent="0.2">
      <c r="A9285" t="s">
        <v>21347</v>
      </c>
      <c r="B9285" t="s">
        <v>24732</v>
      </c>
      <c r="C9285" t="s">
        <v>21348</v>
      </c>
      <c r="D9285" t="s">
        <v>21677</v>
      </c>
      <c r="E9285"/>
      <c r="F9285"/>
      <c r="G9285"/>
      <c r="H9285"/>
    </row>
    <row r="9286" spans="1:8" x14ac:dyDescent="0.2">
      <c r="A9286" t="s">
        <v>25841</v>
      </c>
      <c r="B9286" t="s">
        <v>25842</v>
      </c>
      <c r="C9286" t="s">
        <v>25843</v>
      </c>
      <c r="D9286" t="s">
        <v>21677</v>
      </c>
      <c r="E9286"/>
      <c r="F9286"/>
      <c r="G9286"/>
      <c r="H9286"/>
    </row>
    <row r="9287" spans="1:8" x14ac:dyDescent="0.2">
      <c r="A9287" t="s">
        <v>21349</v>
      </c>
      <c r="B9287" t="s">
        <v>24733</v>
      </c>
      <c r="C9287" t="s">
        <v>21350</v>
      </c>
      <c r="D9287" t="s">
        <v>21677</v>
      </c>
      <c r="E9287"/>
      <c r="F9287"/>
      <c r="G9287"/>
      <c r="H9287"/>
    </row>
    <row r="9288" spans="1:8" x14ac:dyDescent="0.2">
      <c r="A9288" t="s">
        <v>25844</v>
      </c>
      <c r="B9288" t="s">
        <v>25845</v>
      </c>
      <c r="C9288" t="s">
        <v>25846</v>
      </c>
      <c r="D9288" t="s">
        <v>21677</v>
      </c>
      <c r="E9288"/>
      <c r="F9288"/>
      <c r="G9288"/>
      <c r="H9288"/>
    </row>
    <row r="9289" spans="1:8" x14ac:dyDescent="0.2">
      <c r="A9289" t="s">
        <v>25847</v>
      </c>
      <c r="B9289" t="s">
        <v>25848</v>
      </c>
      <c r="C9289" t="s">
        <v>25849</v>
      </c>
      <c r="D9289" t="s">
        <v>21677</v>
      </c>
      <c r="E9289"/>
      <c r="F9289"/>
      <c r="G9289"/>
      <c r="H9289"/>
    </row>
    <row r="9290" spans="1:8" x14ac:dyDescent="0.2">
      <c r="A9290" t="s">
        <v>25850</v>
      </c>
      <c r="B9290" t="s">
        <v>25851</v>
      </c>
      <c r="C9290" t="s">
        <v>25852</v>
      </c>
      <c r="D9290" t="s">
        <v>21677</v>
      </c>
      <c r="E9290"/>
      <c r="F9290"/>
      <c r="G9290"/>
      <c r="H9290"/>
    </row>
    <row r="9291" spans="1:8" x14ac:dyDescent="0.2">
      <c r="A9291" t="s">
        <v>25853</v>
      </c>
      <c r="B9291" t="s">
        <v>25854</v>
      </c>
      <c r="C9291" t="s">
        <v>25855</v>
      </c>
      <c r="D9291" t="s">
        <v>21677</v>
      </c>
      <c r="E9291"/>
      <c r="F9291"/>
      <c r="G9291"/>
      <c r="H9291"/>
    </row>
    <row r="9292" spans="1:8" x14ac:dyDescent="0.2">
      <c r="A9292" t="s">
        <v>25856</v>
      </c>
      <c r="B9292" t="s">
        <v>25857</v>
      </c>
      <c r="C9292" t="s">
        <v>25858</v>
      </c>
      <c r="D9292" t="s">
        <v>21677</v>
      </c>
      <c r="E9292"/>
      <c r="F9292"/>
      <c r="G9292"/>
      <c r="H9292"/>
    </row>
    <row r="9293" spans="1:8" x14ac:dyDescent="0.2">
      <c r="A9293" t="s">
        <v>25859</v>
      </c>
      <c r="B9293" t="s">
        <v>25848</v>
      </c>
      <c r="C9293" t="s">
        <v>25860</v>
      </c>
      <c r="D9293" t="s">
        <v>21677</v>
      </c>
      <c r="E9293"/>
      <c r="F9293"/>
      <c r="G9293"/>
      <c r="H9293"/>
    </row>
    <row r="9294" spans="1:8" x14ac:dyDescent="0.2">
      <c r="A9294" t="s">
        <v>25861</v>
      </c>
      <c r="B9294" t="s">
        <v>25862</v>
      </c>
      <c r="C9294" t="s">
        <v>25863</v>
      </c>
      <c r="D9294" t="s">
        <v>21677</v>
      </c>
      <c r="E9294"/>
      <c r="F9294"/>
      <c r="G9294"/>
      <c r="H9294"/>
    </row>
    <row r="9295" spans="1:8" x14ac:dyDescent="0.2">
      <c r="A9295" t="s">
        <v>19522</v>
      </c>
      <c r="B9295" t="s">
        <v>24734</v>
      </c>
      <c r="C9295" t="s">
        <v>19523</v>
      </c>
      <c r="D9295" t="s">
        <v>24377</v>
      </c>
      <c r="E9295"/>
      <c r="F9295"/>
      <c r="G9295"/>
      <c r="H9295"/>
    </row>
    <row r="9296" spans="1:8" x14ac:dyDescent="0.2">
      <c r="A9296" t="s">
        <v>25864</v>
      </c>
      <c r="B9296" t="s">
        <v>25865</v>
      </c>
      <c r="C9296" t="s">
        <v>25866</v>
      </c>
      <c r="D9296" t="s">
        <v>21677</v>
      </c>
      <c r="E9296"/>
      <c r="F9296"/>
      <c r="G9296"/>
      <c r="H9296"/>
    </row>
    <row r="9297" spans="1:8" x14ac:dyDescent="0.2">
      <c r="A9297" t="s">
        <v>25867</v>
      </c>
      <c r="B9297" t="s">
        <v>25868</v>
      </c>
      <c r="C9297" t="s">
        <v>25869</v>
      </c>
      <c r="D9297" t="s">
        <v>21677</v>
      </c>
      <c r="E9297"/>
      <c r="F9297"/>
      <c r="G9297"/>
      <c r="H9297"/>
    </row>
    <row r="9298" spans="1:8" x14ac:dyDescent="0.2">
      <c r="A9298" t="s">
        <v>25870</v>
      </c>
      <c r="B9298" t="s">
        <v>25871</v>
      </c>
      <c r="C9298" t="s">
        <v>25872</v>
      </c>
      <c r="D9298" t="s">
        <v>21677</v>
      </c>
      <c r="E9298"/>
      <c r="F9298"/>
      <c r="G9298"/>
      <c r="H9298"/>
    </row>
    <row r="9299" spans="1:8" x14ac:dyDescent="0.2">
      <c r="A9299" t="s">
        <v>25873</v>
      </c>
      <c r="B9299" t="s">
        <v>25874</v>
      </c>
      <c r="C9299" t="s">
        <v>25875</v>
      </c>
      <c r="D9299" t="s">
        <v>21677</v>
      </c>
      <c r="E9299"/>
      <c r="F9299"/>
      <c r="G9299"/>
      <c r="H9299"/>
    </row>
    <row r="9300" spans="1:8" x14ac:dyDescent="0.2">
      <c r="A9300" t="s">
        <v>21351</v>
      </c>
      <c r="B9300" t="s">
        <v>24735</v>
      </c>
      <c r="C9300" t="s">
        <v>21352</v>
      </c>
      <c r="D9300" t="s">
        <v>21677</v>
      </c>
      <c r="E9300"/>
      <c r="F9300"/>
      <c r="G9300"/>
      <c r="H9300"/>
    </row>
    <row r="9301" spans="1:8" x14ac:dyDescent="0.2">
      <c r="A9301" t="s">
        <v>21353</v>
      </c>
      <c r="B9301" t="s">
        <v>24736</v>
      </c>
      <c r="C9301" t="s">
        <v>21354</v>
      </c>
      <c r="D9301" t="s">
        <v>21677</v>
      </c>
      <c r="E9301"/>
      <c r="F9301"/>
      <c r="G9301"/>
      <c r="H9301"/>
    </row>
    <row r="9302" spans="1:8" x14ac:dyDescent="0.2">
      <c r="A9302" t="s">
        <v>13351</v>
      </c>
      <c r="B9302" t="s">
        <v>22877</v>
      </c>
      <c r="C9302" t="s">
        <v>13352</v>
      </c>
      <c r="D9302" t="s">
        <v>21677</v>
      </c>
      <c r="E9302"/>
      <c r="F9302"/>
      <c r="G9302"/>
      <c r="H9302"/>
    </row>
    <row r="9303" spans="1:8" x14ac:dyDescent="0.2">
      <c r="A9303" t="s">
        <v>13353</v>
      </c>
      <c r="B9303" t="s">
        <v>22877</v>
      </c>
      <c r="C9303" t="s">
        <v>13354</v>
      </c>
      <c r="D9303" t="s">
        <v>21677</v>
      </c>
      <c r="E9303"/>
      <c r="F9303"/>
      <c r="G9303"/>
      <c r="H9303"/>
    </row>
    <row r="9304" spans="1:8" x14ac:dyDescent="0.2">
      <c r="A9304" t="s">
        <v>13355</v>
      </c>
      <c r="B9304" t="s">
        <v>22877</v>
      </c>
      <c r="C9304" t="s">
        <v>13356</v>
      </c>
      <c r="D9304" t="s">
        <v>21677</v>
      </c>
      <c r="E9304"/>
      <c r="F9304"/>
      <c r="G9304"/>
      <c r="H9304"/>
    </row>
    <row r="9305" spans="1:8" x14ac:dyDescent="0.2">
      <c r="A9305" t="s">
        <v>13357</v>
      </c>
      <c r="B9305" t="s">
        <v>22877</v>
      </c>
      <c r="C9305" t="s">
        <v>13358</v>
      </c>
      <c r="D9305" t="s">
        <v>21677</v>
      </c>
      <c r="E9305"/>
      <c r="F9305"/>
      <c r="G9305"/>
      <c r="H9305"/>
    </row>
    <row r="9306" spans="1:8" x14ac:dyDescent="0.2">
      <c r="A9306" t="s">
        <v>13359</v>
      </c>
      <c r="B9306" t="s">
        <v>22877</v>
      </c>
      <c r="C9306" t="s">
        <v>13360</v>
      </c>
      <c r="D9306" t="s">
        <v>21677</v>
      </c>
      <c r="E9306"/>
      <c r="F9306"/>
      <c r="G9306"/>
      <c r="H9306"/>
    </row>
    <row r="9307" spans="1:8" x14ac:dyDescent="0.2">
      <c r="A9307" t="s">
        <v>13361</v>
      </c>
      <c r="B9307" t="s">
        <v>22877</v>
      </c>
      <c r="C9307" t="s">
        <v>13362</v>
      </c>
      <c r="D9307" t="s">
        <v>21677</v>
      </c>
      <c r="E9307"/>
      <c r="F9307"/>
      <c r="G9307"/>
      <c r="H9307"/>
    </row>
    <row r="9308" spans="1:8" x14ac:dyDescent="0.2">
      <c r="A9308" t="s">
        <v>13363</v>
      </c>
      <c r="B9308" t="s">
        <v>22877</v>
      </c>
      <c r="C9308" t="s">
        <v>13364</v>
      </c>
      <c r="D9308" t="s">
        <v>21677</v>
      </c>
      <c r="E9308"/>
      <c r="F9308"/>
      <c r="G9308"/>
      <c r="H9308"/>
    </row>
    <row r="9309" spans="1:8" x14ac:dyDescent="0.2">
      <c r="A9309" t="s">
        <v>13365</v>
      </c>
      <c r="B9309" t="s">
        <v>22877</v>
      </c>
      <c r="C9309" t="s">
        <v>13366</v>
      </c>
      <c r="D9309" t="s">
        <v>21677</v>
      </c>
      <c r="E9309"/>
      <c r="F9309"/>
      <c r="G9309"/>
      <c r="H9309"/>
    </row>
    <row r="9310" spans="1:8" x14ac:dyDescent="0.2">
      <c r="A9310" t="s">
        <v>13367</v>
      </c>
      <c r="B9310" t="s">
        <v>22877</v>
      </c>
      <c r="C9310" t="s">
        <v>15325</v>
      </c>
      <c r="D9310" t="s">
        <v>21677</v>
      </c>
      <c r="E9310"/>
      <c r="F9310"/>
      <c r="G9310"/>
      <c r="H9310"/>
    </row>
    <row r="9311" spans="1:8" x14ac:dyDescent="0.2">
      <c r="A9311" t="s">
        <v>15326</v>
      </c>
      <c r="B9311" t="s">
        <v>22877</v>
      </c>
      <c r="C9311" t="s">
        <v>15327</v>
      </c>
      <c r="D9311" t="s">
        <v>21677</v>
      </c>
      <c r="E9311"/>
      <c r="F9311"/>
      <c r="G9311"/>
      <c r="H9311"/>
    </row>
    <row r="9312" spans="1:8" x14ac:dyDescent="0.2">
      <c r="A9312" t="s">
        <v>15328</v>
      </c>
      <c r="B9312" t="s">
        <v>22877</v>
      </c>
      <c r="C9312" t="s">
        <v>15329</v>
      </c>
      <c r="D9312" t="s">
        <v>21677</v>
      </c>
      <c r="E9312"/>
      <c r="F9312"/>
      <c r="G9312"/>
      <c r="H9312"/>
    </row>
    <row r="9313" spans="1:8" x14ac:dyDescent="0.2">
      <c r="A9313" t="s">
        <v>15330</v>
      </c>
      <c r="B9313" t="s">
        <v>22877</v>
      </c>
      <c r="C9313" t="s">
        <v>15331</v>
      </c>
      <c r="D9313" t="s">
        <v>21677</v>
      </c>
      <c r="E9313"/>
      <c r="F9313"/>
      <c r="G9313"/>
      <c r="H9313"/>
    </row>
    <row r="9314" spans="1:8" x14ac:dyDescent="0.2">
      <c r="A9314" t="s">
        <v>15332</v>
      </c>
      <c r="B9314" t="s">
        <v>22877</v>
      </c>
      <c r="C9314" t="s">
        <v>15333</v>
      </c>
      <c r="D9314" t="s">
        <v>21677</v>
      </c>
      <c r="E9314"/>
      <c r="F9314"/>
      <c r="G9314"/>
      <c r="H9314"/>
    </row>
    <row r="9315" spans="1:8" x14ac:dyDescent="0.2">
      <c r="A9315" t="s">
        <v>15334</v>
      </c>
      <c r="B9315" t="s">
        <v>22877</v>
      </c>
      <c r="C9315" t="s">
        <v>15335</v>
      </c>
      <c r="D9315" t="s">
        <v>21677</v>
      </c>
      <c r="E9315"/>
      <c r="F9315"/>
      <c r="G9315"/>
      <c r="H9315"/>
    </row>
    <row r="9316" spans="1:8" x14ac:dyDescent="0.2">
      <c r="A9316" t="s">
        <v>15336</v>
      </c>
      <c r="B9316" t="s">
        <v>22877</v>
      </c>
      <c r="C9316" t="s">
        <v>15337</v>
      </c>
      <c r="D9316" t="s">
        <v>21677</v>
      </c>
      <c r="E9316"/>
      <c r="F9316"/>
      <c r="G9316"/>
      <c r="H9316"/>
    </row>
    <row r="9317" spans="1:8" x14ac:dyDescent="0.2">
      <c r="A9317" t="s">
        <v>15338</v>
      </c>
      <c r="B9317" t="s">
        <v>22877</v>
      </c>
      <c r="C9317" t="s">
        <v>15339</v>
      </c>
      <c r="D9317" t="s">
        <v>21677</v>
      </c>
      <c r="E9317"/>
      <c r="F9317"/>
      <c r="G9317"/>
      <c r="H9317"/>
    </row>
    <row r="9318" spans="1:8" x14ac:dyDescent="0.2">
      <c r="A9318" t="s">
        <v>15340</v>
      </c>
      <c r="B9318" t="s">
        <v>22877</v>
      </c>
      <c r="C9318" t="s">
        <v>15341</v>
      </c>
      <c r="D9318" t="s">
        <v>21677</v>
      </c>
      <c r="E9318"/>
      <c r="F9318"/>
      <c r="G9318"/>
      <c r="H9318"/>
    </row>
    <row r="9319" spans="1:8" x14ac:dyDescent="0.2">
      <c r="A9319" t="s">
        <v>15342</v>
      </c>
      <c r="B9319" t="s">
        <v>22877</v>
      </c>
      <c r="C9319" t="s">
        <v>15343</v>
      </c>
      <c r="D9319" t="s">
        <v>21677</v>
      </c>
      <c r="E9319"/>
      <c r="F9319"/>
      <c r="G9319"/>
      <c r="H9319"/>
    </row>
    <row r="9320" spans="1:8" x14ac:dyDescent="0.2">
      <c r="A9320" t="s">
        <v>15344</v>
      </c>
      <c r="B9320" t="s">
        <v>22877</v>
      </c>
      <c r="C9320" t="s">
        <v>15345</v>
      </c>
      <c r="D9320" t="s">
        <v>21677</v>
      </c>
      <c r="E9320"/>
      <c r="F9320"/>
      <c r="G9320"/>
      <c r="H9320"/>
    </row>
    <row r="9321" spans="1:8" x14ac:dyDescent="0.2">
      <c r="A9321" t="s">
        <v>13451</v>
      </c>
      <c r="B9321" t="s">
        <v>22877</v>
      </c>
      <c r="C9321" t="s">
        <v>13452</v>
      </c>
      <c r="D9321" t="s">
        <v>21677</v>
      </c>
      <c r="E9321"/>
      <c r="F9321"/>
      <c r="G9321"/>
      <c r="H9321"/>
    </row>
    <row r="9322" spans="1:8" x14ac:dyDescent="0.2">
      <c r="A9322" t="s">
        <v>13453</v>
      </c>
      <c r="B9322" t="s">
        <v>22877</v>
      </c>
      <c r="C9322" t="s">
        <v>13454</v>
      </c>
      <c r="D9322" t="s">
        <v>21677</v>
      </c>
      <c r="E9322"/>
      <c r="F9322"/>
      <c r="G9322"/>
      <c r="H9322"/>
    </row>
    <row r="9323" spans="1:8" x14ac:dyDescent="0.2">
      <c r="A9323" t="s">
        <v>13455</v>
      </c>
      <c r="B9323" t="s">
        <v>22877</v>
      </c>
      <c r="C9323" t="s">
        <v>13456</v>
      </c>
      <c r="D9323" t="s">
        <v>21677</v>
      </c>
      <c r="E9323"/>
      <c r="F9323"/>
      <c r="G9323"/>
      <c r="H9323"/>
    </row>
    <row r="9324" spans="1:8" x14ac:dyDescent="0.2">
      <c r="A9324" t="s">
        <v>13457</v>
      </c>
      <c r="B9324" t="s">
        <v>22877</v>
      </c>
      <c r="C9324" t="s">
        <v>13458</v>
      </c>
      <c r="D9324" t="s">
        <v>21677</v>
      </c>
      <c r="E9324"/>
      <c r="F9324"/>
      <c r="G9324"/>
      <c r="H9324"/>
    </row>
    <row r="9325" spans="1:8" x14ac:dyDescent="0.2">
      <c r="A9325" t="s">
        <v>13459</v>
      </c>
      <c r="B9325" t="s">
        <v>22877</v>
      </c>
      <c r="C9325" t="s">
        <v>13460</v>
      </c>
      <c r="D9325" t="s">
        <v>21677</v>
      </c>
      <c r="E9325"/>
      <c r="F9325"/>
      <c r="G9325"/>
      <c r="H9325"/>
    </row>
    <row r="9326" spans="1:8" x14ac:dyDescent="0.2">
      <c r="A9326" t="s">
        <v>13461</v>
      </c>
      <c r="B9326" t="s">
        <v>22877</v>
      </c>
      <c r="C9326" t="s">
        <v>13462</v>
      </c>
      <c r="D9326" t="s">
        <v>21677</v>
      </c>
      <c r="E9326"/>
      <c r="F9326"/>
      <c r="G9326"/>
      <c r="H9326"/>
    </row>
    <row r="9327" spans="1:8" x14ac:dyDescent="0.2">
      <c r="A9327" t="s">
        <v>13463</v>
      </c>
      <c r="B9327" t="s">
        <v>22877</v>
      </c>
      <c r="C9327" t="s">
        <v>13464</v>
      </c>
      <c r="D9327" t="s">
        <v>21677</v>
      </c>
      <c r="E9327"/>
      <c r="F9327"/>
      <c r="G9327"/>
      <c r="H9327"/>
    </row>
    <row r="9328" spans="1:8" x14ac:dyDescent="0.2">
      <c r="A9328" t="s">
        <v>13465</v>
      </c>
      <c r="B9328" t="s">
        <v>22877</v>
      </c>
      <c r="C9328" t="s">
        <v>13466</v>
      </c>
      <c r="D9328" t="s">
        <v>21677</v>
      </c>
      <c r="E9328"/>
      <c r="F9328"/>
      <c r="G9328"/>
      <c r="H9328"/>
    </row>
    <row r="9329" spans="1:8" x14ac:dyDescent="0.2">
      <c r="A9329" t="s">
        <v>13467</v>
      </c>
      <c r="B9329" t="s">
        <v>22877</v>
      </c>
      <c r="C9329" t="s">
        <v>13468</v>
      </c>
      <c r="D9329" t="s">
        <v>21677</v>
      </c>
      <c r="E9329"/>
      <c r="F9329"/>
      <c r="G9329"/>
      <c r="H9329"/>
    </row>
    <row r="9330" spans="1:8" x14ac:dyDescent="0.2">
      <c r="A9330" t="s">
        <v>13469</v>
      </c>
      <c r="B9330" t="s">
        <v>22877</v>
      </c>
      <c r="C9330" t="s">
        <v>13470</v>
      </c>
      <c r="D9330" t="s">
        <v>21677</v>
      </c>
      <c r="E9330"/>
      <c r="F9330"/>
      <c r="G9330"/>
      <c r="H9330"/>
    </row>
    <row r="9331" spans="1:8" x14ac:dyDescent="0.2">
      <c r="A9331" t="s">
        <v>13471</v>
      </c>
      <c r="B9331" t="s">
        <v>22877</v>
      </c>
      <c r="C9331" t="s">
        <v>13464</v>
      </c>
      <c r="D9331" t="s">
        <v>21677</v>
      </c>
      <c r="E9331"/>
      <c r="F9331"/>
      <c r="G9331"/>
      <c r="H9331"/>
    </row>
    <row r="9332" spans="1:8" x14ac:dyDescent="0.2">
      <c r="A9332" t="s">
        <v>13472</v>
      </c>
      <c r="B9332" t="s">
        <v>22877</v>
      </c>
      <c r="C9332" t="s">
        <v>13473</v>
      </c>
      <c r="D9332" t="s">
        <v>21677</v>
      </c>
      <c r="E9332"/>
      <c r="F9332"/>
      <c r="G9332"/>
      <c r="H9332"/>
    </row>
    <row r="9333" spans="1:8" x14ac:dyDescent="0.2">
      <c r="A9333" t="s">
        <v>13474</v>
      </c>
      <c r="B9333" t="s">
        <v>22877</v>
      </c>
      <c r="C9333" t="s">
        <v>13475</v>
      </c>
      <c r="D9333" t="s">
        <v>21677</v>
      </c>
      <c r="E9333"/>
      <c r="F9333">
        <v>71305</v>
      </c>
      <c r="G9333"/>
      <c r="H9333"/>
    </row>
    <row r="9334" spans="1:8" x14ac:dyDescent="0.2">
      <c r="A9334" t="s">
        <v>13476</v>
      </c>
      <c r="B9334" t="s">
        <v>22877</v>
      </c>
      <c r="C9334" t="s">
        <v>13477</v>
      </c>
      <c r="D9334" t="s">
        <v>21677</v>
      </c>
      <c r="E9334"/>
      <c r="F9334">
        <v>71305</v>
      </c>
      <c r="G9334"/>
      <c r="H9334"/>
    </row>
    <row r="9335" spans="1:8" x14ac:dyDescent="0.2">
      <c r="A9335" t="s">
        <v>13478</v>
      </c>
      <c r="B9335" t="s">
        <v>22877</v>
      </c>
      <c r="C9335" t="s">
        <v>13479</v>
      </c>
      <c r="D9335" t="s">
        <v>21677</v>
      </c>
      <c r="E9335"/>
      <c r="F9335">
        <v>71305</v>
      </c>
      <c r="G9335"/>
      <c r="H9335"/>
    </row>
    <row r="9336" spans="1:8" x14ac:dyDescent="0.2">
      <c r="A9336" t="s">
        <v>13480</v>
      </c>
      <c r="B9336" t="s">
        <v>22877</v>
      </c>
      <c r="C9336" t="s">
        <v>13481</v>
      </c>
      <c r="D9336" t="s">
        <v>21677</v>
      </c>
      <c r="E9336"/>
      <c r="F9336">
        <v>71305</v>
      </c>
      <c r="G9336"/>
      <c r="H9336"/>
    </row>
    <row r="9337" spans="1:8" x14ac:dyDescent="0.2">
      <c r="A9337" t="s">
        <v>13482</v>
      </c>
      <c r="B9337" t="s">
        <v>22877</v>
      </c>
      <c r="C9337" t="s">
        <v>13483</v>
      </c>
      <c r="D9337" t="s">
        <v>21677</v>
      </c>
      <c r="E9337"/>
      <c r="F9337">
        <v>71305</v>
      </c>
      <c r="G9337"/>
      <c r="H9337"/>
    </row>
    <row r="9338" spans="1:8" x14ac:dyDescent="0.2">
      <c r="A9338" t="s">
        <v>13484</v>
      </c>
      <c r="B9338" t="s">
        <v>22877</v>
      </c>
      <c r="C9338" t="s">
        <v>13485</v>
      </c>
      <c r="D9338" t="s">
        <v>21677</v>
      </c>
      <c r="E9338"/>
      <c r="F9338">
        <v>71305</v>
      </c>
      <c r="G9338"/>
      <c r="H9338"/>
    </row>
    <row r="9339" spans="1:8" x14ac:dyDescent="0.2">
      <c r="A9339" t="s">
        <v>13486</v>
      </c>
      <c r="B9339" t="s">
        <v>22877</v>
      </c>
      <c r="C9339" t="s">
        <v>13487</v>
      </c>
      <c r="D9339" t="s">
        <v>21677</v>
      </c>
      <c r="E9339"/>
      <c r="F9339">
        <v>71305</v>
      </c>
      <c r="G9339"/>
      <c r="H9339"/>
    </row>
    <row r="9340" spans="1:8" x14ac:dyDescent="0.2">
      <c r="A9340" t="s">
        <v>13488</v>
      </c>
      <c r="B9340" t="s">
        <v>22877</v>
      </c>
      <c r="C9340" t="s">
        <v>13489</v>
      </c>
      <c r="D9340" t="s">
        <v>21677</v>
      </c>
      <c r="E9340"/>
      <c r="F9340">
        <v>71305</v>
      </c>
      <c r="G9340"/>
      <c r="H9340"/>
    </row>
    <row r="9341" spans="1:8" x14ac:dyDescent="0.2">
      <c r="A9341" t="s">
        <v>13490</v>
      </c>
      <c r="B9341" t="s">
        <v>22877</v>
      </c>
      <c r="C9341" t="s">
        <v>13491</v>
      </c>
      <c r="D9341" t="s">
        <v>21677</v>
      </c>
      <c r="E9341"/>
      <c r="F9341">
        <v>71305</v>
      </c>
      <c r="G9341"/>
      <c r="H9341"/>
    </row>
    <row r="9342" spans="1:8" x14ac:dyDescent="0.2">
      <c r="A9342" t="s">
        <v>13492</v>
      </c>
      <c r="B9342" t="s">
        <v>22877</v>
      </c>
      <c r="C9342" t="s">
        <v>13493</v>
      </c>
      <c r="D9342" t="s">
        <v>21677</v>
      </c>
      <c r="E9342"/>
      <c r="F9342">
        <v>71305</v>
      </c>
      <c r="G9342"/>
      <c r="H9342"/>
    </row>
    <row r="9343" spans="1:8" x14ac:dyDescent="0.2">
      <c r="A9343" t="s">
        <v>13494</v>
      </c>
      <c r="B9343" t="s">
        <v>22877</v>
      </c>
      <c r="C9343" t="s">
        <v>13495</v>
      </c>
      <c r="D9343" t="s">
        <v>21677</v>
      </c>
      <c r="E9343"/>
      <c r="F9343">
        <v>71305</v>
      </c>
      <c r="G9343"/>
      <c r="H9343"/>
    </row>
    <row r="9344" spans="1:8" x14ac:dyDescent="0.2">
      <c r="A9344" t="s">
        <v>13496</v>
      </c>
      <c r="B9344" t="s">
        <v>22877</v>
      </c>
      <c r="C9344" t="s">
        <v>13497</v>
      </c>
      <c r="D9344" t="s">
        <v>21677</v>
      </c>
      <c r="E9344"/>
      <c r="F9344">
        <v>71305</v>
      </c>
      <c r="G9344"/>
      <c r="H9344"/>
    </row>
    <row r="9345" spans="1:8" x14ac:dyDescent="0.2">
      <c r="A9345" t="s">
        <v>13498</v>
      </c>
      <c r="B9345" t="s">
        <v>22877</v>
      </c>
      <c r="C9345" t="s">
        <v>13499</v>
      </c>
      <c r="D9345" t="s">
        <v>21677</v>
      </c>
      <c r="E9345"/>
      <c r="F9345"/>
      <c r="G9345"/>
      <c r="H9345"/>
    </row>
    <row r="9346" spans="1:8" x14ac:dyDescent="0.2">
      <c r="A9346" t="s">
        <v>13500</v>
      </c>
      <c r="B9346" t="s">
        <v>22877</v>
      </c>
      <c r="C9346" t="s">
        <v>13501</v>
      </c>
      <c r="D9346" t="s">
        <v>21677</v>
      </c>
      <c r="E9346"/>
      <c r="F9346"/>
      <c r="G9346"/>
      <c r="H9346"/>
    </row>
    <row r="9347" spans="1:8" x14ac:dyDescent="0.2">
      <c r="A9347" t="s">
        <v>13502</v>
      </c>
      <c r="B9347" t="s">
        <v>22877</v>
      </c>
      <c r="C9347" t="s">
        <v>13503</v>
      </c>
      <c r="D9347" t="s">
        <v>21677</v>
      </c>
      <c r="E9347"/>
      <c r="F9347"/>
      <c r="G9347"/>
      <c r="H9347"/>
    </row>
    <row r="9348" spans="1:8" x14ac:dyDescent="0.2">
      <c r="A9348" t="s">
        <v>13504</v>
      </c>
      <c r="B9348" t="s">
        <v>22877</v>
      </c>
      <c r="C9348" t="s">
        <v>13505</v>
      </c>
      <c r="D9348" t="s">
        <v>21677</v>
      </c>
      <c r="E9348"/>
      <c r="F9348"/>
      <c r="G9348"/>
      <c r="H9348"/>
    </row>
    <row r="9349" spans="1:8" x14ac:dyDescent="0.2">
      <c r="A9349" t="s">
        <v>13506</v>
      </c>
      <c r="B9349" t="s">
        <v>22877</v>
      </c>
      <c r="C9349" t="s">
        <v>13507</v>
      </c>
      <c r="D9349" t="s">
        <v>21677</v>
      </c>
      <c r="E9349"/>
      <c r="F9349"/>
      <c r="G9349"/>
      <c r="H9349"/>
    </row>
    <row r="9350" spans="1:8" x14ac:dyDescent="0.2">
      <c r="A9350" t="s">
        <v>13508</v>
      </c>
      <c r="B9350" t="s">
        <v>22877</v>
      </c>
      <c r="C9350" t="s">
        <v>13509</v>
      </c>
      <c r="D9350" t="s">
        <v>21677</v>
      </c>
      <c r="E9350"/>
      <c r="F9350"/>
      <c r="G9350"/>
      <c r="H9350"/>
    </row>
    <row r="9351" spans="1:8" x14ac:dyDescent="0.2">
      <c r="A9351" t="s">
        <v>13510</v>
      </c>
      <c r="B9351" t="s">
        <v>22877</v>
      </c>
      <c r="C9351" t="s">
        <v>13511</v>
      </c>
      <c r="D9351" t="s">
        <v>21677</v>
      </c>
      <c r="E9351"/>
      <c r="F9351"/>
      <c r="G9351"/>
      <c r="H9351"/>
    </row>
    <row r="9352" spans="1:8" x14ac:dyDescent="0.2">
      <c r="A9352" t="s">
        <v>13512</v>
      </c>
      <c r="B9352" t="s">
        <v>22877</v>
      </c>
      <c r="C9352" t="s">
        <v>13513</v>
      </c>
      <c r="D9352" t="s">
        <v>21677</v>
      </c>
      <c r="E9352"/>
      <c r="F9352"/>
      <c r="G9352"/>
      <c r="H9352"/>
    </row>
    <row r="9353" spans="1:8" x14ac:dyDescent="0.2">
      <c r="A9353" t="s">
        <v>13514</v>
      </c>
      <c r="B9353" t="s">
        <v>22877</v>
      </c>
      <c r="C9353" t="s">
        <v>13515</v>
      </c>
      <c r="D9353" t="s">
        <v>21677</v>
      </c>
      <c r="E9353"/>
      <c r="F9353">
        <v>70819</v>
      </c>
      <c r="G9353"/>
      <c r="H9353"/>
    </row>
    <row r="9354" spans="1:8" x14ac:dyDescent="0.2">
      <c r="A9354" t="s">
        <v>13516</v>
      </c>
      <c r="B9354" t="s">
        <v>22877</v>
      </c>
      <c r="C9354" t="s">
        <v>13517</v>
      </c>
      <c r="D9354" t="s">
        <v>21677</v>
      </c>
      <c r="E9354"/>
      <c r="F9354"/>
      <c r="G9354"/>
      <c r="H9354"/>
    </row>
    <row r="9355" spans="1:8" x14ac:dyDescent="0.2">
      <c r="A9355" t="s">
        <v>13518</v>
      </c>
      <c r="B9355" t="s">
        <v>22877</v>
      </c>
      <c r="C9355" t="s">
        <v>13519</v>
      </c>
      <c r="D9355" t="s">
        <v>21677</v>
      </c>
      <c r="E9355"/>
      <c r="F9355"/>
      <c r="G9355"/>
      <c r="H9355"/>
    </row>
    <row r="9356" spans="1:8" x14ac:dyDescent="0.2">
      <c r="A9356" t="s">
        <v>13520</v>
      </c>
      <c r="B9356" t="s">
        <v>22877</v>
      </c>
      <c r="C9356" t="s">
        <v>13521</v>
      </c>
      <c r="D9356" t="s">
        <v>21677</v>
      </c>
      <c r="E9356"/>
      <c r="F9356"/>
      <c r="G9356"/>
      <c r="H9356"/>
    </row>
    <row r="9357" spans="1:8" x14ac:dyDescent="0.2">
      <c r="A9357" t="s">
        <v>13522</v>
      </c>
      <c r="B9357" t="s">
        <v>22877</v>
      </c>
      <c r="C9357" t="s">
        <v>13523</v>
      </c>
      <c r="D9357" t="s">
        <v>21677</v>
      </c>
      <c r="E9357"/>
      <c r="F9357"/>
      <c r="G9357"/>
      <c r="H9357"/>
    </row>
    <row r="9358" spans="1:8" x14ac:dyDescent="0.2">
      <c r="A9358" t="s">
        <v>15419</v>
      </c>
      <c r="B9358" t="s">
        <v>22877</v>
      </c>
      <c r="C9358" t="s">
        <v>15420</v>
      </c>
      <c r="D9358" t="s">
        <v>21677</v>
      </c>
      <c r="E9358"/>
      <c r="F9358"/>
      <c r="G9358"/>
      <c r="H9358"/>
    </row>
    <row r="9359" spans="1:8" x14ac:dyDescent="0.2">
      <c r="A9359" t="s">
        <v>15421</v>
      </c>
      <c r="B9359" t="s">
        <v>22877</v>
      </c>
      <c r="C9359" t="s">
        <v>15422</v>
      </c>
      <c r="D9359" t="s">
        <v>21677</v>
      </c>
      <c r="E9359"/>
      <c r="F9359"/>
      <c r="G9359"/>
      <c r="H9359"/>
    </row>
    <row r="9360" spans="1:8" x14ac:dyDescent="0.2">
      <c r="A9360" t="s">
        <v>15423</v>
      </c>
      <c r="B9360" t="s">
        <v>22877</v>
      </c>
      <c r="C9360" t="s">
        <v>15424</v>
      </c>
      <c r="D9360" t="s">
        <v>21677</v>
      </c>
      <c r="E9360"/>
      <c r="F9360"/>
      <c r="G9360"/>
      <c r="H9360"/>
    </row>
    <row r="9361" spans="1:8" x14ac:dyDescent="0.2">
      <c r="A9361" t="s">
        <v>15425</v>
      </c>
      <c r="B9361" t="s">
        <v>22877</v>
      </c>
      <c r="C9361" t="s">
        <v>15426</v>
      </c>
      <c r="D9361" t="s">
        <v>21677</v>
      </c>
      <c r="E9361"/>
      <c r="F9361"/>
      <c r="G9361"/>
      <c r="H9361"/>
    </row>
    <row r="9362" spans="1:8" x14ac:dyDescent="0.2">
      <c r="A9362" t="s">
        <v>15427</v>
      </c>
      <c r="B9362" t="s">
        <v>22877</v>
      </c>
      <c r="C9362" t="s">
        <v>15428</v>
      </c>
      <c r="D9362" t="s">
        <v>21677</v>
      </c>
      <c r="E9362"/>
      <c r="F9362"/>
      <c r="G9362"/>
      <c r="H9362"/>
    </row>
    <row r="9363" spans="1:8" x14ac:dyDescent="0.2">
      <c r="A9363" t="s">
        <v>15429</v>
      </c>
      <c r="B9363" t="s">
        <v>22877</v>
      </c>
      <c r="C9363" t="s">
        <v>15430</v>
      </c>
      <c r="D9363" t="s">
        <v>21677</v>
      </c>
      <c r="E9363"/>
      <c r="F9363"/>
      <c r="G9363"/>
      <c r="H9363"/>
    </row>
    <row r="9364" spans="1:8" x14ac:dyDescent="0.2">
      <c r="A9364" t="s">
        <v>15431</v>
      </c>
      <c r="B9364" t="s">
        <v>22877</v>
      </c>
      <c r="C9364" t="s">
        <v>15432</v>
      </c>
      <c r="D9364" t="s">
        <v>21677</v>
      </c>
      <c r="E9364"/>
      <c r="F9364"/>
      <c r="G9364"/>
      <c r="H9364"/>
    </row>
    <row r="9365" spans="1:8" x14ac:dyDescent="0.2">
      <c r="A9365" t="s">
        <v>15433</v>
      </c>
      <c r="B9365" t="s">
        <v>22877</v>
      </c>
      <c r="C9365" t="s">
        <v>15434</v>
      </c>
      <c r="D9365" t="s">
        <v>21677</v>
      </c>
      <c r="E9365"/>
      <c r="F9365"/>
      <c r="G9365"/>
      <c r="H9365"/>
    </row>
    <row r="9366" spans="1:8" x14ac:dyDescent="0.2">
      <c r="A9366" t="s">
        <v>12113</v>
      </c>
      <c r="B9366" t="s">
        <v>22877</v>
      </c>
      <c r="C9366" t="s">
        <v>12114</v>
      </c>
      <c r="D9366" t="s">
        <v>21677</v>
      </c>
      <c r="E9366"/>
      <c r="F9366"/>
      <c r="G9366"/>
      <c r="H9366"/>
    </row>
    <row r="9367" spans="1:8" x14ac:dyDescent="0.2">
      <c r="A9367" t="s">
        <v>12115</v>
      </c>
      <c r="B9367" t="s">
        <v>22877</v>
      </c>
      <c r="C9367" t="s">
        <v>12116</v>
      </c>
      <c r="D9367" t="s">
        <v>21677</v>
      </c>
      <c r="E9367"/>
      <c r="F9367"/>
      <c r="G9367"/>
      <c r="H9367"/>
    </row>
    <row r="9368" spans="1:8" x14ac:dyDescent="0.2">
      <c r="A9368" t="s">
        <v>12117</v>
      </c>
      <c r="B9368" t="s">
        <v>22877</v>
      </c>
      <c r="C9368" t="s">
        <v>12118</v>
      </c>
      <c r="D9368" t="s">
        <v>21677</v>
      </c>
      <c r="E9368"/>
      <c r="F9368"/>
      <c r="G9368"/>
      <c r="H9368"/>
    </row>
    <row r="9369" spans="1:8" x14ac:dyDescent="0.2">
      <c r="A9369" t="s">
        <v>12119</v>
      </c>
      <c r="B9369" t="s">
        <v>22877</v>
      </c>
      <c r="C9369" t="s">
        <v>12120</v>
      </c>
      <c r="D9369" t="s">
        <v>21677</v>
      </c>
      <c r="E9369"/>
      <c r="F9369"/>
      <c r="G9369"/>
      <c r="H9369"/>
    </row>
    <row r="9370" spans="1:8" x14ac:dyDescent="0.2">
      <c r="A9370" t="s">
        <v>12121</v>
      </c>
      <c r="B9370" t="s">
        <v>22877</v>
      </c>
      <c r="C9370" t="s">
        <v>12122</v>
      </c>
      <c r="D9370" t="s">
        <v>21677</v>
      </c>
      <c r="E9370"/>
      <c r="F9370"/>
      <c r="G9370"/>
      <c r="H9370"/>
    </row>
    <row r="9371" spans="1:8" x14ac:dyDescent="0.2">
      <c r="A9371" t="s">
        <v>12123</v>
      </c>
      <c r="B9371" t="s">
        <v>22877</v>
      </c>
      <c r="C9371" t="s">
        <v>12124</v>
      </c>
      <c r="D9371" t="s">
        <v>21677</v>
      </c>
      <c r="E9371"/>
      <c r="F9371"/>
      <c r="G9371"/>
      <c r="H9371"/>
    </row>
    <row r="9372" spans="1:8" x14ac:dyDescent="0.2">
      <c r="A9372" t="s">
        <v>12125</v>
      </c>
      <c r="B9372" t="s">
        <v>22877</v>
      </c>
      <c r="C9372" t="s">
        <v>12126</v>
      </c>
      <c r="D9372" t="s">
        <v>21677</v>
      </c>
      <c r="E9372"/>
      <c r="F9372"/>
      <c r="G9372"/>
      <c r="H9372"/>
    </row>
    <row r="9373" spans="1:8" x14ac:dyDescent="0.2">
      <c r="A9373" t="s">
        <v>12127</v>
      </c>
      <c r="B9373" t="s">
        <v>22877</v>
      </c>
      <c r="C9373" t="s">
        <v>12128</v>
      </c>
      <c r="D9373" t="s">
        <v>21677</v>
      </c>
      <c r="E9373"/>
      <c r="F9373"/>
      <c r="G9373"/>
      <c r="H9373"/>
    </row>
    <row r="9374" spans="1:8" x14ac:dyDescent="0.2">
      <c r="A9374" t="s">
        <v>12129</v>
      </c>
      <c r="B9374" t="s">
        <v>22877</v>
      </c>
      <c r="C9374" t="s">
        <v>12130</v>
      </c>
      <c r="D9374" t="s">
        <v>21677</v>
      </c>
      <c r="E9374"/>
      <c r="F9374"/>
      <c r="G9374"/>
      <c r="H9374"/>
    </row>
    <row r="9375" spans="1:8" x14ac:dyDescent="0.2">
      <c r="A9375" t="s">
        <v>12131</v>
      </c>
      <c r="B9375" t="s">
        <v>22877</v>
      </c>
      <c r="C9375" t="s">
        <v>12132</v>
      </c>
      <c r="D9375" t="s">
        <v>21677</v>
      </c>
      <c r="E9375"/>
      <c r="F9375"/>
      <c r="G9375"/>
      <c r="H9375"/>
    </row>
    <row r="9376" spans="1:8" x14ac:dyDescent="0.2">
      <c r="A9376" t="s">
        <v>12133</v>
      </c>
      <c r="B9376" t="s">
        <v>22877</v>
      </c>
      <c r="C9376" t="s">
        <v>12134</v>
      </c>
      <c r="D9376" t="s">
        <v>21677</v>
      </c>
      <c r="E9376"/>
      <c r="F9376"/>
      <c r="G9376"/>
      <c r="H9376"/>
    </row>
    <row r="9377" spans="1:8" x14ac:dyDescent="0.2">
      <c r="A9377" t="s">
        <v>12135</v>
      </c>
      <c r="B9377" t="s">
        <v>22877</v>
      </c>
      <c r="C9377" t="s">
        <v>12136</v>
      </c>
      <c r="D9377" t="s">
        <v>21677</v>
      </c>
      <c r="E9377"/>
      <c r="F9377"/>
      <c r="G9377"/>
      <c r="H9377"/>
    </row>
    <row r="9378" spans="1:8" x14ac:dyDescent="0.2">
      <c r="A9378" t="s">
        <v>12137</v>
      </c>
      <c r="B9378" t="s">
        <v>22877</v>
      </c>
      <c r="C9378" t="s">
        <v>12138</v>
      </c>
      <c r="D9378" t="s">
        <v>21677</v>
      </c>
      <c r="E9378"/>
      <c r="F9378"/>
      <c r="G9378"/>
      <c r="H9378"/>
    </row>
    <row r="9379" spans="1:8" x14ac:dyDescent="0.2">
      <c r="A9379" t="s">
        <v>12139</v>
      </c>
      <c r="B9379" t="s">
        <v>22877</v>
      </c>
      <c r="C9379" t="s">
        <v>12140</v>
      </c>
      <c r="D9379" t="s">
        <v>21677</v>
      </c>
      <c r="E9379"/>
      <c r="F9379"/>
      <c r="G9379"/>
      <c r="H9379"/>
    </row>
    <row r="9380" spans="1:8" x14ac:dyDescent="0.2">
      <c r="A9380" t="s">
        <v>12141</v>
      </c>
      <c r="B9380" t="s">
        <v>22877</v>
      </c>
      <c r="C9380" t="s">
        <v>12142</v>
      </c>
      <c r="D9380" t="s">
        <v>21677</v>
      </c>
      <c r="E9380"/>
      <c r="F9380"/>
      <c r="G9380"/>
      <c r="H9380"/>
    </row>
    <row r="9381" spans="1:8" x14ac:dyDescent="0.2">
      <c r="A9381" t="s">
        <v>12143</v>
      </c>
      <c r="B9381" t="s">
        <v>22877</v>
      </c>
      <c r="C9381" t="s">
        <v>12144</v>
      </c>
      <c r="D9381" t="s">
        <v>21677</v>
      </c>
      <c r="E9381"/>
      <c r="F9381"/>
      <c r="G9381"/>
      <c r="H9381"/>
    </row>
    <row r="9382" spans="1:8" x14ac:dyDescent="0.2">
      <c r="A9382" t="s">
        <v>12145</v>
      </c>
      <c r="B9382" t="s">
        <v>22877</v>
      </c>
      <c r="C9382" t="s">
        <v>12146</v>
      </c>
      <c r="D9382" t="s">
        <v>21677</v>
      </c>
      <c r="E9382"/>
      <c r="F9382"/>
      <c r="G9382"/>
      <c r="H9382"/>
    </row>
    <row r="9383" spans="1:8" x14ac:dyDescent="0.2">
      <c r="A9383" t="s">
        <v>12147</v>
      </c>
      <c r="B9383" t="s">
        <v>22877</v>
      </c>
      <c r="C9383" t="s">
        <v>12148</v>
      </c>
      <c r="D9383" t="s">
        <v>21677</v>
      </c>
      <c r="E9383"/>
      <c r="F9383">
        <v>70819</v>
      </c>
      <c r="G9383"/>
      <c r="H9383"/>
    </row>
    <row r="9384" spans="1:8" x14ac:dyDescent="0.2">
      <c r="A9384" t="s">
        <v>12149</v>
      </c>
      <c r="B9384" t="s">
        <v>22877</v>
      </c>
      <c r="C9384" t="s">
        <v>12150</v>
      </c>
      <c r="D9384" t="s">
        <v>21677</v>
      </c>
      <c r="E9384"/>
      <c r="F9384">
        <v>70819</v>
      </c>
      <c r="G9384"/>
      <c r="H9384"/>
    </row>
    <row r="9385" spans="1:8" x14ac:dyDescent="0.2">
      <c r="A9385" t="s">
        <v>12151</v>
      </c>
      <c r="B9385" t="s">
        <v>22877</v>
      </c>
      <c r="C9385" t="s">
        <v>12152</v>
      </c>
      <c r="D9385" t="s">
        <v>21677</v>
      </c>
      <c r="E9385"/>
      <c r="F9385"/>
      <c r="G9385"/>
      <c r="H9385"/>
    </row>
    <row r="9386" spans="1:8" x14ac:dyDescent="0.2">
      <c r="A9386" t="s">
        <v>12153</v>
      </c>
      <c r="B9386" t="s">
        <v>22877</v>
      </c>
      <c r="C9386" t="s">
        <v>12154</v>
      </c>
      <c r="D9386" t="s">
        <v>21677</v>
      </c>
      <c r="E9386"/>
      <c r="F9386"/>
      <c r="G9386"/>
      <c r="H9386"/>
    </row>
    <row r="9387" spans="1:8" x14ac:dyDescent="0.2">
      <c r="A9387" t="s">
        <v>12155</v>
      </c>
      <c r="B9387" t="s">
        <v>22877</v>
      </c>
      <c r="C9387" t="s">
        <v>12156</v>
      </c>
      <c r="D9387" t="s">
        <v>21677</v>
      </c>
      <c r="E9387"/>
      <c r="F9387"/>
      <c r="G9387"/>
      <c r="H9387"/>
    </row>
    <row r="9388" spans="1:8" x14ac:dyDescent="0.2">
      <c r="A9388" t="s">
        <v>12157</v>
      </c>
      <c r="B9388" t="s">
        <v>22877</v>
      </c>
      <c r="C9388" t="s">
        <v>12158</v>
      </c>
      <c r="D9388" t="s">
        <v>21677</v>
      </c>
      <c r="E9388"/>
      <c r="F9388"/>
      <c r="G9388"/>
      <c r="H9388"/>
    </row>
    <row r="9389" spans="1:8" x14ac:dyDescent="0.2">
      <c r="A9389" t="s">
        <v>12159</v>
      </c>
      <c r="B9389" t="s">
        <v>22877</v>
      </c>
      <c r="C9389" t="s">
        <v>12160</v>
      </c>
      <c r="D9389" t="s">
        <v>21677</v>
      </c>
      <c r="E9389"/>
      <c r="F9389">
        <v>72029</v>
      </c>
      <c r="G9389"/>
      <c r="H9389"/>
    </row>
    <row r="9390" spans="1:8" x14ac:dyDescent="0.2">
      <c r="A9390" t="s">
        <v>12161</v>
      </c>
      <c r="B9390" t="s">
        <v>22877</v>
      </c>
      <c r="C9390" t="s">
        <v>12162</v>
      </c>
      <c r="D9390" t="s">
        <v>21677</v>
      </c>
      <c r="E9390"/>
      <c r="F9390"/>
      <c r="G9390"/>
      <c r="H9390"/>
    </row>
    <row r="9391" spans="1:8" x14ac:dyDescent="0.2">
      <c r="A9391" t="s">
        <v>12163</v>
      </c>
      <c r="B9391" t="s">
        <v>22877</v>
      </c>
      <c r="C9391" t="s">
        <v>12164</v>
      </c>
      <c r="D9391" t="s">
        <v>21677</v>
      </c>
      <c r="E9391"/>
      <c r="F9391"/>
      <c r="G9391"/>
      <c r="H9391"/>
    </row>
    <row r="9392" spans="1:8" x14ac:dyDescent="0.2">
      <c r="A9392" t="s">
        <v>12165</v>
      </c>
      <c r="B9392" t="s">
        <v>22877</v>
      </c>
      <c r="C9392" t="s">
        <v>12166</v>
      </c>
      <c r="D9392" t="s">
        <v>21677</v>
      </c>
      <c r="E9392"/>
      <c r="F9392">
        <v>71305</v>
      </c>
      <c r="G9392"/>
      <c r="H9392"/>
    </row>
    <row r="9393" spans="1:8" x14ac:dyDescent="0.2">
      <c r="A9393" t="s">
        <v>12167</v>
      </c>
      <c r="B9393" t="s">
        <v>22877</v>
      </c>
      <c r="C9393" t="s">
        <v>12168</v>
      </c>
      <c r="D9393" t="s">
        <v>21677</v>
      </c>
      <c r="E9393"/>
      <c r="F9393">
        <v>71305</v>
      </c>
      <c r="G9393"/>
      <c r="H9393"/>
    </row>
    <row r="9394" spans="1:8" x14ac:dyDescent="0.2">
      <c r="A9394" t="s">
        <v>12169</v>
      </c>
      <c r="B9394" t="s">
        <v>22877</v>
      </c>
      <c r="C9394" t="s">
        <v>12170</v>
      </c>
      <c r="D9394" t="s">
        <v>21677</v>
      </c>
      <c r="E9394"/>
      <c r="F9394">
        <v>71305</v>
      </c>
      <c r="G9394"/>
      <c r="H9394"/>
    </row>
    <row r="9395" spans="1:8" x14ac:dyDescent="0.2">
      <c r="A9395" t="s">
        <v>12171</v>
      </c>
      <c r="B9395" t="s">
        <v>22877</v>
      </c>
      <c r="C9395" t="s">
        <v>12172</v>
      </c>
      <c r="D9395" t="s">
        <v>21677</v>
      </c>
      <c r="E9395"/>
      <c r="F9395">
        <v>71305</v>
      </c>
      <c r="G9395"/>
      <c r="H9395"/>
    </row>
    <row r="9396" spans="1:8" x14ac:dyDescent="0.2">
      <c r="A9396" t="s">
        <v>12173</v>
      </c>
      <c r="B9396" t="s">
        <v>22877</v>
      </c>
      <c r="C9396" t="s">
        <v>12174</v>
      </c>
      <c r="D9396" t="s">
        <v>21677</v>
      </c>
      <c r="E9396"/>
      <c r="F9396">
        <v>71305</v>
      </c>
      <c r="G9396"/>
      <c r="H9396"/>
    </row>
    <row r="9397" spans="1:8" x14ac:dyDescent="0.2">
      <c r="A9397" t="s">
        <v>12175</v>
      </c>
      <c r="B9397" t="s">
        <v>22877</v>
      </c>
      <c r="C9397" t="s">
        <v>12176</v>
      </c>
      <c r="D9397" t="s">
        <v>21677</v>
      </c>
      <c r="E9397"/>
      <c r="F9397">
        <v>71305</v>
      </c>
      <c r="G9397"/>
      <c r="H9397"/>
    </row>
    <row r="9398" spans="1:8" x14ac:dyDescent="0.2">
      <c r="A9398" t="s">
        <v>12177</v>
      </c>
      <c r="B9398" t="s">
        <v>22877</v>
      </c>
      <c r="C9398" t="s">
        <v>12178</v>
      </c>
      <c r="D9398" t="s">
        <v>21677</v>
      </c>
      <c r="E9398"/>
      <c r="F9398">
        <v>71305</v>
      </c>
      <c r="G9398"/>
      <c r="H9398"/>
    </row>
    <row r="9399" spans="1:8" x14ac:dyDescent="0.2">
      <c r="A9399" t="s">
        <v>12179</v>
      </c>
      <c r="B9399" t="s">
        <v>22877</v>
      </c>
      <c r="C9399" t="s">
        <v>12180</v>
      </c>
      <c r="D9399" t="s">
        <v>21677</v>
      </c>
      <c r="E9399"/>
      <c r="F9399"/>
      <c r="G9399"/>
      <c r="H9399"/>
    </row>
    <row r="9400" spans="1:8" x14ac:dyDescent="0.2">
      <c r="A9400" t="s">
        <v>12181</v>
      </c>
      <c r="B9400" t="s">
        <v>22877</v>
      </c>
      <c r="C9400" t="s">
        <v>12182</v>
      </c>
      <c r="D9400" t="s">
        <v>21677</v>
      </c>
      <c r="E9400"/>
      <c r="F9400"/>
      <c r="G9400"/>
      <c r="H9400"/>
    </row>
    <row r="9401" spans="1:8" x14ac:dyDescent="0.2">
      <c r="A9401" t="s">
        <v>12183</v>
      </c>
      <c r="B9401" t="s">
        <v>22877</v>
      </c>
      <c r="C9401" t="s">
        <v>5436</v>
      </c>
      <c r="D9401" t="s">
        <v>21677</v>
      </c>
      <c r="E9401"/>
      <c r="F9401"/>
      <c r="G9401"/>
      <c r="H9401"/>
    </row>
    <row r="9402" spans="1:8" x14ac:dyDescent="0.2">
      <c r="A9402" t="s">
        <v>5437</v>
      </c>
      <c r="B9402" t="s">
        <v>22877</v>
      </c>
      <c r="C9402" t="s">
        <v>5438</v>
      </c>
      <c r="D9402" t="s">
        <v>21677</v>
      </c>
      <c r="E9402"/>
      <c r="F9402"/>
      <c r="G9402"/>
      <c r="H9402"/>
    </row>
    <row r="9403" spans="1:8" x14ac:dyDescent="0.2">
      <c r="A9403" t="s">
        <v>5439</v>
      </c>
      <c r="B9403" t="s">
        <v>22877</v>
      </c>
      <c r="C9403" t="s">
        <v>5440</v>
      </c>
      <c r="D9403" t="s">
        <v>21677</v>
      </c>
      <c r="E9403"/>
      <c r="F9403"/>
      <c r="G9403"/>
      <c r="H9403"/>
    </row>
    <row r="9404" spans="1:8" x14ac:dyDescent="0.2">
      <c r="A9404" t="s">
        <v>5441</v>
      </c>
      <c r="B9404" t="s">
        <v>22877</v>
      </c>
      <c r="C9404" t="s">
        <v>5442</v>
      </c>
      <c r="D9404" t="s">
        <v>21677</v>
      </c>
      <c r="E9404"/>
      <c r="F9404"/>
      <c r="G9404"/>
      <c r="H9404"/>
    </row>
    <row r="9405" spans="1:8" x14ac:dyDescent="0.2">
      <c r="A9405" t="s">
        <v>5443</v>
      </c>
      <c r="B9405" t="s">
        <v>22877</v>
      </c>
      <c r="C9405" t="s">
        <v>5444</v>
      </c>
      <c r="D9405" t="s">
        <v>21677</v>
      </c>
      <c r="E9405"/>
      <c r="F9405"/>
      <c r="G9405"/>
      <c r="H9405"/>
    </row>
    <row r="9406" spans="1:8" x14ac:dyDescent="0.2">
      <c r="A9406" t="s">
        <v>5445</v>
      </c>
      <c r="B9406" t="s">
        <v>22877</v>
      </c>
      <c r="C9406" t="s">
        <v>10923</v>
      </c>
      <c r="D9406" t="s">
        <v>21677</v>
      </c>
      <c r="E9406"/>
      <c r="F9406"/>
      <c r="G9406"/>
      <c r="H9406"/>
    </row>
    <row r="9407" spans="1:8" x14ac:dyDescent="0.2">
      <c r="A9407" t="s">
        <v>5446</v>
      </c>
      <c r="B9407" t="s">
        <v>22877</v>
      </c>
      <c r="C9407" t="s">
        <v>10925</v>
      </c>
      <c r="D9407" t="s">
        <v>21677</v>
      </c>
      <c r="E9407"/>
      <c r="F9407"/>
      <c r="G9407"/>
      <c r="H9407"/>
    </row>
    <row r="9408" spans="1:8" x14ac:dyDescent="0.2">
      <c r="A9408" t="s">
        <v>5447</v>
      </c>
      <c r="B9408" t="s">
        <v>22877</v>
      </c>
      <c r="C9408" t="s">
        <v>5448</v>
      </c>
      <c r="D9408" t="s">
        <v>21677</v>
      </c>
      <c r="E9408"/>
      <c r="F9408"/>
      <c r="G9408"/>
      <c r="H9408"/>
    </row>
    <row r="9409" spans="1:8" x14ac:dyDescent="0.2">
      <c r="A9409" t="s">
        <v>5449</v>
      </c>
      <c r="B9409" t="s">
        <v>22877</v>
      </c>
      <c r="C9409" t="s">
        <v>10939</v>
      </c>
      <c r="D9409" t="s">
        <v>21677</v>
      </c>
      <c r="E9409"/>
      <c r="F9409"/>
      <c r="G9409"/>
      <c r="H9409"/>
    </row>
    <row r="9410" spans="1:8" x14ac:dyDescent="0.2">
      <c r="A9410" t="s">
        <v>5450</v>
      </c>
      <c r="B9410" t="s">
        <v>22877</v>
      </c>
      <c r="C9410" t="s">
        <v>5451</v>
      </c>
      <c r="D9410" t="s">
        <v>21677</v>
      </c>
      <c r="E9410"/>
      <c r="F9410"/>
      <c r="G9410"/>
      <c r="H9410"/>
    </row>
    <row r="9411" spans="1:8" x14ac:dyDescent="0.2">
      <c r="A9411" t="s">
        <v>5452</v>
      </c>
      <c r="B9411" t="s">
        <v>22877</v>
      </c>
      <c r="C9411" t="s">
        <v>5453</v>
      </c>
      <c r="D9411" t="s">
        <v>21677</v>
      </c>
      <c r="E9411"/>
      <c r="F9411"/>
      <c r="G9411"/>
      <c r="H9411"/>
    </row>
    <row r="9412" spans="1:8" x14ac:dyDescent="0.2">
      <c r="A9412" t="s">
        <v>5454</v>
      </c>
      <c r="B9412" t="s">
        <v>21676</v>
      </c>
      <c r="C9412" t="s">
        <v>2104</v>
      </c>
      <c r="D9412" t="s">
        <v>21677</v>
      </c>
      <c r="E9412"/>
      <c r="F9412"/>
      <c r="G9412"/>
      <c r="H9412"/>
    </row>
    <row r="9413" spans="1:8" x14ac:dyDescent="0.2">
      <c r="A9413" t="s">
        <v>5455</v>
      </c>
      <c r="B9413" t="s">
        <v>22877</v>
      </c>
      <c r="C9413" t="s">
        <v>19524</v>
      </c>
      <c r="D9413" t="s">
        <v>21677</v>
      </c>
      <c r="E9413"/>
      <c r="F9413">
        <v>72029</v>
      </c>
      <c r="G9413"/>
      <c r="H9413"/>
    </row>
    <row r="9414" spans="1:8" x14ac:dyDescent="0.2">
      <c r="A9414" t="s">
        <v>5456</v>
      </c>
      <c r="B9414" t="s">
        <v>22877</v>
      </c>
      <c r="C9414" t="s">
        <v>5457</v>
      </c>
      <c r="D9414" t="s">
        <v>21677</v>
      </c>
      <c r="E9414"/>
      <c r="F9414"/>
      <c r="G9414"/>
      <c r="H9414"/>
    </row>
    <row r="9415" spans="1:8" x14ac:dyDescent="0.2">
      <c r="A9415" t="s">
        <v>5458</v>
      </c>
      <c r="B9415" t="s">
        <v>22877</v>
      </c>
      <c r="C9415" t="s">
        <v>5459</v>
      </c>
      <c r="D9415" t="s">
        <v>21677</v>
      </c>
      <c r="E9415"/>
      <c r="F9415"/>
      <c r="G9415"/>
      <c r="H9415"/>
    </row>
    <row r="9416" spans="1:8" x14ac:dyDescent="0.2">
      <c r="A9416" t="s">
        <v>5460</v>
      </c>
      <c r="B9416" t="s">
        <v>22877</v>
      </c>
      <c r="C9416" t="s">
        <v>5461</v>
      </c>
      <c r="D9416" t="s">
        <v>21677</v>
      </c>
      <c r="E9416"/>
      <c r="F9416">
        <v>71305</v>
      </c>
      <c r="G9416"/>
      <c r="H9416"/>
    </row>
    <row r="9417" spans="1:8" x14ac:dyDescent="0.2">
      <c r="A9417" t="s">
        <v>5462</v>
      </c>
      <c r="B9417" t="s">
        <v>22877</v>
      </c>
      <c r="C9417" t="s">
        <v>5463</v>
      </c>
      <c r="D9417" t="s">
        <v>21677</v>
      </c>
      <c r="E9417"/>
      <c r="F9417"/>
      <c r="G9417"/>
      <c r="H9417"/>
    </row>
    <row r="9418" spans="1:8" x14ac:dyDescent="0.2">
      <c r="A9418" t="s">
        <v>5464</v>
      </c>
      <c r="B9418" t="s">
        <v>22877</v>
      </c>
      <c r="C9418" t="s">
        <v>5465</v>
      </c>
      <c r="D9418" t="s">
        <v>21677</v>
      </c>
      <c r="E9418"/>
      <c r="F9418"/>
      <c r="G9418"/>
      <c r="H9418"/>
    </row>
    <row r="9419" spans="1:8" x14ac:dyDescent="0.2">
      <c r="A9419" t="s">
        <v>5466</v>
      </c>
      <c r="B9419" t="s">
        <v>22877</v>
      </c>
      <c r="C9419" t="s">
        <v>5436</v>
      </c>
      <c r="D9419" t="s">
        <v>21677</v>
      </c>
      <c r="E9419"/>
      <c r="F9419"/>
      <c r="G9419"/>
      <c r="H9419"/>
    </row>
    <row r="9420" spans="1:8" x14ac:dyDescent="0.2">
      <c r="A9420" t="s">
        <v>5467</v>
      </c>
      <c r="B9420" t="s">
        <v>22877</v>
      </c>
      <c r="C9420" t="s">
        <v>5468</v>
      </c>
      <c r="D9420" t="s">
        <v>21677</v>
      </c>
      <c r="E9420"/>
      <c r="F9420"/>
      <c r="G9420"/>
      <c r="H9420"/>
    </row>
    <row r="9421" spans="1:8" x14ac:dyDescent="0.2">
      <c r="A9421" t="s">
        <v>5469</v>
      </c>
      <c r="B9421" t="s">
        <v>22877</v>
      </c>
      <c r="C9421" t="s">
        <v>5470</v>
      </c>
      <c r="D9421" t="s">
        <v>21677</v>
      </c>
      <c r="E9421"/>
      <c r="F9421"/>
      <c r="G9421"/>
      <c r="H9421"/>
    </row>
    <row r="9422" spans="1:8" x14ac:dyDescent="0.2">
      <c r="A9422" t="s">
        <v>5471</v>
      </c>
      <c r="B9422" t="s">
        <v>22877</v>
      </c>
      <c r="C9422" t="s">
        <v>5472</v>
      </c>
      <c r="D9422" t="s">
        <v>21677</v>
      </c>
      <c r="E9422"/>
      <c r="F9422"/>
      <c r="G9422"/>
      <c r="H9422"/>
    </row>
    <row r="9423" spans="1:8" x14ac:dyDescent="0.2">
      <c r="A9423" t="s">
        <v>5473</v>
      </c>
      <c r="B9423" t="s">
        <v>22877</v>
      </c>
      <c r="C9423" t="s">
        <v>5474</v>
      </c>
      <c r="D9423" t="s">
        <v>21677</v>
      </c>
      <c r="E9423"/>
      <c r="F9423"/>
      <c r="G9423"/>
      <c r="H9423"/>
    </row>
    <row r="9424" spans="1:8" x14ac:dyDescent="0.2">
      <c r="A9424" t="s">
        <v>5475</v>
      </c>
      <c r="B9424" t="s">
        <v>22877</v>
      </c>
      <c r="C9424" t="s">
        <v>5476</v>
      </c>
      <c r="D9424" t="s">
        <v>21677</v>
      </c>
      <c r="E9424"/>
      <c r="F9424">
        <v>70116</v>
      </c>
      <c r="G9424"/>
      <c r="H9424"/>
    </row>
    <row r="9425" spans="1:8" x14ac:dyDescent="0.2">
      <c r="A9425" t="s">
        <v>5477</v>
      </c>
      <c r="B9425" t="s">
        <v>22877</v>
      </c>
      <c r="C9425" t="s">
        <v>5478</v>
      </c>
      <c r="D9425" t="s">
        <v>21677</v>
      </c>
      <c r="E9425"/>
      <c r="F9425">
        <v>70813</v>
      </c>
      <c r="G9425"/>
      <c r="H9425"/>
    </row>
    <row r="9426" spans="1:8" x14ac:dyDescent="0.2">
      <c r="A9426" t="s">
        <v>5479</v>
      </c>
      <c r="B9426" t="s">
        <v>22877</v>
      </c>
      <c r="C9426" t="s">
        <v>5480</v>
      </c>
      <c r="D9426" t="s">
        <v>21677</v>
      </c>
      <c r="E9426"/>
      <c r="F9426">
        <v>71305</v>
      </c>
      <c r="G9426"/>
      <c r="H9426"/>
    </row>
    <row r="9427" spans="1:8" x14ac:dyDescent="0.2">
      <c r="A9427" t="s">
        <v>8787</v>
      </c>
      <c r="B9427" t="s">
        <v>22877</v>
      </c>
      <c r="C9427" t="s">
        <v>8788</v>
      </c>
      <c r="D9427" t="s">
        <v>21677</v>
      </c>
      <c r="E9427"/>
      <c r="F9427"/>
      <c r="G9427"/>
      <c r="H9427"/>
    </row>
    <row r="9428" spans="1:8" x14ac:dyDescent="0.2">
      <c r="A9428" t="s">
        <v>8789</v>
      </c>
      <c r="B9428" t="s">
        <v>22877</v>
      </c>
      <c r="C9428" t="s">
        <v>8790</v>
      </c>
      <c r="D9428" t="s">
        <v>21677</v>
      </c>
      <c r="E9428"/>
      <c r="F9428">
        <v>70116</v>
      </c>
      <c r="G9428"/>
      <c r="H9428"/>
    </row>
    <row r="9429" spans="1:8" x14ac:dyDescent="0.2">
      <c r="A9429" t="s">
        <v>8791</v>
      </c>
      <c r="B9429" t="s">
        <v>22877</v>
      </c>
      <c r="C9429" t="s">
        <v>8792</v>
      </c>
      <c r="D9429" t="s">
        <v>21677</v>
      </c>
      <c r="E9429"/>
      <c r="F9429"/>
      <c r="G9429"/>
      <c r="H9429"/>
    </row>
    <row r="9430" spans="1:8" x14ac:dyDescent="0.2">
      <c r="A9430" t="s">
        <v>8793</v>
      </c>
      <c r="B9430" t="s">
        <v>22877</v>
      </c>
      <c r="C9430" t="s">
        <v>12223</v>
      </c>
      <c r="D9430" t="s">
        <v>21677</v>
      </c>
      <c r="E9430"/>
      <c r="F9430"/>
      <c r="G9430"/>
      <c r="H9430"/>
    </row>
    <row r="9431" spans="1:8" x14ac:dyDescent="0.2">
      <c r="A9431" t="s">
        <v>12224</v>
      </c>
      <c r="B9431" t="s">
        <v>22877</v>
      </c>
      <c r="C9431" t="s">
        <v>12225</v>
      </c>
      <c r="D9431" t="s">
        <v>21677</v>
      </c>
      <c r="E9431"/>
      <c r="F9431">
        <v>70813</v>
      </c>
      <c r="G9431"/>
      <c r="H9431"/>
    </row>
    <row r="9432" spans="1:8" x14ac:dyDescent="0.2">
      <c r="A9432" t="s">
        <v>12226</v>
      </c>
      <c r="B9432" t="s">
        <v>22877</v>
      </c>
      <c r="C9432" t="s">
        <v>12227</v>
      </c>
      <c r="D9432" t="s">
        <v>21677</v>
      </c>
      <c r="E9432"/>
      <c r="F9432">
        <v>99999</v>
      </c>
      <c r="G9432"/>
      <c r="H9432"/>
    </row>
    <row r="9433" spans="1:8" x14ac:dyDescent="0.2">
      <c r="A9433" t="s">
        <v>12228</v>
      </c>
      <c r="B9433" t="s">
        <v>22877</v>
      </c>
      <c r="C9433" t="s">
        <v>12229</v>
      </c>
      <c r="D9433" t="s">
        <v>21677</v>
      </c>
      <c r="E9433"/>
      <c r="F9433">
        <v>72029</v>
      </c>
      <c r="G9433"/>
      <c r="H9433"/>
    </row>
    <row r="9434" spans="1:8" x14ac:dyDescent="0.2">
      <c r="A9434" t="s">
        <v>12230</v>
      </c>
      <c r="B9434" t="s">
        <v>22877</v>
      </c>
      <c r="C9434" t="s">
        <v>12231</v>
      </c>
      <c r="D9434" t="s">
        <v>21677</v>
      </c>
      <c r="E9434"/>
      <c r="F9434">
        <v>71305</v>
      </c>
      <c r="G9434"/>
      <c r="H9434"/>
    </row>
    <row r="9435" spans="1:8" x14ac:dyDescent="0.2">
      <c r="A9435" t="s">
        <v>12232</v>
      </c>
      <c r="B9435" t="s">
        <v>22877</v>
      </c>
      <c r="C9435" t="s">
        <v>12233</v>
      </c>
      <c r="D9435" t="s">
        <v>21677</v>
      </c>
      <c r="E9435"/>
      <c r="F9435">
        <v>71305</v>
      </c>
      <c r="G9435"/>
      <c r="H9435"/>
    </row>
    <row r="9436" spans="1:8" x14ac:dyDescent="0.2">
      <c r="A9436" t="s">
        <v>12234</v>
      </c>
      <c r="B9436" t="s">
        <v>22877</v>
      </c>
      <c r="C9436" t="s">
        <v>12235</v>
      </c>
      <c r="D9436" t="s">
        <v>21677</v>
      </c>
      <c r="E9436"/>
      <c r="F9436">
        <v>71305</v>
      </c>
      <c r="G9436"/>
      <c r="H9436"/>
    </row>
    <row r="9437" spans="1:8" x14ac:dyDescent="0.2">
      <c r="A9437" t="s">
        <v>12236</v>
      </c>
      <c r="B9437" t="s">
        <v>22877</v>
      </c>
      <c r="C9437" t="s">
        <v>12237</v>
      </c>
      <c r="D9437" t="s">
        <v>21677</v>
      </c>
      <c r="E9437"/>
      <c r="F9437">
        <v>71305</v>
      </c>
      <c r="G9437"/>
      <c r="H9437"/>
    </row>
    <row r="9438" spans="1:8" x14ac:dyDescent="0.2">
      <c r="A9438" t="s">
        <v>12238</v>
      </c>
      <c r="B9438" t="s">
        <v>22877</v>
      </c>
      <c r="C9438" t="s">
        <v>12239</v>
      </c>
      <c r="D9438" t="s">
        <v>21677</v>
      </c>
      <c r="E9438"/>
      <c r="F9438">
        <v>71305</v>
      </c>
      <c r="G9438"/>
      <c r="H9438"/>
    </row>
    <row r="9439" spans="1:8" x14ac:dyDescent="0.2">
      <c r="A9439" t="s">
        <v>12240</v>
      </c>
      <c r="B9439" t="s">
        <v>22877</v>
      </c>
      <c r="C9439" t="s">
        <v>12241</v>
      </c>
      <c r="D9439" t="s">
        <v>21677</v>
      </c>
      <c r="E9439"/>
      <c r="F9439">
        <v>71305</v>
      </c>
      <c r="G9439"/>
      <c r="H9439"/>
    </row>
    <row r="9440" spans="1:8" x14ac:dyDescent="0.2">
      <c r="A9440" t="s">
        <v>12242</v>
      </c>
      <c r="B9440" t="s">
        <v>22877</v>
      </c>
      <c r="C9440" t="s">
        <v>12243</v>
      </c>
      <c r="D9440" t="s">
        <v>21677</v>
      </c>
      <c r="E9440"/>
      <c r="F9440">
        <v>71305</v>
      </c>
      <c r="G9440"/>
      <c r="H9440"/>
    </row>
    <row r="9441" spans="1:8" x14ac:dyDescent="0.2">
      <c r="A9441" t="s">
        <v>12244</v>
      </c>
      <c r="B9441" t="s">
        <v>22877</v>
      </c>
      <c r="C9441" t="s">
        <v>12245</v>
      </c>
      <c r="D9441" t="s">
        <v>21677</v>
      </c>
      <c r="E9441"/>
      <c r="F9441"/>
      <c r="G9441"/>
      <c r="H9441"/>
    </row>
    <row r="9442" spans="1:8" x14ac:dyDescent="0.2">
      <c r="A9442" t="s">
        <v>12246</v>
      </c>
      <c r="B9442" t="s">
        <v>22877</v>
      </c>
      <c r="C9442" t="s">
        <v>12247</v>
      </c>
      <c r="D9442" t="s">
        <v>21648</v>
      </c>
      <c r="E9442"/>
      <c r="F9442"/>
      <c r="G9442"/>
      <c r="H9442"/>
    </row>
    <row r="9443" spans="1:8" x14ac:dyDescent="0.2">
      <c r="A9443" t="s">
        <v>12248</v>
      </c>
      <c r="B9443" t="s">
        <v>22877</v>
      </c>
      <c r="C9443" t="s">
        <v>12249</v>
      </c>
      <c r="D9443" t="s">
        <v>21677</v>
      </c>
      <c r="E9443"/>
      <c r="F9443"/>
      <c r="G9443"/>
      <c r="H9443"/>
    </row>
    <row r="9444" spans="1:8" x14ac:dyDescent="0.2">
      <c r="A9444" t="s">
        <v>12250</v>
      </c>
      <c r="B9444" t="s">
        <v>22877</v>
      </c>
      <c r="C9444" t="s">
        <v>12251</v>
      </c>
      <c r="D9444" t="s">
        <v>21677</v>
      </c>
      <c r="E9444"/>
      <c r="F9444"/>
      <c r="G9444"/>
      <c r="H9444"/>
    </row>
    <row r="9445" spans="1:8" x14ac:dyDescent="0.2">
      <c r="A9445" t="s">
        <v>12252</v>
      </c>
      <c r="B9445" t="s">
        <v>22877</v>
      </c>
      <c r="C9445" t="s">
        <v>12253</v>
      </c>
      <c r="D9445" t="s">
        <v>21677</v>
      </c>
      <c r="E9445"/>
      <c r="F9445"/>
      <c r="G9445"/>
      <c r="H9445"/>
    </row>
    <row r="9446" spans="1:8" x14ac:dyDescent="0.2">
      <c r="A9446" t="s">
        <v>12254</v>
      </c>
      <c r="B9446" t="s">
        <v>22877</v>
      </c>
      <c r="C9446" t="s">
        <v>12255</v>
      </c>
      <c r="D9446" t="s">
        <v>21677</v>
      </c>
      <c r="E9446"/>
      <c r="F9446"/>
      <c r="G9446"/>
      <c r="H9446"/>
    </row>
    <row r="9447" spans="1:8" x14ac:dyDescent="0.2">
      <c r="A9447" t="s">
        <v>12256</v>
      </c>
      <c r="B9447" t="s">
        <v>22877</v>
      </c>
      <c r="C9447" t="s">
        <v>12257</v>
      </c>
      <c r="D9447" t="s">
        <v>21677</v>
      </c>
      <c r="E9447"/>
      <c r="F9447"/>
      <c r="G9447"/>
      <c r="H9447"/>
    </row>
    <row r="9448" spans="1:8" x14ac:dyDescent="0.2">
      <c r="A9448" t="s">
        <v>12258</v>
      </c>
      <c r="B9448" t="s">
        <v>22877</v>
      </c>
      <c r="C9448" t="s">
        <v>12259</v>
      </c>
      <c r="D9448" t="s">
        <v>21677</v>
      </c>
      <c r="E9448"/>
      <c r="F9448"/>
      <c r="G9448"/>
      <c r="H9448"/>
    </row>
    <row r="9449" spans="1:8" x14ac:dyDescent="0.2">
      <c r="A9449" t="s">
        <v>12260</v>
      </c>
      <c r="B9449" t="s">
        <v>22877</v>
      </c>
      <c r="C9449" t="s">
        <v>12261</v>
      </c>
      <c r="D9449" t="s">
        <v>21677</v>
      </c>
      <c r="E9449"/>
      <c r="F9449"/>
      <c r="G9449"/>
      <c r="H9449"/>
    </row>
    <row r="9450" spans="1:8" x14ac:dyDescent="0.2">
      <c r="A9450" t="s">
        <v>12262</v>
      </c>
      <c r="B9450" t="s">
        <v>22877</v>
      </c>
      <c r="C9450" t="s">
        <v>12263</v>
      </c>
      <c r="D9450" t="s">
        <v>21677</v>
      </c>
      <c r="E9450"/>
      <c r="F9450"/>
      <c r="G9450"/>
      <c r="H9450"/>
    </row>
    <row r="9451" spans="1:8" x14ac:dyDescent="0.2">
      <c r="A9451" t="s">
        <v>12264</v>
      </c>
      <c r="B9451" t="s">
        <v>22877</v>
      </c>
      <c r="C9451" t="s">
        <v>12265</v>
      </c>
      <c r="D9451" t="s">
        <v>21677</v>
      </c>
      <c r="E9451"/>
      <c r="F9451"/>
      <c r="G9451"/>
      <c r="H9451"/>
    </row>
    <row r="9452" spans="1:8" x14ac:dyDescent="0.2">
      <c r="A9452" t="s">
        <v>12266</v>
      </c>
      <c r="B9452" t="s">
        <v>22877</v>
      </c>
      <c r="C9452" t="s">
        <v>12267</v>
      </c>
      <c r="D9452" t="s">
        <v>21677</v>
      </c>
      <c r="E9452"/>
      <c r="F9452"/>
      <c r="G9452"/>
      <c r="H9452"/>
    </row>
    <row r="9453" spans="1:8" x14ac:dyDescent="0.2">
      <c r="A9453" t="s">
        <v>12268</v>
      </c>
      <c r="B9453" t="s">
        <v>22877</v>
      </c>
      <c r="C9453" t="s">
        <v>12269</v>
      </c>
      <c r="D9453" t="s">
        <v>21677</v>
      </c>
      <c r="E9453"/>
      <c r="F9453"/>
      <c r="G9453"/>
      <c r="H9453"/>
    </row>
    <row r="9454" spans="1:8" x14ac:dyDescent="0.2">
      <c r="A9454" t="s">
        <v>12270</v>
      </c>
      <c r="B9454" t="s">
        <v>22877</v>
      </c>
      <c r="C9454" t="s">
        <v>12271</v>
      </c>
      <c r="D9454" t="s">
        <v>21648</v>
      </c>
      <c r="E9454"/>
      <c r="F9454">
        <v>99999</v>
      </c>
      <c r="G9454"/>
      <c r="H9454"/>
    </row>
    <row r="9455" spans="1:8" x14ac:dyDescent="0.2">
      <c r="A9455" t="s">
        <v>12272</v>
      </c>
      <c r="B9455" t="s">
        <v>22877</v>
      </c>
      <c r="C9455" t="s">
        <v>12273</v>
      </c>
      <c r="D9455" t="s">
        <v>21677</v>
      </c>
      <c r="E9455"/>
      <c r="F9455"/>
      <c r="G9455"/>
      <c r="H9455"/>
    </row>
    <row r="9456" spans="1:8" x14ac:dyDescent="0.2">
      <c r="A9456" t="s">
        <v>12274</v>
      </c>
      <c r="B9456" t="s">
        <v>22877</v>
      </c>
      <c r="C9456" t="s">
        <v>12275</v>
      </c>
      <c r="D9456" t="s">
        <v>21677</v>
      </c>
      <c r="E9456"/>
      <c r="F9456"/>
      <c r="G9456"/>
      <c r="H9456"/>
    </row>
    <row r="9457" spans="1:8" x14ac:dyDescent="0.2">
      <c r="A9457" t="s">
        <v>12276</v>
      </c>
      <c r="B9457" t="s">
        <v>22877</v>
      </c>
      <c r="C9457" t="s">
        <v>12277</v>
      </c>
      <c r="D9457" t="s">
        <v>21677</v>
      </c>
      <c r="E9457"/>
      <c r="F9457"/>
      <c r="G9457"/>
      <c r="H9457"/>
    </row>
    <row r="9458" spans="1:8" x14ac:dyDescent="0.2">
      <c r="A9458" t="s">
        <v>12278</v>
      </c>
      <c r="B9458" t="s">
        <v>22877</v>
      </c>
      <c r="C9458" t="s">
        <v>12279</v>
      </c>
      <c r="D9458" t="s">
        <v>21677</v>
      </c>
      <c r="E9458"/>
      <c r="F9458"/>
      <c r="G9458"/>
      <c r="H9458"/>
    </row>
    <row r="9459" spans="1:8" x14ac:dyDescent="0.2">
      <c r="A9459" t="s">
        <v>21355</v>
      </c>
      <c r="B9459" t="s">
        <v>22877</v>
      </c>
      <c r="C9459" t="s">
        <v>21356</v>
      </c>
      <c r="D9459" t="s">
        <v>21648</v>
      </c>
      <c r="E9459"/>
      <c r="F9459">
        <v>71634</v>
      </c>
      <c r="G9459"/>
      <c r="H9459"/>
    </row>
    <row r="9460" spans="1:8" x14ac:dyDescent="0.2">
      <c r="A9460" t="s">
        <v>21357</v>
      </c>
      <c r="B9460" t="s">
        <v>22877</v>
      </c>
      <c r="C9460" t="s">
        <v>21358</v>
      </c>
      <c r="D9460" t="s">
        <v>21648</v>
      </c>
      <c r="E9460"/>
      <c r="F9460">
        <v>71634</v>
      </c>
      <c r="G9460"/>
      <c r="H9460"/>
    </row>
    <row r="9461" spans="1:8" x14ac:dyDescent="0.2">
      <c r="A9461" t="s">
        <v>21359</v>
      </c>
      <c r="B9461" t="s">
        <v>22877</v>
      </c>
      <c r="C9461" t="s">
        <v>21360</v>
      </c>
      <c r="D9461" t="s">
        <v>21648</v>
      </c>
      <c r="E9461"/>
      <c r="F9461">
        <v>72102</v>
      </c>
      <c r="G9461"/>
      <c r="H9461"/>
    </row>
    <row r="9462" spans="1:8" x14ac:dyDescent="0.2">
      <c r="A9462" t="s">
        <v>21361</v>
      </c>
      <c r="B9462" t="s">
        <v>22877</v>
      </c>
      <c r="C9462" t="s">
        <v>21362</v>
      </c>
      <c r="D9462" t="s">
        <v>21648</v>
      </c>
      <c r="E9462"/>
      <c r="F9462">
        <v>72102</v>
      </c>
      <c r="G9462"/>
      <c r="H9462"/>
    </row>
    <row r="9463" spans="1:8" x14ac:dyDescent="0.2">
      <c r="A9463" t="s">
        <v>21363</v>
      </c>
      <c r="B9463" t="s">
        <v>22877</v>
      </c>
      <c r="C9463" t="s">
        <v>21364</v>
      </c>
      <c r="D9463" t="s">
        <v>21648</v>
      </c>
      <c r="E9463"/>
      <c r="F9463">
        <v>71634</v>
      </c>
      <c r="G9463"/>
      <c r="H9463"/>
    </row>
    <row r="9464" spans="1:8" x14ac:dyDescent="0.2">
      <c r="A9464" t="s">
        <v>21365</v>
      </c>
      <c r="B9464" t="s">
        <v>22877</v>
      </c>
      <c r="C9464" t="s">
        <v>21366</v>
      </c>
      <c r="D9464" t="s">
        <v>21648</v>
      </c>
      <c r="E9464"/>
      <c r="F9464">
        <v>72102</v>
      </c>
      <c r="G9464"/>
      <c r="H9464"/>
    </row>
    <row r="9465" spans="1:8" x14ac:dyDescent="0.2">
      <c r="A9465" t="s">
        <v>12280</v>
      </c>
      <c r="B9465" t="s">
        <v>22877</v>
      </c>
      <c r="C9465" t="s">
        <v>12281</v>
      </c>
      <c r="D9465" t="s">
        <v>21677</v>
      </c>
      <c r="E9465"/>
      <c r="F9465">
        <v>71305</v>
      </c>
      <c r="G9465"/>
      <c r="H9465"/>
    </row>
    <row r="9466" spans="1:8" x14ac:dyDescent="0.2">
      <c r="A9466" t="s">
        <v>12282</v>
      </c>
      <c r="B9466" t="s">
        <v>22877</v>
      </c>
      <c r="C9466" t="s">
        <v>12283</v>
      </c>
      <c r="D9466" t="s">
        <v>21677</v>
      </c>
      <c r="E9466"/>
      <c r="F9466"/>
      <c r="G9466"/>
      <c r="H9466"/>
    </row>
    <row r="9467" spans="1:8" x14ac:dyDescent="0.2">
      <c r="A9467" t="s">
        <v>12284</v>
      </c>
      <c r="B9467" t="s">
        <v>22877</v>
      </c>
      <c r="C9467" t="s">
        <v>12285</v>
      </c>
      <c r="D9467" t="s">
        <v>21677</v>
      </c>
      <c r="E9467"/>
      <c r="F9467"/>
      <c r="G9467"/>
      <c r="H9467"/>
    </row>
    <row r="9468" spans="1:8" x14ac:dyDescent="0.2">
      <c r="A9468" t="s">
        <v>12286</v>
      </c>
      <c r="B9468" t="s">
        <v>22877</v>
      </c>
      <c r="C9468" t="s">
        <v>12287</v>
      </c>
      <c r="D9468" t="s">
        <v>21677</v>
      </c>
      <c r="E9468"/>
      <c r="F9468">
        <v>71305</v>
      </c>
      <c r="G9468"/>
      <c r="H9468"/>
    </row>
    <row r="9469" spans="1:8" x14ac:dyDescent="0.2">
      <c r="A9469" t="s">
        <v>12288</v>
      </c>
      <c r="B9469" t="s">
        <v>22877</v>
      </c>
      <c r="C9469" t="s">
        <v>12289</v>
      </c>
      <c r="D9469" t="s">
        <v>21677</v>
      </c>
      <c r="E9469"/>
      <c r="F9469"/>
      <c r="G9469"/>
      <c r="H9469"/>
    </row>
    <row r="9470" spans="1:8" x14ac:dyDescent="0.2">
      <c r="A9470" t="s">
        <v>12290</v>
      </c>
      <c r="B9470" t="s">
        <v>22877</v>
      </c>
      <c r="C9470" t="s">
        <v>12291</v>
      </c>
      <c r="D9470" t="s">
        <v>21677</v>
      </c>
      <c r="E9470"/>
      <c r="F9470">
        <v>71305</v>
      </c>
      <c r="G9470"/>
      <c r="H9470"/>
    </row>
    <row r="9471" spans="1:8" x14ac:dyDescent="0.2">
      <c r="A9471" t="s">
        <v>12292</v>
      </c>
      <c r="B9471" t="s">
        <v>22877</v>
      </c>
      <c r="C9471" t="s">
        <v>12293</v>
      </c>
      <c r="D9471" t="s">
        <v>21677</v>
      </c>
      <c r="E9471"/>
      <c r="F9471"/>
      <c r="G9471"/>
      <c r="H9471"/>
    </row>
    <row r="9472" spans="1:8" x14ac:dyDescent="0.2">
      <c r="A9472" t="s">
        <v>12294</v>
      </c>
      <c r="B9472" t="s">
        <v>22877</v>
      </c>
      <c r="C9472" t="s">
        <v>12295</v>
      </c>
      <c r="D9472" t="s">
        <v>21677</v>
      </c>
      <c r="E9472"/>
      <c r="F9472">
        <v>71305</v>
      </c>
      <c r="G9472"/>
      <c r="H9472"/>
    </row>
    <row r="9473" spans="1:8" x14ac:dyDescent="0.2">
      <c r="A9473" t="s">
        <v>12296</v>
      </c>
      <c r="B9473" t="s">
        <v>22877</v>
      </c>
      <c r="C9473" t="s">
        <v>12297</v>
      </c>
      <c r="D9473" t="s">
        <v>21677</v>
      </c>
      <c r="E9473"/>
      <c r="F9473">
        <v>70901</v>
      </c>
      <c r="G9473"/>
      <c r="H9473"/>
    </row>
    <row r="9474" spans="1:8" x14ac:dyDescent="0.2">
      <c r="A9474" t="s">
        <v>12298</v>
      </c>
      <c r="B9474" t="s">
        <v>22877</v>
      </c>
      <c r="C9474" t="s">
        <v>12299</v>
      </c>
      <c r="D9474" t="s">
        <v>21677</v>
      </c>
      <c r="E9474"/>
      <c r="F9474"/>
      <c r="G9474"/>
      <c r="H9474"/>
    </row>
    <row r="9475" spans="1:8" x14ac:dyDescent="0.2">
      <c r="A9475" t="s">
        <v>12300</v>
      </c>
      <c r="B9475" t="s">
        <v>22877</v>
      </c>
      <c r="C9475" t="s">
        <v>12301</v>
      </c>
      <c r="D9475" t="s">
        <v>21677</v>
      </c>
      <c r="E9475"/>
      <c r="F9475"/>
      <c r="G9475"/>
      <c r="H9475"/>
    </row>
    <row r="9476" spans="1:8" x14ac:dyDescent="0.2">
      <c r="A9476" t="s">
        <v>12302</v>
      </c>
      <c r="B9476" t="s">
        <v>22877</v>
      </c>
      <c r="C9476" t="s">
        <v>12303</v>
      </c>
      <c r="D9476" t="s">
        <v>21677</v>
      </c>
      <c r="E9476"/>
      <c r="F9476"/>
      <c r="G9476"/>
      <c r="H9476"/>
    </row>
    <row r="9477" spans="1:8" x14ac:dyDescent="0.2">
      <c r="A9477" t="s">
        <v>12304</v>
      </c>
      <c r="B9477" t="s">
        <v>22877</v>
      </c>
      <c r="C9477" t="s">
        <v>12305</v>
      </c>
      <c r="D9477" t="s">
        <v>21677</v>
      </c>
      <c r="E9477"/>
      <c r="F9477"/>
      <c r="G9477"/>
      <c r="H9477"/>
    </row>
    <row r="9478" spans="1:8" x14ac:dyDescent="0.2">
      <c r="A9478" t="s">
        <v>12306</v>
      </c>
      <c r="B9478" t="s">
        <v>24738</v>
      </c>
      <c r="C9478" t="s">
        <v>12307</v>
      </c>
      <c r="D9478" t="s">
        <v>21677</v>
      </c>
      <c r="E9478"/>
      <c r="F9478">
        <v>70813</v>
      </c>
      <c r="G9478"/>
      <c r="H9478"/>
    </row>
    <row r="9479" spans="1:8" x14ac:dyDescent="0.2">
      <c r="A9479" t="s">
        <v>19525</v>
      </c>
      <c r="B9479" t="s">
        <v>22877</v>
      </c>
      <c r="C9479" t="s">
        <v>19526</v>
      </c>
      <c r="D9479" t="s">
        <v>21648</v>
      </c>
      <c r="E9479"/>
      <c r="F9479">
        <v>71634</v>
      </c>
      <c r="G9479"/>
      <c r="H9479"/>
    </row>
    <row r="9480" spans="1:8" x14ac:dyDescent="0.2">
      <c r="A9480" t="s">
        <v>12308</v>
      </c>
      <c r="B9480" t="s">
        <v>22877</v>
      </c>
      <c r="C9480" t="s">
        <v>12309</v>
      </c>
      <c r="D9480" t="s">
        <v>21677</v>
      </c>
      <c r="E9480"/>
      <c r="F9480"/>
      <c r="G9480"/>
      <c r="H9480"/>
    </row>
    <row r="9481" spans="1:8" x14ac:dyDescent="0.2">
      <c r="A9481" t="s">
        <v>12310</v>
      </c>
      <c r="B9481" t="s">
        <v>22877</v>
      </c>
      <c r="C9481" t="s">
        <v>12311</v>
      </c>
      <c r="D9481" t="s">
        <v>21677</v>
      </c>
      <c r="E9481"/>
      <c r="F9481">
        <v>71111</v>
      </c>
      <c r="G9481"/>
      <c r="H9481"/>
    </row>
    <row r="9482" spans="1:8" x14ac:dyDescent="0.2">
      <c r="A9482" t="s">
        <v>12312</v>
      </c>
      <c r="B9482" t="s">
        <v>22877</v>
      </c>
      <c r="C9482" t="s">
        <v>12313</v>
      </c>
      <c r="D9482" t="s">
        <v>21677</v>
      </c>
      <c r="E9482"/>
      <c r="F9482"/>
      <c r="G9482"/>
      <c r="H9482"/>
    </row>
    <row r="9483" spans="1:8" x14ac:dyDescent="0.2">
      <c r="A9483" t="s">
        <v>12314</v>
      </c>
      <c r="B9483" t="s">
        <v>22877</v>
      </c>
      <c r="C9483" t="s">
        <v>12315</v>
      </c>
      <c r="D9483" t="s">
        <v>21677</v>
      </c>
      <c r="E9483"/>
      <c r="F9483"/>
      <c r="G9483"/>
      <c r="H9483"/>
    </row>
    <row r="9484" spans="1:8" x14ac:dyDescent="0.2">
      <c r="A9484" t="s">
        <v>12316</v>
      </c>
      <c r="B9484" t="s">
        <v>22877</v>
      </c>
      <c r="C9484" t="s">
        <v>12317</v>
      </c>
      <c r="D9484" t="s">
        <v>21648</v>
      </c>
      <c r="E9484"/>
      <c r="F9484">
        <v>99999</v>
      </c>
      <c r="G9484"/>
      <c r="H9484"/>
    </row>
    <row r="9485" spans="1:8" x14ac:dyDescent="0.2">
      <c r="A9485" t="s">
        <v>12318</v>
      </c>
      <c r="B9485" t="s">
        <v>24738</v>
      </c>
      <c r="C9485" t="s">
        <v>12319</v>
      </c>
      <c r="D9485" t="s">
        <v>21677</v>
      </c>
      <c r="E9485"/>
      <c r="F9485">
        <v>70813</v>
      </c>
      <c r="G9485"/>
      <c r="H9485"/>
    </row>
    <row r="9486" spans="1:8" x14ac:dyDescent="0.2">
      <c r="A9486" t="s">
        <v>12320</v>
      </c>
      <c r="B9486" t="s">
        <v>22877</v>
      </c>
      <c r="C9486" t="s">
        <v>12321</v>
      </c>
      <c r="D9486" t="s">
        <v>21677</v>
      </c>
      <c r="E9486"/>
      <c r="F9486"/>
      <c r="G9486"/>
      <c r="H9486"/>
    </row>
    <row r="9487" spans="1:8" x14ac:dyDescent="0.2">
      <c r="A9487" t="s">
        <v>12322</v>
      </c>
      <c r="B9487" t="s">
        <v>22877</v>
      </c>
      <c r="C9487" t="s">
        <v>12323</v>
      </c>
      <c r="D9487" t="s">
        <v>21648</v>
      </c>
      <c r="E9487"/>
      <c r="F9487"/>
      <c r="G9487"/>
      <c r="H9487"/>
    </row>
    <row r="9488" spans="1:8" x14ac:dyDescent="0.2">
      <c r="A9488" t="s">
        <v>12324</v>
      </c>
      <c r="B9488" t="s">
        <v>22877</v>
      </c>
      <c r="C9488" t="s">
        <v>12325</v>
      </c>
      <c r="D9488" t="s">
        <v>21677</v>
      </c>
      <c r="E9488"/>
      <c r="F9488"/>
      <c r="G9488"/>
      <c r="H9488"/>
    </row>
    <row r="9489" spans="1:8" x14ac:dyDescent="0.2">
      <c r="A9489" t="s">
        <v>12326</v>
      </c>
      <c r="B9489" t="s">
        <v>22877</v>
      </c>
      <c r="C9489" t="s">
        <v>13338</v>
      </c>
      <c r="D9489" t="s">
        <v>21677</v>
      </c>
      <c r="E9489"/>
      <c r="F9489">
        <v>71305</v>
      </c>
      <c r="G9489"/>
      <c r="H9489"/>
    </row>
    <row r="9490" spans="1:8" x14ac:dyDescent="0.2">
      <c r="A9490" t="s">
        <v>13339</v>
      </c>
      <c r="B9490" t="s">
        <v>22877</v>
      </c>
      <c r="C9490" t="s">
        <v>13340</v>
      </c>
      <c r="D9490" t="s">
        <v>21677</v>
      </c>
      <c r="E9490"/>
      <c r="F9490">
        <v>71305</v>
      </c>
      <c r="G9490"/>
      <c r="H9490"/>
    </row>
    <row r="9491" spans="1:8" x14ac:dyDescent="0.2">
      <c r="A9491" t="s">
        <v>13341</v>
      </c>
      <c r="B9491" t="s">
        <v>22877</v>
      </c>
      <c r="C9491" t="s">
        <v>10476</v>
      </c>
      <c r="D9491" t="s">
        <v>21677</v>
      </c>
      <c r="E9491"/>
      <c r="F9491">
        <v>71305</v>
      </c>
      <c r="G9491"/>
      <c r="H9491"/>
    </row>
    <row r="9492" spans="1:8" x14ac:dyDescent="0.2">
      <c r="A9492" t="s">
        <v>10477</v>
      </c>
      <c r="B9492" t="s">
        <v>22877</v>
      </c>
      <c r="C9492" t="s">
        <v>10478</v>
      </c>
      <c r="D9492" t="s">
        <v>21677</v>
      </c>
      <c r="E9492"/>
      <c r="F9492">
        <v>71305</v>
      </c>
      <c r="G9492"/>
      <c r="H9492"/>
    </row>
    <row r="9493" spans="1:8" x14ac:dyDescent="0.2">
      <c r="A9493" t="s">
        <v>10479</v>
      </c>
      <c r="B9493" t="s">
        <v>22877</v>
      </c>
      <c r="C9493" t="s">
        <v>10480</v>
      </c>
      <c r="D9493" t="s">
        <v>21677</v>
      </c>
      <c r="E9493"/>
      <c r="F9493">
        <v>71818</v>
      </c>
      <c r="G9493"/>
      <c r="H9493"/>
    </row>
    <row r="9494" spans="1:8" x14ac:dyDescent="0.2">
      <c r="A9494" t="s">
        <v>10481</v>
      </c>
      <c r="B9494" t="s">
        <v>22877</v>
      </c>
      <c r="C9494" t="s">
        <v>10482</v>
      </c>
      <c r="D9494" t="s">
        <v>21677</v>
      </c>
      <c r="E9494"/>
      <c r="F9494">
        <v>70813</v>
      </c>
      <c r="G9494"/>
      <c r="H9494"/>
    </row>
    <row r="9495" spans="1:8" x14ac:dyDescent="0.2">
      <c r="A9495" t="s">
        <v>10483</v>
      </c>
      <c r="B9495" t="s">
        <v>22877</v>
      </c>
      <c r="C9495" t="s">
        <v>10484</v>
      </c>
      <c r="D9495" t="s">
        <v>21677</v>
      </c>
      <c r="E9495"/>
      <c r="F9495"/>
      <c r="G9495"/>
      <c r="H9495"/>
    </row>
    <row r="9496" spans="1:8" x14ac:dyDescent="0.2">
      <c r="A9496" t="s">
        <v>10485</v>
      </c>
      <c r="B9496" t="s">
        <v>22877</v>
      </c>
      <c r="C9496" t="s">
        <v>10486</v>
      </c>
      <c r="D9496" t="s">
        <v>21677</v>
      </c>
      <c r="E9496"/>
      <c r="F9496">
        <v>72217</v>
      </c>
      <c r="G9496"/>
      <c r="H9496"/>
    </row>
    <row r="9497" spans="1:8" x14ac:dyDescent="0.2">
      <c r="A9497" t="s">
        <v>10487</v>
      </c>
      <c r="B9497" t="s">
        <v>22877</v>
      </c>
      <c r="C9497" t="s">
        <v>10488</v>
      </c>
      <c r="D9497" t="s">
        <v>21677</v>
      </c>
      <c r="E9497"/>
      <c r="F9497"/>
      <c r="G9497"/>
      <c r="H9497"/>
    </row>
    <row r="9498" spans="1:8" x14ac:dyDescent="0.2">
      <c r="A9498" t="s">
        <v>10489</v>
      </c>
      <c r="B9498" t="s">
        <v>24738</v>
      </c>
      <c r="C9498" t="s">
        <v>10490</v>
      </c>
      <c r="D9498" t="s">
        <v>21677</v>
      </c>
      <c r="E9498"/>
      <c r="F9498">
        <v>70813</v>
      </c>
      <c r="G9498"/>
      <c r="H9498"/>
    </row>
    <row r="9499" spans="1:8" x14ac:dyDescent="0.2">
      <c r="A9499" t="s">
        <v>10491</v>
      </c>
      <c r="B9499" t="s">
        <v>24738</v>
      </c>
      <c r="C9499" t="s">
        <v>10492</v>
      </c>
      <c r="D9499" t="s">
        <v>21677</v>
      </c>
      <c r="E9499"/>
      <c r="F9499">
        <v>70813</v>
      </c>
      <c r="G9499"/>
      <c r="H9499"/>
    </row>
    <row r="9500" spans="1:8" x14ac:dyDescent="0.2">
      <c r="A9500" t="s">
        <v>10493</v>
      </c>
      <c r="B9500" t="s">
        <v>22877</v>
      </c>
      <c r="C9500" t="s">
        <v>10494</v>
      </c>
      <c r="D9500" t="s">
        <v>21677</v>
      </c>
      <c r="E9500"/>
      <c r="F9500">
        <v>70606</v>
      </c>
      <c r="G9500"/>
      <c r="H9500"/>
    </row>
    <row r="9501" spans="1:8" x14ac:dyDescent="0.2">
      <c r="A9501" t="s">
        <v>10495</v>
      </c>
      <c r="B9501" t="s">
        <v>22877</v>
      </c>
      <c r="C9501" t="s">
        <v>10496</v>
      </c>
      <c r="D9501" t="s">
        <v>21677</v>
      </c>
      <c r="E9501"/>
      <c r="F9501">
        <v>70606</v>
      </c>
      <c r="G9501"/>
      <c r="H9501"/>
    </row>
    <row r="9502" spans="1:8" x14ac:dyDescent="0.2">
      <c r="A9502" t="s">
        <v>10497</v>
      </c>
      <c r="B9502" t="s">
        <v>22877</v>
      </c>
      <c r="C9502" t="s">
        <v>10498</v>
      </c>
      <c r="D9502" t="s">
        <v>21677</v>
      </c>
      <c r="E9502"/>
      <c r="F9502"/>
      <c r="G9502"/>
      <c r="H9502"/>
    </row>
    <row r="9503" spans="1:8" x14ac:dyDescent="0.2">
      <c r="A9503" t="s">
        <v>10499</v>
      </c>
      <c r="B9503" t="s">
        <v>22877</v>
      </c>
      <c r="C9503" t="s">
        <v>10500</v>
      </c>
      <c r="D9503" t="s">
        <v>21677</v>
      </c>
      <c r="E9503"/>
      <c r="F9503"/>
      <c r="G9503"/>
      <c r="H9503"/>
    </row>
    <row r="9504" spans="1:8" x14ac:dyDescent="0.2">
      <c r="A9504" t="s">
        <v>10501</v>
      </c>
      <c r="B9504" t="s">
        <v>24739</v>
      </c>
      <c r="C9504" t="s">
        <v>10502</v>
      </c>
      <c r="D9504" t="s">
        <v>21648</v>
      </c>
      <c r="E9504"/>
      <c r="F9504"/>
      <c r="G9504"/>
      <c r="H9504"/>
    </row>
    <row r="9505" spans="1:8" x14ac:dyDescent="0.2">
      <c r="A9505" t="s">
        <v>19527</v>
      </c>
      <c r="B9505" t="s">
        <v>24740</v>
      </c>
      <c r="C9505" t="s">
        <v>19528</v>
      </c>
      <c r="D9505" t="s">
        <v>21648</v>
      </c>
      <c r="E9505"/>
      <c r="F9505"/>
      <c r="G9505"/>
      <c r="H9505"/>
    </row>
    <row r="9506" spans="1:8" x14ac:dyDescent="0.2">
      <c r="A9506" t="s">
        <v>19529</v>
      </c>
      <c r="B9506" t="s">
        <v>24741</v>
      </c>
      <c r="C9506" t="s">
        <v>19530</v>
      </c>
      <c r="D9506" t="s">
        <v>21648</v>
      </c>
      <c r="E9506"/>
      <c r="F9506">
        <v>70848</v>
      </c>
      <c r="G9506"/>
      <c r="H9506"/>
    </row>
    <row r="9507" spans="1:8" x14ac:dyDescent="0.2">
      <c r="A9507" t="s">
        <v>10503</v>
      </c>
      <c r="B9507" t="s">
        <v>22877</v>
      </c>
      <c r="C9507" t="s">
        <v>10504</v>
      </c>
      <c r="D9507" t="s">
        <v>21648</v>
      </c>
      <c r="E9507"/>
      <c r="F9507">
        <v>99999</v>
      </c>
      <c r="G9507"/>
      <c r="H9507"/>
    </row>
    <row r="9508" spans="1:8" x14ac:dyDescent="0.2">
      <c r="A9508" t="s">
        <v>10505</v>
      </c>
      <c r="B9508" t="s">
        <v>24742</v>
      </c>
      <c r="C9508" t="s">
        <v>10506</v>
      </c>
      <c r="D9508" t="s">
        <v>21648</v>
      </c>
      <c r="E9508"/>
      <c r="F9508">
        <v>99999</v>
      </c>
      <c r="G9508"/>
      <c r="H9508"/>
    </row>
    <row r="9509" spans="1:8" x14ac:dyDescent="0.2">
      <c r="A9509" t="s">
        <v>10507</v>
      </c>
      <c r="B9509" t="s">
        <v>24743</v>
      </c>
      <c r="C9509" t="s">
        <v>10508</v>
      </c>
      <c r="D9509" t="s">
        <v>21677</v>
      </c>
      <c r="E9509"/>
      <c r="F9509">
        <v>99999</v>
      </c>
      <c r="G9509"/>
      <c r="H9509"/>
    </row>
    <row r="9510" spans="1:8" x14ac:dyDescent="0.2">
      <c r="A9510" t="s">
        <v>10509</v>
      </c>
      <c r="B9510" t="s">
        <v>22877</v>
      </c>
      <c r="C9510" t="s">
        <v>10510</v>
      </c>
      <c r="D9510" t="s">
        <v>21677</v>
      </c>
      <c r="E9510"/>
      <c r="F9510">
        <v>70606</v>
      </c>
      <c r="G9510"/>
      <c r="H9510"/>
    </row>
    <row r="9511" spans="1:8" x14ac:dyDescent="0.2">
      <c r="A9511" t="s">
        <v>13885</v>
      </c>
      <c r="B9511" t="s">
        <v>24744</v>
      </c>
      <c r="C9511" t="s">
        <v>13886</v>
      </c>
      <c r="D9511" t="s">
        <v>23072</v>
      </c>
      <c r="E9511"/>
      <c r="F9511"/>
      <c r="G9511"/>
      <c r="H9511"/>
    </row>
    <row r="9512" spans="1:8" x14ac:dyDescent="0.2">
      <c r="A9512" t="s">
        <v>13887</v>
      </c>
      <c r="B9512" t="s">
        <v>24745</v>
      </c>
      <c r="C9512" t="s">
        <v>13888</v>
      </c>
      <c r="D9512" t="s">
        <v>21648</v>
      </c>
      <c r="E9512"/>
      <c r="F9512">
        <v>70721</v>
      </c>
      <c r="G9512"/>
      <c r="H9512"/>
    </row>
    <row r="9513" spans="1:8" x14ac:dyDescent="0.2">
      <c r="A9513" t="s">
        <v>13889</v>
      </c>
      <c r="B9513" t="s">
        <v>24746</v>
      </c>
      <c r="C9513" t="s">
        <v>13890</v>
      </c>
      <c r="D9513" t="s">
        <v>21648</v>
      </c>
      <c r="E9513"/>
      <c r="F9513">
        <v>99999</v>
      </c>
      <c r="G9513"/>
      <c r="H9513"/>
    </row>
    <row r="9514" spans="1:8" x14ac:dyDescent="0.2">
      <c r="A9514" t="s">
        <v>13891</v>
      </c>
      <c r="B9514" t="s">
        <v>22877</v>
      </c>
      <c r="C9514" t="s">
        <v>12377</v>
      </c>
      <c r="D9514" t="s">
        <v>21648</v>
      </c>
      <c r="E9514"/>
      <c r="F9514">
        <v>71634</v>
      </c>
      <c r="G9514"/>
      <c r="H9514"/>
    </row>
    <row r="9515" spans="1:8" x14ac:dyDescent="0.2">
      <c r="A9515" t="s">
        <v>12378</v>
      </c>
      <c r="B9515" t="s">
        <v>22877</v>
      </c>
      <c r="C9515" t="s">
        <v>12379</v>
      </c>
      <c r="D9515" t="s">
        <v>21648</v>
      </c>
      <c r="E9515"/>
      <c r="F9515">
        <v>71634</v>
      </c>
      <c r="G9515"/>
      <c r="H9515"/>
    </row>
    <row r="9516" spans="1:8" x14ac:dyDescent="0.2">
      <c r="A9516" t="s">
        <v>12380</v>
      </c>
      <c r="B9516" t="s">
        <v>24174</v>
      </c>
      <c r="C9516" t="s">
        <v>12381</v>
      </c>
      <c r="D9516" t="s">
        <v>21648</v>
      </c>
      <c r="E9516"/>
      <c r="F9516">
        <v>99999</v>
      </c>
      <c r="G9516"/>
      <c r="H9516"/>
    </row>
    <row r="9517" spans="1:8" x14ac:dyDescent="0.2">
      <c r="A9517" t="s">
        <v>12382</v>
      </c>
      <c r="B9517" t="s">
        <v>24174</v>
      </c>
      <c r="C9517" t="s">
        <v>12383</v>
      </c>
      <c r="D9517" t="s">
        <v>21648</v>
      </c>
      <c r="E9517"/>
      <c r="F9517">
        <v>99999</v>
      </c>
      <c r="G9517"/>
      <c r="H9517"/>
    </row>
    <row r="9518" spans="1:8" x14ac:dyDescent="0.2">
      <c r="A9518" t="s">
        <v>12384</v>
      </c>
      <c r="B9518" t="s">
        <v>24174</v>
      </c>
      <c r="C9518" t="s">
        <v>12385</v>
      </c>
      <c r="D9518" t="s">
        <v>21648</v>
      </c>
      <c r="E9518"/>
      <c r="F9518">
        <v>99999</v>
      </c>
      <c r="G9518"/>
      <c r="H9518"/>
    </row>
    <row r="9519" spans="1:8" x14ac:dyDescent="0.2">
      <c r="A9519" t="s">
        <v>12386</v>
      </c>
      <c r="B9519" t="s">
        <v>24174</v>
      </c>
      <c r="C9519" t="s">
        <v>12387</v>
      </c>
      <c r="D9519" t="s">
        <v>21648</v>
      </c>
      <c r="E9519"/>
      <c r="F9519">
        <v>99999</v>
      </c>
      <c r="G9519"/>
      <c r="H9519"/>
    </row>
    <row r="9520" spans="1:8" x14ac:dyDescent="0.2">
      <c r="A9520" t="s">
        <v>12388</v>
      </c>
      <c r="B9520" t="s">
        <v>24174</v>
      </c>
      <c r="C9520" t="s">
        <v>12389</v>
      </c>
      <c r="D9520" t="s">
        <v>21648</v>
      </c>
      <c r="E9520"/>
      <c r="F9520">
        <v>99999</v>
      </c>
      <c r="G9520"/>
      <c r="H9520"/>
    </row>
    <row r="9521" spans="1:8" x14ac:dyDescent="0.2">
      <c r="A9521" t="s">
        <v>12390</v>
      </c>
      <c r="B9521" t="s">
        <v>24174</v>
      </c>
      <c r="C9521" t="s">
        <v>12391</v>
      </c>
      <c r="D9521" t="s">
        <v>21648</v>
      </c>
      <c r="E9521"/>
      <c r="F9521">
        <v>99999</v>
      </c>
      <c r="G9521"/>
      <c r="H9521"/>
    </row>
    <row r="9522" spans="1:8" x14ac:dyDescent="0.2">
      <c r="A9522" t="s">
        <v>12392</v>
      </c>
      <c r="B9522" t="s">
        <v>24174</v>
      </c>
      <c r="C9522" t="s">
        <v>12393</v>
      </c>
      <c r="D9522" t="s">
        <v>21648</v>
      </c>
      <c r="E9522"/>
      <c r="F9522">
        <v>99999</v>
      </c>
      <c r="G9522"/>
      <c r="H9522"/>
    </row>
    <row r="9523" spans="1:8" x14ac:dyDescent="0.2">
      <c r="A9523" t="s">
        <v>12394</v>
      </c>
      <c r="B9523" t="s">
        <v>24174</v>
      </c>
      <c r="C9523" t="s">
        <v>12395</v>
      </c>
      <c r="D9523" t="s">
        <v>21648</v>
      </c>
      <c r="E9523"/>
      <c r="F9523">
        <v>99999</v>
      </c>
      <c r="G9523"/>
      <c r="H9523"/>
    </row>
    <row r="9524" spans="1:8" x14ac:dyDescent="0.2">
      <c r="A9524" t="s">
        <v>12396</v>
      </c>
      <c r="B9524" t="s">
        <v>22877</v>
      </c>
      <c r="C9524" t="s">
        <v>12397</v>
      </c>
      <c r="D9524" t="s">
        <v>21648</v>
      </c>
      <c r="E9524"/>
      <c r="F9524">
        <v>99999</v>
      </c>
      <c r="G9524"/>
      <c r="H9524"/>
    </row>
    <row r="9525" spans="1:8" x14ac:dyDescent="0.2">
      <c r="A9525" t="s">
        <v>12398</v>
      </c>
      <c r="B9525" t="s">
        <v>22877</v>
      </c>
      <c r="C9525" t="s">
        <v>12399</v>
      </c>
      <c r="D9525" t="s">
        <v>21648</v>
      </c>
      <c r="E9525"/>
      <c r="F9525">
        <v>99999</v>
      </c>
      <c r="G9525"/>
      <c r="H9525"/>
    </row>
    <row r="9526" spans="1:8" x14ac:dyDescent="0.2">
      <c r="A9526" t="s">
        <v>12400</v>
      </c>
      <c r="B9526" t="s">
        <v>22877</v>
      </c>
      <c r="C9526" t="s">
        <v>12401</v>
      </c>
      <c r="D9526" t="s">
        <v>21648</v>
      </c>
      <c r="E9526"/>
      <c r="F9526">
        <v>72029</v>
      </c>
      <c r="G9526"/>
      <c r="H9526"/>
    </row>
    <row r="9527" spans="1:8" x14ac:dyDescent="0.2">
      <c r="A9527" t="s">
        <v>13856</v>
      </c>
      <c r="B9527" t="s">
        <v>22877</v>
      </c>
      <c r="C9527" t="s">
        <v>13857</v>
      </c>
      <c r="D9527" t="s">
        <v>21648</v>
      </c>
      <c r="E9527"/>
      <c r="F9527">
        <v>72029</v>
      </c>
      <c r="G9527"/>
      <c r="H9527"/>
    </row>
    <row r="9528" spans="1:8" x14ac:dyDescent="0.2">
      <c r="A9528" t="s">
        <v>13858</v>
      </c>
      <c r="B9528" t="s">
        <v>22877</v>
      </c>
      <c r="C9528" t="s">
        <v>13859</v>
      </c>
      <c r="D9528" t="s">
        <v>21648</v>
      </c>
      <c r="E9528"/>
      <c r="F9528">
        <v>71634</v>
      </c>
      <c r="G9528"/>
      <c r="H9528"/>
    </row>
    <row r="9529" spans="1:8" x14ac:dyDescent="0.2">
      <c r="A9529" t="s">
        <v>13860</v>
      </c>
      <c r="B9529" t="s">
        <v>22877</v>
      </c>
      <c r="C9529" t="s">
        <v>13861</v>
      </c>
      <c r="D9529" t="s">
        <v>21648</v>
      </c>
      <c r="E9529"/>
      <c r="F9529"/>
      <c r="G9529"/>
      <c r="H9529"/>
    </row>
    <row r="9530" spans="1:8" x14ac:dyDescent="0.2">
      <c r="A9530" t="s">
        <v>13862</v>
      </c>
      <c r="B9530" t="s">
        <v>23032</v>
      </c>
      <c r="C9530" t="s">
        <v>13863</v>
      </c>
      <c r="D9530" t="s">
        <v>21648</v>
      </c>
      <c r="E9530"/>
      <c r="F9530">
        <v>72230</v>
      </c>
      <c r="G9530"/>
      <c r="H9530"/>
    </row>
    <row r="9531" spans="1:8" x14ac:dyDescent="0.2">
      <c r="A9531" t="s">
        <v>13864</v>
      </c>
      <c r="B9531" t="s">
        <v>22877</v>
      </c>
      <c r="C9531" t="s">
        <v>13865</v>
      </c>
      <c r="D9531" t="s">
        <v>21648</v>
      </c>
      <c r="E9531"/>
      <c r="F9531"/>
      <c r="G9531"/>
      <c r="H9531"/>
    </row>
    <row r="9532" spans="1:8" x14ac:dyDescent="0.2">
      <c r="A9532" t="s">
        <v>13866</v>
      </c>
      <c r="B9532" t="s">
        <v>22877</v>
      </c>
      <c r="C9532" t="s">
        <v>13867</v>
      </c>
      <c r="D9532" t="s">
        <v>21648</v>
      </c>
      <c r="E9532"/>
      <c r="F9532">
        <v>72029</v>
      </c>
      <c r="G9532"/>
      <c r="H9532"/>
    </row>
    <row r="9533" spans="1:8" x14ac:dyDescent="0.2">
      <c r="A9533" t="s">
        <v>13868</v>
      </c>
      <c r="B9533" t="s">
        <v>22877</v>
      </c>
      <c r="C9533" t="s">
        <v>13869</v>
      </c>
      <c r="D9533" t="s">
        <v>21648</v>
      </c>
      <c r="E9533"/>
      <c r="F9533"/>
      <c r="G9533"/>
      <c r="H9533"/>
    </row>
    <row r="9534" spans="1:8" x14ac:dyDescent="0.2">
      <c r="A9534" t="s">
        <v>13870</v>
      </c>
      <c r="B9534" t="s">
        <v>22877</v>
      </c>
      <c r="C9534" t="s">
        <v>13871</v>
      </c>
      <c r="D9534" t="s">
        <v>21648</v>
      </c>
      <c r="E9534"/>
      <c r="F9534"/>
      <c r="G9534"/>
      <c r="H9534"/>
    </row>
    <row r="9535" spans="1:8" x14ac:dyDescent="0.2">
      <c r="A9535" t="s">
        <v>13872</v>
      </c>
      <c r="B9535" t="s">
        <v>22877</v>
      </c>
      <c r="C9535" t="s">
        <v>13873</v>
      </c>
      <c r="D9535" t="s">
        <v>21648</v>
      </c>
      <c r="E9535"/>
      <c r="F9535"/>
      <c r="G9535"/>
      <c r="H9535"/>
    </row>
    <row r="9536" spans="1:8" x14ac:dyDescent="0.2">
      <c r="A9536" t="s">
        <v>19531</v>
      </c>
      <c r="B9536" t="s">
        <v>22877</v>
      </c>
      <c r="C9536" t="s">
        <v>19532</v>
      </c>
      <c r="D9536" t="s">
        <v>21648</v>
      </c>
      <c r="E9536"/>
      <c r="F9536">
        <v>70813</v>
      </c>
      <c r="G9536"/>
      <c r="H9536"/>
    </row>
    <row r="9537" spans="1:8" x14ac:dyDescent="0.2">
      <c r="A9537" t="s">
        <v>13874</v>
      </c>
      <c r="B9537" t="s">
        <v>24748</v>
      </c>
      <c r="C9537" t="s">
        <v>13875</v>
      </c>
      <c r="D9537" t="s">
        <v>21648</v>
      </c>
      <c r="E9537"/>
      <c r="F9537">
        <v>71651</v>
      </c>
      <c r="G9537"/>
      <c r="H9537"/>
    </row>
    <row r="9538" spans="1:8" x14ac:dyDescent="0.2">
      <c r="A9538" t="s">
        <v>13876</v>
      </c>
      <c r="B9538" t="s">
        <v>22877</v>
      </c>
      <c r="C9538" t="s">
        <v>13877</v>
      </c>
      <c r="D9538" t="s">
        <v>21677</v>
      </c>
      <c r="E9538"/>
      <c r="F9538"/>
      <c r="G9538"/>
      <c r="H9538"/>
    </row>
    <row r="9539" spans="1:8" x14ac:dyDescent="0.2">
      <c r="A9539" t="s">
        <v>13878</v>
      </c>
      <c r="B9539" t="s">
        <v>22877</v>
      </c>
      <c r="C9539" t="s">
        <v>13879</v>
      </c>
      <c r="D9539" t="s">
        <v>21648</v>
      </c>
      <c r="E9539"/>
      <c r="F9539"/>
      <c r="G9539"/>
      <c r="H9539"/>
    </row>
    <row r="9540" spans="1:8" x14ac:dyDescent="0.2">
      <c r="A9540" t="s">
        <v>13880</v>
      </c>
      <c r="B9540" t="s">
        <v>24750</v>
      </c>
      <c r="C9540" t="s">
        <v>13881</v>
      </c>
      <c r="D9540" t="s">
        <v>21648</v>
      </c>
      <c r="E9540"/>
      <c r="F9540"/>
      <c r="G9540"/>
      <c r="H9540"/>
    </row>
    <row r="9541" spans="1:8" x14ac:dyDescent="0.2">
      <c r="A9541" t="s">
        <v>13882</v>
      </c>
      <c r="B9541" t="s">
        <v>22877</v>
      </c>
      <c r="C9541" t="s">
        <v>13883</v>
      </c>
      <c r="D9541" t="s">
        <v>21677</v>
      </c>
      <c r="E9541"/>
      <c r="F9541"/>
      <c r="G9541"/>
      <c r="H9541"/>
    </row>
    <row r="9542" spans="1:8" x14ac:dyDescent="0.2">
      <c r="A9542" t="s">
        <v>19533</v>
      </c>
      <c r="B9542" t="s">
        <v>22877</v>
      </c>
      <c r="C9542" t="s">
        <v>19534</v>
      </c>
      <c r="D9542" t="s">
        <v>21648</v>
      </c>
      <c r="E9542"/>
      <c r="F9542"/>
      <c r="G9542"/>
      <c r="H9542"/>
    </row>
    <row r="9543" spans="1:8" x14ac:dyDescent="0.2">
      <c r="A9543" t="s">
        <v>25876</v>
      </c>
      <c r="B9543" t="s">
        <v>22877</v>
      </c>
      <c r="C9543" t="s">
        <v>25877</v>
      </c>
      <c r="D9543" t="s">
        <v>21677</v>
      </c>
      <c r="E9543"/>
      <c r="F9543"/>
      <c r="G9543"/>
      <c r="H9543"/>
    </row>
    <row r="9544" spans="1:8" x14ac:dyDescent="0.2">
      <c r="A9544" t="s">
        <v>19535</v>
      </c>
      <c r="B9544" t="s">
        <v>22877</v>
      </c>
      <c r="C9544" t="s">
        <v>19536</v>
      </c>
      <c r="D9544" t="s">
        <v>21648</v>
      </c>
      <c r="E9544"/>
      <c r="F9544">
        <v>72029</v>
      </c>
      <c r="G9544"/>
      <c r="H9544"/>
    </row>
    <row r="9545" spans="1:8" x14ac:dyDescent="0.2">
      <c r="A9545" t="s">
        <v>13884</v>
      </c>
      <c r="B9545" t="s">
        <v>22877</v>
      </c>
      <c r="C9545" t="s">
        <v>12450</v>
      </c>
      <c r="D9545" t="s">
        <v>21648</v>
      </c>
      <c r="E9545"/>
      <c r="F9545"/>
      <c r="G9545"/>
      <c r="H9545"/>
    </row>
    <row r="9546" spans="1:8" x14ac:dyDescent="0.2">
      <c r="A9546" t="s">
        <v>19537</v>
      </c>
      <c r="B9546" t="s">
        <v>22877</v>
      </c>
      <c r="C9546" t="s">
        <v>19538</v>
      </c>
      <c r="D9546" t="s">
        <v>21648</v>
      </c>
      <c r="E9546"/>
      <c r="F9546"/>
      <c r="G9546"/>
      <c r="H9546"/>
    </row>
    <row r="9547" spans="1:8" x14ac:dyDescent="0.2">
      <c r="A9547" t="s">
        <v>21367</v>
      </c>
      <c r="B9547" t="s">
        <v>22235</v>
      </c>
      <c r="C9547" t="s">
        <v>21368</v>
      </c>
      <c r="D9547" t="s">
        <v>21648</v>
      </c>
      <c r="E9547"/>
      <c r="F9547"/>
      <c r="G9547"/>
      <c r="H9547"/>
    </row>
    <row r="9548" spans="1:8" x14ac:dyDescent="0.2">
      <c r="A9548" t="s">
        <v>24751</v>
      </c>
      <c r="B9548" t="s">
        <v>23187</v>
      </c>
      <c r="C9548" t="s">
        <v>24752</v>
      </c>
      <c r="D9548" t="s">
        <v>21648</v>
      </c>
      <c r="E9548"/>
      <c r="F9548"/>
      <c r="G9548"/>
      <c r="H9548"/>
    </row>
    <row r="9549" spans="1:8" x14ac:dyDescent="0.2">
      <c r="A9549" t="s">
        <v>24753</v>
      </c>
      <c r="B9549" t="s">
        <v>22877</v>
      </c>
      <c r="C9549" t="s">
        <v>24754</v>
      </c>
      <c r="D9549" t="s">
        <v>21648</v>
      </c>
      <c r="E9549"/>
      <c r="F9549"/>
      <c r="G9549"/>
      <c r="H9549"/>
    </row>
    <row r="9550" spans="1:8" x14ac:dyDescent="0.2">
      <c r="A9550" t="s">
        <v>25878</v>
      </c>
      <c r="B9550" t="s">
        <v>24750</v>
      </c>
      <c r="C9550" t="s">
        <v>25879</v>
      </c>
      <c r="D9550" t="s">
        <v>21648</v>
      </c>
      <c r="E9550"/>
      <c r="F9550">
        <v>71150</v>
      </c>
      <c r="G9550"/>
      <c r="H9550"/>
    </row>
    <row r="9551" spans="1:8" x14ac:dyDescent="0.2">
      <c r="A9551" t="s">
        <v>12451</v>
      </c>
      <c r="B9551" t="s">
        <v>24755</v>
      </c>
      <c r="C9551" t="s">
        <v>12452</v>
      </c>
      <c r="D9551" t="s">
        <v>21648</v>
      </c>
      <c r="E9551">
        <v>0</v>
      </c>
      <c r="F9551">
        <v>99999</v>
      </c>
      <c r="G9551"/>
      <c r="H9551"/>
    </row>
    <row r="9552" spans="1:8" x14ac:dyDescent="0.2">
      <c r="A9552" t="s">
        <v>12453</v>
      </c>
      <c r="B9552" t="s">
        <v>24755</v>
      </c>
      <c r="C9552" t="s">
        <v>12454</v>
      </c>
      <c r="D9552" t="s">
        <v>21648</v>
      </c>
      <c r="E9552">
        <v>0</v>
      </c>
      <c r="F9552">
        <v>99999</v>
      </c>
      <c r="G9552"/>
      <c r="H9552"/>
    </row>
    <row r="9553" spans="1:8" x14ac:dyDescent="0.2">
      <c r="A9553" t="s">
        <v>12455</v>
      </c>
      <c r="B9553" t="s">
        <v>24756</v>
      </c>
      <c r="C9553" t="s">
        <v>12456</v>
      </c>
      <c r="D9553" t="s">
        <v>21648</v>
      </c>
      <c r="E9553">
        <v>0</v>
      </c>
      <c r="F9553">
        <v>99999</v>
      </c>
      <c r="G9553"/>
      <c r="H9553"/>
    </row>
    <row r="9554" spans="1:8" x14ac:dyDescent="0.2">
      <c r="A9554" t="s">
        <v>12457</v>
      </c>
      <c r="B9554" t="s">
        <v>24756</v>
      </c>
      <c r="C9554" t="s">
        <v>12458</v>
      </c>
      <c r="D9554" t="s">
        <v>21648</v>
      </c>
      <c r="E9554">
        <v>0</v>
      </c>
      <c r="F9554">
        <v>99999</v>
      </c>
      <c r="G9554"/>
      <c r="H9554"/>
    </row>
    <row r="9555" spans="1:8" x14ac:dyDescent="0.2">
      <c r="A9555" t="s">
        <v>12459</v>
      </c>
      <c r="B9555" t="s">
        <v>24756</v>
      </c>
      <c r="C9555" t="s">
        <v>12460</v>
      </c>
      <c r="D9555" t="s">
        <v>21648</v>
      </c>
      <c r="E9555">
        <v>0</v>
      </c>
      <c r="F9555">
        <v>99999</v>
      </c>
      <c r="G9555"/>
      <c r="H9555"/>
    </row>
    <row r="9556" spans="1:8" x14ac:dyDescent="0.2">
      <c r="A9556" t="s">
        <v>12461</v>
      </c>
      <c r="B9556" t="s">
        <v>24756</v>
      </c>
      <c r="C9556" t="s">
        <v>12462</v>
      </c>
      <c r="D9556" t="s">
        <v>21648</v>
      </c>
      <c r="E9556">
        <v>0</v>
      </c>
      <c r="F9556">
        <v>99999</v>
      </c>
      <c r="G9556"/>
      <c r="H9556"/>
    </row>
    <row r="9557" spans="1:8" x14ac:dyDescent="0.2">
      <c r="A9557" t="s">
        <v>12463</v>
      </c>
      <c r="B9557" t="s">
        <v>24757</v>
      </c>
      <c r="C9557" t="s">
        <v>12464</v>
      </c>
      <c r="D9557" t="s">
        <v>21648</v>
      </c>
      <c r="E9557">
        <v>0</v>
      </c>
      <c r="F9557">
        <v>99999</v>
      </c>
      <c r="G9557"/>
      <c r="H9557"/>
    </row>
    <row r="9558" spans="1:8" x14ac:dyDescent="0.2">
      <c r="A9558" t="s">
        <v>12465</v>
      </c>
      <c r="B9558" t="s">
        <v>24757</v>
      </c>
      <c r="C9558" t="s">
        <v>15752</v>
      </c>
      <c r="D9558" t="s">
        <v>21648</v>
      </c>
      <c r="E9558">
        <v>0</v>
      </c>
      <c r="F9558">
        <v>99999</v>
      </c>
      <c r="G9558"/>
      <c r="H9558"/>
    </row>
    <row r="9559" spans="1:8" x14ac:dyDescent="0.2">
      <c r="A9559" t="s">
        <v>15753</v>
      </c>
      <c r="B9559" t="s">
        <v>24758</v>
      </c>
      <c r="C9559" t="s">
        <v>15754</v>
      </c>
      <c r="D9559" t="s">
        <v>21648</v>
      </c>
      <c r="E9559">
        <v>0</v>
      </c>
      <c r="F9559">
        <v>99999</v>
      </c>
      <c r="G9559"/>
      <c r="H9559"/>
    </row>
    <row r="9560" spans="1:8" x14ac:dyDescent="0.2">
      <c r="A9560" t="s">
        <v>15755</v>
      </c>
      <c r="B9560" t="s">
        <v>24758</v>
      </c>
      <c r="C9560" t="s">
        <v>15756</v>
      </c>
      <c r="D9560" t="s">
        <v>21648</v>
      </c>
      <c r="E9560">
        <v>0</v>
      </c>
      <c r="F9560">
        <v>99999</v>
      </c>
      <c r="G9560"/>
      <c r="H9560"/>
    </row>
    <row r="9561" spans="1:8" x14ac:dyDescent="0.2">
      <c r="A9561" t="s">
        <v>15757</v>
      </c>
      <c r="B9561" t="s">
        <v>24758</v>
      </c>
      <c r="C9561" t="s">
        <v>15758</v>
      </c>
      <c r="D9561" t="s">
        <v>21648</v>
      </c>
      <c r="E9561">
        <v>0</v>
      </c>
      <c r="F9561">
        <v>99999</v>
      </c>
      <c r="G9561"/>
      <c r="H9561"/>
    </row>
    <row r="9562" spans="1:8" x14ac:dyDescent="0.2">
      <c r="A9562" t="s">
        <v>15759</v>
      </c>
      <c r="B9562" t="s">
        <v>24758</v>
      </c>
      <c r="C9562" t="s">
        <v>15760</v>
      </c>
      <c r="D9562" t="s">
        <v>21648</v>
      </c>
      <c r="E9562">
        <v>0</v>
      </c>
      <c r="F9562">
        <v>99999</v>
      </c>
      <c r="G9562"/>
      <c r="H9562"/>
    </row>
    <row r="9563" spans="1:8" x14ac:dyDescent="0.2">
      <c r="A9563" t="s">
        <v>15761</v>
      </c>
      <c r="B9563" t="s">
        <v>24759</v>
      </c>
      <c r="C9563" t="s">
        <v>15762</v>
      </c>
      <c r="D9563" t="s">
        <v>21648</v>
      </c>
      <c r="E9563">
        <v>0</v>
      </c>
      <c r="F9563">
        <v>99999</v>
      </c>
      <c r="G9563"/>
      <c r="H9563"/>
    </row>
    <row r="9564" spans="1:8" x14ac:dyDescent="0.2">
      <c r="A9564" t="s">
        <v>15763</v>
      </c>
      <c r="B9564" t="s">
        <v>24759</v>
      </c>
      <c r="C9564" t="s">
        <v>12501</v>
      </c>
      <c r="D9564" t="s">
        <v>21648</v>
      </c>
      <c r="E9564">
        <v>0</v>
      </c>
      <c r="F9564">
        <v>99999</v>
      </c>
      <c r="G9564"/>
      <c r="H9564"/>
    </row>
    <row r="9565" spans="1:8" x14ac:dyDescent="0.2">
      <c r="A9565" t="s">
        <v>12502</v>
      </c>
      <c r="B9565" t="s">
        <v>24760</v>
      </c>
      <c r="C9565" t="s">
        <v>12503</v>
      </c>
      <c r="D9565" t="s">
        <v>21648</v>
      </c>
      <c r="E9565">
        <v>0</v>
      </c>
      <c r="F9565">
        <v>99999</v>
      </c>
      <c r="G9565"/>
      <c r="H9565"/>
    </row>
    <row r="9566" spans="1:8" x14ac:dyDescent="0.2">
      <c r="A9566" t="s">
        <v>12504</v>
      </c>
      <c r="B9566" t="s">
        <v>24760</v>
      </c>
      <c r="C9566" t="s">
        <v>12505</v>
      </c>
      <c r="D9566" t="s">
        <v>21648</v>
      </c>
      <c r="E9566">
        <v>0</v>
      </c>
      <c r="F9566">
        <v>99999</v>
      </c>
      <c r="G9566"/>
      <c r="H9566"/>
    </row>
    <row r="9567" spans="1:8" x14ac:dyDescent="0.2">
      <c r="A9567" t="s">
        <v>12506</v>
      </c>
      <c r="B9567" t="s">
        <v>24760</v>
      </c>
      <c r="C9567" t="s">
        <v>12507</v>
      </c>
      <c r="D9567" t="s">
        <v>21648</v>
      </c>
      <c r="E9567">
        <v>0</v>
      </c>
      <c r="F9567">
        <v>99999</v>
      </c>
      <c r="G9567"/>
      <c r="H9567"/>
    </row>
    <row r="9568" spans="1:8" x14ac:dyDescent="0.2">
      <c r="A9568" t="s">
        <v>12508</v>
      </c>
      <c r="B9568" t="s">
        <v>24760</v>
      </c>
      <c r="C9568" t="s">
        <v>12509</v>
      </c>
      <c r="D9568" t="s">
        <v>21648</v>
      </c>
      <c r="E9568">
        <v>0</v>
      </c>
      <c r="F9568">
        <v>99999</v>
      </c>
      <c r="G9568"/>
      <c r="H9568"/>
    </row>
    <row r="9569" spans="1:8" x14ac:dyDescent="0.2">
      <c r="A9569" t="s">
        <v>12510</v>
      </c>
      <c r="B9569" t="s">
        <v>24761</v>
      </c>
      <c r="C9569" t="s">
        <v>12511</v>
      </c>
      <c r="D9569" t="s">
        <v>21648</v>
      </c>
      <c r="E9569">
        <v>0</v>
      </c>
      <c r="F9569">
        <v>99999</v>
      </c>
      <c r="G9569"/>
      <c r="H9569"/>
    </row>
    <row r="9570" spans="1:8" x14ac:dyDescent="0.2">
      <c r="A9570" t="s">
        <v>12512</v>
      </c>
      <c r="B9570" t="s">
        <v>24761</v>
      </c>
      <c r="C9570" t="s">
        <v>12513</v>
      </c>
      <c r="D9570" t="s">
        <v>21648</v>
      </c>
      <c r="E9570">
        <v>0</v>
      </c>
      <c r="F9570">
        <v>99999</v>
      </c>
      <c r="G9570"/>
      <c r="H9570"/>
    </row>
    <row r="9571" spans="1:8" x14ac:dyDescent="0.2">
      <c r="A9571" t="s">
        <v>12514</v>
      </c>
      <c r="B9571" t="s">
        <v>24762</v>
      </c>
      <c r="C9571" t="s">
        <v>12515</v>
      </c>
      <c r="D9571" t="s">
        <v>21648</v>
      </c>
      <c r="E9571">
        <v>0</v>
      </c>
      <c r="F9571">
        <v>99999</v>
      </c>
      <c r="G9571"/>
      <c r="H9571"/>
    </row>
    <row r="9572" spans="1:8" x14ac:dyDescent="0.2">
      <c r="A9572" t="s">
        <v>12516</v>
      </c>
      <c r="B9572" t="s">
        <v>24762</v>
      </c>
      <c r="C9572" t="s">
        <v>12517</v>
      </c>
      <c r="D9572" t="s">
        <v>21648</v>
      </c>
      <c r="E9572">
        <v>0</v>
      </c>
      <c r="F9572">
        <v>99999</v>
      </c>
      <c r="G9572"/>
      <c r="H9572"/>
    </row>
    <row r="9573" spans="1:8" x14ac:dyDescent="0.2">
      <c r="A9573" t="s">
        <v>12518</v>
      </c>
      <c r="B9573" t="s">
        <v>24762</v>
      </c>
      <c r="C9573" t="s">
        <v>12519</v>
      </c>
      <c r="D9573" t="s">
        <v>21648</v>
      </c>
      <c r="E9573">
        <v>0</v>
      </c>
      <c r="F9573">
        <v>99999</v>
      </c>
      <c r="G9573"/>
      <c r="H9573"/>
    </row>
    <row r="9574" spans="1:8" x14ac:dyDescent="0.2">
      <c r="A9574" t="s">
        <v>12520</v>
      </c>
      <c r="B9574" t="s">
        <v>24762</v>
      </c>
      <c r="C9574" t="s">
        <v>12521</v>
      </c>
      <c r="D9574" t="s">
        <v>21648</v>
      </c>
      <c r="E9574">
        <v>0</v>
      </c>
      <c r="F9574">
        <v>99999</v>
      </c>
      <c r="G9574"/>
      <c r="H9574"/>
    </row>
    <row r="9575" spans="1:8" x14ac:dyDescent="0.2">
      <c r="A9575" t="s">
        <v>12522</v>
      </c>
      <c r="B9575" t="s">
        <v>24763</v>
      </c>
      <c r="C9575" t="s">
        <v>12523</v>
      </c>
      <c r="D9575" t="s">
        <v>21648</v>
      </c>
      <c r="E9575">
        <v>0</v>
      </c>
      <c r="F9575">
        <v>99999</v>
      </c>
      <c r="G9575"/>
      <c r="H9575"/>
    </row>
    <row r="9576" spans="1:8" x14ac:dyDescent="0.2">
      <c r="A9576" t="s">
        <v>12524</v>
      </c>
      <c r="B9576" t="s">
        <v>24763</v>
      </c>
      <c r="C9576" t="s">
        <v>12525</v>
      </c>
      <c r="D9576" t="s">
        <v>21648</v>
      </c>
      <c r="E9576">
        <v>0</v>
      </c>
      <c r="F9576">
        <v>99999</v>
      </c>
      <c r="G9576"/>
      <c r="H9576"/>
    </row>
    <row r="9577" spans="1:8" x14ac:dyDescent="0.2">
      <c r="A9577" t="s">
        <v>12526</v>
      </c>
      <c r="B9577" t="s">
        <v>24764</v>
      </c>
      <c r="C9577" t="s">
        <v>12527</v>
      </c>
      <c r="D9577" t="s">
        <v>21648</v>
      </c>
      <c r="E9577">
        <v>0</v>
      </c>
      <c r="F9577">
        <v>99999</v>
      </c>
      <c r="G9577"/>
      <c r="H9577"/>
    </row>
    <row r="9578" spans="1:8" x14ac:dyDescent="0.2">
      <c r="A9578" t="s">
        <v>12528</v>
      </c>
      <c r="B9578" t="s">
        <v>24765</v>
      </c>
      <c r="C9578" t="s">
        <v>12529</v>
      </c>
      <c r="D9578" t="s">
        <v>21648</v>
      </c>
      <c r="E9578"/>
      <c r="F9578"/>
      <c r="G9578"/>
      <c r="H9578"/>
    </row>
    <row r="9579" spans="1:8" x14ac:dyDescent="0.2">
      <c r="A9579" t="s">
        <v>12530</v>
      </c>
      <c r="B9579" t="s">
        <v>23619</v>
      </c>
      <c r="C9579" t="s">
        <v>12531</v>
      </c>
      <c r="D9579" t="s">
        <v>21648</v>
      </c>
      <c r="E9579"/>
      <c r="F9579"/>
      <c r="G9579"/>
      <c r="H9579"/>
    </row>
    <row r="9580" spans="1:8" x14ac:dyDescent="0.2">
      <c r="A9580" t="s">
        <v>12532</v>
      </c>
      <c r="B9580" t="s">
        <v>22307</v>
      </c>
      <c r="C9580" t="s">
        <v>669</v>
      </c>
      <c r="D9580" t="s">
        <v>21648</v>
      </c>
      <c r="E9580"/>
      <c r="F9580"/>
      <c r="G9580"/>
      <c r="H9580"/>
    </row>
    <row r="9581" spans="1:8" x14ac:dyDescent="0.2">
      <c r="A9581" t="s">
        <v>12533</v>
      </c>
      <c r="B9581" t="s">
        <v>21674</v>
      </c>
      <c r="C9581" t="s">
        <v>12534</v>
      </c>
      <c r="D9581" t="s">
        <v>21648</v>
      </c>
      <c r="E9581"/>
      <c r="F9581"/>
      <c r="G9581"/>
      <c r="H9581"/>
    </row>
    <row r="9582" spans="1:8" x14ac:dyDescent="0.2">
      <c r="A9582" t="s">
        <v>12535</v>
      </c>
      <c r="B9582" t="s">
        <v>22430</v>
      </c>
      <c r="C9582" t="s">
        <v>12536</v>
      </c>
      <c r="D9582" t="s">
        <v>21648</v>
      </c>
      <c r="E9582"/>
      <c r="F9582"/>
      <c r="G9582"/>
      <c r="H9582"/>
    </row>
    <row r="9583" spans="1:8" x14ac:dyDescent="0.2">
      <c r="A9583" t="s">
        <v>12537</v>
      </c>
      <c r="B9583" t="s">
        <v>24762</v>
      </c>
      <c r="C9583" t="s">
        <v>12538</v>
      </c>
      <c r="D9583" t="s">
        <v>21648</v>
      </c>
      <c r="E9583"/>
      <c r="F9583"/>
      <c r="G9583"/>
      <c r="H9583"/>
    </row>
    <row r="9584" spans="1:8" x14ac:dyDescent="0.2">
      <c r="A9584" t="s">
        <v>12539</v>
      </c>
      <c r="B9584" t="s">
        <v>24764</v>
      </c>
      <c r="C9584" t="s">
        <v>12540</v>
      </c>
      <c r="D9584" t="s">
        <v>21648</v>
      </c>
      <c r="E9584">
        <v>0</v>
      </c>
      <c r="F9584">
        <v>99999</v>
      </c>
      <c r="G9584"/>
      <c r="H9584"/>
    </row>
    <row r="9585" spans="1:8" x14ac:dyDescent="0.2">
      <c r="A9585" t="s">
        <v>12541</v>
      </c>
      <c r="B9585" t="s">
        <v>24766</v>
      </c>
      <c r="C9585" t="s">
        <v>12542</v>
      </c>
      <c r="D9585" t="s">
        <v>21648</v>
      </c>
      <c r="E9585">
        <v>0</v>
      </c>
      <c r="F9585">
        <v>99999</v>
      </c>
      <c r="G9585"/>
      <c r="H9585"/>
    </row>
    <row r="9586" spans="1:8" x14ac:dyDescent="0.2">
      <c r="A9586" t="s">
        <v>12543</v>
      </c>
      <c r="B9586" t="s">
        <v>24765</v>
      </c>
      <c r="C9586" t="s">
        <v>12544</v>
      </c>
      <c r="D9586" t="s">
        <v>21648</v>
      </c>
      <c r="E9586"/>
      <c r="F9586"/>
      <c r="G9586"/>
      <c r="H9586"/>
    </row>
    <row r="9587" spans="1:8" x14ac:dyDescent="0.2">
      <c r="A9587" t="s">
        <v>12545</v>
      </c>
      <c r="B9587" t="s">
        <v>24766</v>
      </c>
      <c r="C9587" t="s">
        <v>12546</v>
      </c>
      <c r="D9587" t="s">
        <v>21648</v>
      </c>
      <c r="E9587">
        <v>0</v>
      </c>
      <c r="F9587">
        <v>99999</v>
      </c>
      <c r="G9587"/>
      <c r="H9587"/>
    </row>
    <row r="9588" spans="1:8" x14ac:dyDescent="0.2">
      <c r="A9588" t="s">
        <v>12547</v>
      </c>
      <c r="B9588" t="s">
        <v>24765</v>
      </c>
      <c r="C9588" t="s">
        <v>12548</v>
      </c>
      <c r="D9588" t="s">
        <v>21648</v>
      </c>
      <c r="E9588"/>
      <c r="F9588"/>
      <c r="G9588"/>
      <c r="H9588"/>
    </row>
    <row r="9589" spans="1:8" x14ac:dyDescent="0.2">
      <c r="A9589" t="s">
        <v>12549</v>
      </c>
      <c r="B9589" t="s">
        <v>24765</v>
      </c>
      <c r="C9589" t="s">
        <v>12550</v>
      </c>
      <c r="D9589" t="s">
        <v>21648</v>
      </c>
      <c r="E9589">
        <v>0</v>
      </c>
      <c r="F9589">
        <v>99999</v>
      </c>
      <c r="G9589"/>
      <c r="H9589"/>
    </row>
    <row r="9590" spans="1:8" x14ac:dyDescent="0.2">
      <c r="A9590" t="s">
        <v>12551</v>
      </c>
      <c r="B9590" t="s">
        <v>24767</v>
      </c>
      <c r="C9590" t="s">
        <v>12552</v>
      </c>
      <c r="D9590" t="s">
        <v>21648</v>
      </c>
      <c r="E9590">
        <v>0</v>
      </c>
      <c r="F9590">
        <v>99999</v>
      </c>
      <c r="G9590"/>
      <c r="H9590"/>
    </row>
    <row r="9591" spans="1:8" x14ac:dyDescent="0.2">
      <c r="A9591" t="s">
        <v>12553</v>
      </c>
      <c r="B9591" t="s">
        <v>24765</v>
      </c>
      <c r="C9591" t="s">
        <v>12554</v>
      </c>
      <c r="D9591" t="s">
        <v>21648</v>
      </c>
      <c r="E9591"/>
      <c r="F9591"/>
      <c r="G9591"/>
      <c r="H9591"/>
    </row>
    <row r="9592" spans="1:8" x14ac:dyDescent="0.2">
      <c r="A9592" t="s">
        <v>12555</v>
      </c>
      <c r="B9592" t="s">
        <v>24767</v>
      </c>
      <c r="C9592" t="s">
        <v>12556</v>
      </c>
      <c r="D9592" t="s">
        <v>21648</v>
      </c>
      <c r="E9592">
        <v>0</v>
      </c>
      <c r="F9592">
        <v>99999</v>
      </c>
      <c r="G9592"/>
      <c r="H9592"/>
    </row>
    <row r="9593" spans="1:8" x14ac:dyDescent="0.2">
      <c r="A9593" t="s">
        <v>12557</v>
      </c>
      <c r="B9593" t="s">
        <v>24765</v>
      </c>
      <c r="C9593" t="s">
        <v>12558</v>
      </c>
      <c r="D9593" t="s">
        <v>21648</v>
      </c>
      <c r="E9593"/>
      <c r="F9593"/>
      <c r="G9593"/>
      <c r="H9593"/>
    </row>
    <row r="9594" spans="1:8" x14ac:dyDescent="0.2">
      <c r="A9594" t="s">
        <v>12559</v>
      </c>
      <c r="B9594" t="s">
        <v>24765</v>
      </c>
      <c r="C9594" t="s">
        <v>12560</v>
      </c>
      <c r="D9594" t="s">
        <v>21648</v>
      </c>
      <c r="E9594">
        <v>0</v>
      </c>
      <c r="F9594">
        <v>99999</v>
      </c>
      <c r="G9594"/>
      <c r="H9594"/>
    </row>
    <row r="9595" spans="1:8" x14ac:dyDescent="0.2">
      <c r="A9595" t="s">
        <v>12561</v>
      </c>
      <c r="B9595" t="s">
        <v>21676</v>
      </c>
      <c r="C9595" t="s">
        <v>2104</v>
      </c>
      <c r="D9595" t="s">
        <v>21648</v>
      </c>
      <c r="E9595"/>
      <c r="F9595"/>
      <c r="G9595"/>
      <c r="H9595"/>
    </row>
    <row r="9596" spans="1:8" x14ac:dyDescent="0.2">
      <c r="A9596" t="s">
        <v>12562</v>
      </c>
      <c r="B9596" t="s">
        <v>24768</v>
      </c>
      <c r="C9596" t="s">
        <v>12563</v>
      </c>
      <c r="D9596" t="s">
        <v>21648</v>
      </c>
      <c r="E9596"/>
      <c r="F9596"/>
      <c r="G9596"/>
      <c r="H9596"/>
    </row>
    <row r="9597" spans="1:8" x14ac:dyDescent="0.2">
      <c r="A9597" t="s">
        <v>12564</v>
      </c>
      <c r="B9597" t="s">
        <v>22877</v>
      </c>
      <c r="C9597" t="s">
        <v>11594</v>
      </c>
      <c r="D9597" t="s">
        <v>21648</v>
      </c>
      <c r="E9597"/>
      <c r="F9597"/>
      <c r="G9597"/>
      <c r="H9597"/>
    </row>
    <row r="9598" spans="1:8" x14ac:dyDescent="0.2">
      <c r="A9598" t="s">
        <v>12565</v>
      </c>
      <c r="B9598" t="s">
        <v>24769</v>
      </c>
      <c r="C9598" t="s">
        <v>12566</v>
      </c>
      <c r="D9598" t="s">
        <v>21648</v>
      </c>
      <c r="E9598">
        <v>0</v>
      </c>
      <c r="F9598">
        <v>99999</v>
      </c>
      <c r="G9598"/>
      <c r="H9598"/>
    </row>
    <row r="9599" spans="1:8" x14ac:dyDescent="0.2">
      <c r="A9599" t="s">
        <v>12567</v>
      </c>
      <c r="B9599" t="s">
        <v>24769</v>
      </c>
      <c r="C9599" t="s">
        <v>12568</v>
      </c>
      <c r="D9599" t="s">
        <v>21648</v>
      </c>
      <c r="E9599"/>
      <c r="F9599"/>
      <c r="G9599"/>
      <c r="H9599"/>
    </row>
    <row r="9600" spans="1:8" x14ac:dyDescent="0.2">
      <c r="A9600" t="s">
        <v>12569</v>
      </c>
      <c r="B9600" t="s">
        <v>24769</v>
      </c>
      <c r="C9600" t="s">
        <v>12570</v>
      </c>
      <c r="D9600" t="s">
        <v>21648</v>
      </c>
      <c r="E9600">
        <v>0</v>
      </c>
      <c r="F9600">
        <v>99999</v>
      </c>
      <c r="G9600"/>
      <c r="H9600"/>
    </row>
    <row r="9601" spans="1:8" x14ac:dyDescent="0.2">
      <c r="A9601" t="s">
        <v>12571</v>
      </c>
      <c r="B9601" t="s">
        <v>24769</v>
      </c>
      <c r="C9601" t="s">
        <v>12572</v>
      </c>
      <c r="D9601" t="s">
        <v>21648</v>
      </c>
      <c r="E9601"/>
      <c r="F9601">
        <v>99999</v>
      </c>
      <c r="G9601"/>
      <c r="H9601"/>
    </row>
    <row r="9602" spans="1:8" x14ac:dyDescent="0.2">
      <c r="A9602" t="s">
        <v>12573</v>
      </c>
      <c r="B9602" t="s">
        <v>24769</v>
      </c>
      <c r="C9602" t="s">
        <v>12574</v>
      </c>
      <c r="D9602" t="s">
        <v>21648</v>
      </c>
      <c r="E9602">
        <v>0</v>
      </c>
      <c r="F9602">
        <v>99999</v>
      </c>
      <c r="G9602"/>
      <c r="H9602"/>
    </row>
    <row r="9603" spans="1:8" x14ac:dyDescent="0.2">
      <c r="A9603" t="s">
        <v>12575</v>
      </c>
      <c r="B9603" t="s">
        <v>24769</v>
      </c>
      <c r="C9603" t="s">
        <v>12576</v>
      </c>
      <c r="D9603" t="s">
        <v>21648</v>
      </c>
      <c r="E9603">
        <v>0</v>
      </c>
      <c r="F9603">
        <v>99999</v>
      </c>
      <c r="G9603"/>
      <c r="H9603"/>
    </row>
    <row r="9604" spans="1:8" x14ac:dyDescent="0.2">
      <c r="A9604" t="s">
        <v>12577</v>
      </c>
      <c r="B9604" t="s">
        <v>24769</v>
      </c>
      <c r="C9604" t="s">
        <v>12578</v>
      </c>
      <c r="D9604" t="s">
        <v>21648</v>
      </c>
      <c r="E9604">
        <v>0</v>
      </c>
      <c r="F9604">
        <v>99999</v>
      </c>
      <c r="G9604"/>
      <c r="H9604"/>
    </row>
    <row r="9605" spans="1:8" x14ac:dyDescent="0.2">
      <c r="A9605" t="s">
        <v>12579</v>
      </c>
      <c r="B9605" t="s">
        <v>24769</v>
      </c>
      <c r="C9605" t="s">
        <v>12580</v>
      </c>
      <c r="D9605" t="s">
        <v>21648</v>
      </c>
      <c r="E9605">
        <v>0</v>
      </c>
      <c r="F9605">
        <v>99999</v>
      </c>
      <c r="G9605"/>
      <c r="H9605"/>
    </row>
    <row r="9606" spans="1:8" x14ac:dyDescent="0.2">
      <c r="A9606" t="s">
        <v>12581</v>
      </c>
      <c r="B9606" t="s">
        <v>24769</v>
      </c>
      <c r="C9606" t="s">
        <v>12582</v>
      </c>
      <c r="D9606" t="s">
        <v>21648</v>
      </c>
      <c r="E9606">
        <v>0</v>
      </c>
      <c r="F9606">
        <v>99999</v>
      </c>
      <c r="G9606"/>
      <c r="H9606"/>
    </row>
    <row r="9607" spans="1:8" x14ac:dyDescent="0.2">
      <c r="A9607" t="s">
        <v>12583</v>
      </c>
      <c r="B9607" t="s">
        <v>24769</v>
      </c>
      <c r="C9607" t="s">
        <v>12584</v>
      </c>
      <c r="D9607" t="s">
        <v>21648</v>
      </c>
      <c r="E9607"/>
      <c r="F9607">
        <v>99999</v>
      </c>
      <c r="G9607"/>
      <c r="H9607"/>
    </row>
    <row r="9608" spans="1:8" x14ac:dyDescent="0.2">
      <c r="A9608" t="s">
        <v>12585</v>
      </c>
      <c r="B9608" t="s">
        <v>24769</v>
      </c>
      <c r="C9608" t="s">
        <v>12586</v>
      </c>
      <c r="D9608" t="s">
        <v>21648</v>
      </c>
      <c r="E9608">
        <v>0</v>
      </c>
      <c r="F9608">
        <v>99999</v>
      </c>
      <c r="G9608"/>
      <c r="H9608"/>
    </row>
    <row r="9609" spans="1:8" x14ac:dyDescent="0.2">
      <c r="A9609" t="s">
        <v>12587</v>
      </c>
      <c r="B9609" t="s">
        <v>24769</v>
      </c>
      <c r="C9609" t="s">
        <v>12572</v>
      </c>
      <c r="D9609" t="s">
        <v>21648</v>
      </c>
      <c r="E9609"/>
      <c r="F9609">
        <v>99999</v>
      </c>
      <c r="G9609"/>
      <c r="H9609"/>
    </row>
    <row r="9610" spans="1:8" x14ac:dyDescent="0.2">
      <c r="A9610" t="s">
        <v>12588</v>
      </c>
      <c r="B9610" t="s">
        <v>24769</v>
      </c>
      <c r="C9610" t="s">
        <v>12589</v>
      </c>
      <c r="D9610" t="s">
        <v>21648</v>
      </c>
      <c r="E9610">
        <v>0</v>
      </c>
      <c r="F9610">
        <v>99999</v>
      </c>
      <c r="G9610"/>
      <c r="H9610"/>
    </row>
    <row r="9611" spans="1:8" x14ac:dyDescent="0.2">
      <c r="A9611" t="s">
        <v>12590</v>
      </c>
      <c r="B9611" t="s">
        <v>24769</v>
      </c>
      <c r="C9611" t="s">
        <v>12591</v>
      </c>
      <c r="D9611" t="s">
        <v>21648</v>
      </c>
      <c r="E9611">
        <v>0</v>
      </c>
      <c r="F9611">
        <v>99999</v>
      </c>
      <c r="G9611"/>
      <c r="H9611"/>
    </row>
    <row r="9612" spans="1:8" x14ac:dyDescent="0.2">
      <c r="A9612" t="s">
        <v>12592</v>
      </c>
      <c r="B9612" t="s">
        <v>24769</v>
      </c>
      <c r="C9612" t="s">
        <v>12593</v>
      </c>
      <c r="D9612" t="s">
        <v>21648</v>
      </c>
      <c r="E9612">
        <v>0</v>
      </c>
      <c r="F9612">
        <v>99999</v>
      </c>
      <c r="G9612"/>
      <c r="H9612"/>
    </row>
    <row r="9613" spans="1:8" x14ac:dyDescent="0.2">
      <c r="A9613" t="s">
        <v>12594</v>
      </c>
      <c r="B9613" t="s">
        <v>24769</v>
      </c>
      <c r="C9613" t="s">
        <v>12595</v>
      </c>
      <c r="D9613" t="s">
        <v>21648</v>
      </c>
      <c r="E9613">
        <v>0</v>
      </c>
      <c r="F9613">
        <v>99999</v>
      </c>
      <c r="G9613"/>
      <c r="H9613"/>
    </row>
    <row r="9614" spans="1:8" x14ac:dyDescent="0.2">
      <c r="A9614" t="s">
        <v>12596</v>
      </c>
      <c r="B9614" t="s">
        <v>22877</v>
      </c>
      <c r="C9614" t="s">
        <v>12597</v>
      </c>
      <c r="D9614" t="s">
        <v>21648</v>
      </c>
      <c r="E9614"/>
      <c r="F9614"/>
      <c r="G9614"/>
      <c r="H9614"/>
    </row>
    <row r="9615" spans="1:8" x14ac:dyDescent="0.2">
      <c r="A9615" t="s">
        <v>12598</v>
      </c>
      <c r="B9615" t="s">
        <v>22877</v>
      </c>
      <c r="C9615" t="s">
        <v>12599</v>
      </c>
      <c r="D9615" t="s">
        <v>21648</v>
      </c>
      <c r="E9615"/>
      <c r="F9615"/>
      <c r="G9615"/>
      <c r="H9615"/>
    </row>
    <row r="9616" spans="1:8" x14ac:dyDescent="0.2">
      <c r="A9616" t="s">
        <v>12600</v>
      </c>
      <c r="B9616" t="s">
        <v>24759</v>
      </c>
      <c r="C9616" t="s">
        <v>12601</v>
      </c>
      <c r="D9616" t="s">
        <v>21648</v>
      </c>
      <c r="E9616">
        <v>0</v>
      </c>
      <c r="F9616">
        <v>99999</v>
      </c>
      <c r="G9616"/>
      <c r="H9616"/>
    </row>
    <row r="9617" spans="1:8" x14ac:dyDescent="0.2">
      <c r="A9617" t="s">
        <v>12602</v>
      </c>
      <c r="B9617" t="s">
        <v>24770</v>
      </c>
      <c r="C9617" t="s">
        <v>12603</v>
      </c>
      <c r="D9617" t="s">
        <v>21648</v>
      </c>
      <c r="E9617">
        <v>0</v>
      </c>
      <c r="F9617">
        <v>99999</v>
      </c>
      <c r="G9617"/>
      <c r="H9617"/>
    </row>
    <row r="9618" spans="1:8" x14ac:dyDescent="0.2">
      <c r="A9618" t="s">
        <v>12604</v>
      </c>
      <c r="B9618" t="s">
        <v>24761</v>
      </c>
      <c r="C9618" t="s">
        <v>12605</v>
      </c>
      <c r="D9618" t="s">
        <v>21648</v>
      </c>
      <c r="E9618">
        <v>0</v>
      </c>
      <c r="F9618">
        <v>99999</v>
      </c>
      <c r="G9618"/>
      <c r="H9618"/>
    </row>
    <row r="9619" spans="1:8" x14ac:dyDescent="0.2">
      <c r="A9619" t="s">
        <v>12606</v>
      </c>
      <c r="B9619" t="s">
        <v>24769</v>
      </c>
      <c r="C9619" t="s">
        <v>12607</v>
      </c>
      <c r="D9619" t="s">
        <v>21648</v>
      </c>
      <c r="E9619"/>
      <c r="F9619">
        <v>99999</v>
      </c>
      <c r="G9619"/>
      <c r="H9619"/>
    </row>
    <row r="9620" spans="1:8" x14ac:dyDescent="0.2">
      <c r="A9620" t="s">
        <v>12608</v>
      </c>
      <c r="B9620" t="s">
        <v>24761</v>
      </c>
      <c r="C9620" t="s">
        <v>12609</v>
      </c>
      <c r="D9620" t="s">
        <v>21648</v>
      </c>
      <c r="E9620">
        <v>0</v>
      </c>
      <c r="F9620">
        <v>99999</v>
      </c>
      <c r="G9620"/>
      <c r="H9620"/>
    </row>
    <row r="9621" spans="1:8" x14ac:dyDescent="0.2">
      <c r="A9621" t="s">
        <v>12610</v>
      </c>
      <c r="B9621" t="s">
        <v>24759</v>
      </c>
      <c r="C9621" t="s">
        <v>12611</v>
      </c>
      <c r="D9621" t="s">
        <v>21648</v>
      </c>
      <c r="E9621">
        <v>0</v>
      </c>
      <c r="F9621">
        <v>99999</v>
      </c>
      <c r="G9621"/>
      <c r="H9621"/>
    </row>
    <row r="9622" spans="1:8" x14ac:dyDescent="0.2">
      <c r="A9622" t="s">
        <v>12612</v>
      </c>
      <c r="B9622" t="s">
        <v>24769</v>
      </c>
      <c r="C9622" t="s">
        <v>12613</v>
      </c>
      <c r="D9622" t="s">
        <v>21648</v>
      </c>
      <c r="E9622">
        <v>0</v>
      </c>
      <c r="F9622">
        <v>99999</v>
      </c>
      <c r="G9622"/>
      <c r="H9622"/>
    </row>
    <row r="9623" spans="1:8" x14ac:dyDescent="0.2">
      <c r="A9623" t="s">
        <v>12614</v>
      </c>
      <c r="B9623" t="s">
        <v>24769</v>
      </c>
      <c r="C9623" t="s">
        <v>12615</v>
      </c>
      <c r="D9623" t="s">
        <v>21648</v>
      </c>
      <c r="E9623">
        <v>0</v>
      </c>
      <c r="F9623">
        <v>99999</v>
      </c>
      <c r="G9623"/>
      <c r="H9623"/>
    </row>
    <row r="9624" spans="1:8" x14ac:dyDescent="0.2">
      <c r="A9624" t="s">
        <v>12616</v>
      </c>
      <c r="B9624" t="s">
        <v>24769</v>
      </c>
      <c r="C9624" t="s">
        <v>12617</v>
      </c>
      <c r="D9624" t="s">
        <v>21648</v>
      </c>
      <c r="E9624">
        <v>0</v>
      </c>
      <c r="F9624">
        <v>99999</v>
      </c>
      <c r="G9624"/>
      <c r="H9624"/>
    </row>
    <row r="9625" spans="1:8" x14ac:dyDescent="0.2">
      <c r="A9625" t="s">
        <v>12618</v>
      </c>
      <c r="B9625" t="s">
        <v>24769</v>
      </c>
      <c r="C9625" t="s">
        <v>15866</v>
      </c>
      <c r="D9625" t="s">
        <v>21648</v>
      </c>
      <c r="E9625">
        <v>0</v>
      </c>
      <c r="F9625">
        <v>99999</v>
      </c>
      <c r="G9625"/>
      <c r="H9625"/>
    </row>
    <row r="9626" spans="1:8" x14ac:dyDescent="0.2">
      <c r="A9626" t="s">
        <v>15867</v>
      </c>
      <c r="B9626" t="s">
        <v>24769</v>
      </c>
      <c r="C9626" t="s">
        <v>15868</v>
      </c>
      <c r="D9626" t="s">
        <v>21648</v>
      </c>
      <c r="E9626">
        <v>0</v>
      </c>
      <c r="F9626">
        <v>99999</v>
      </c>
      <c r="G9626"/>
      <c r="H9626"/>
    </row>
    <row r="9627" spans="1:8" x14ac:dyDescent="0.2">
      <c r="A9627" t="s">
        <v>15869</v>
      </c>
      <c r="B9627" t="s">
        <v>24769</v>
      </c>
      <c r="C9627" t="s">
        <v>15870</v>
      </c>
      <c r="D9627" t="s">
        <v>21648</v>
      </c>
      <c r="E9627">
        <v>0</v>
      </c>
      <c r="F9627">
        <v>99999</v>
      </c>
      <c r="G9627"/>
      <c r="H9627"/>
    </row>
    <row r="9628" spans="1:8" x14ac:dyDescent="0.2">
      <c r="A9628" t="s">
        <v>15871</v>
      </c>
      <c r="B9628" t="s">
        <v>24769</v>
      </c>
      <c r="C9628" t="s">
        <v>15872</v>
      </c>
      <c r="D9628" t="s">
        <v>21648</v>
      </c>
      <c r="E9628">
        <v>0</v>
      </c>
      <c r="F9628">
        <v>99999</v>
      </c>
      <c r="G9628"/>
      <c r="H9628"/>
    </row>
    <row r="9629" spans="1:8" x14ac:dyDescent="0.2">
      <c r="A9629" t="s">
        <v>15873</v>
      </c>
      <c r="B9629" t="s">
        <v>24769</v>
      </c>
      <c r="C9629" t="s">
        <v>15874</v>
      </c>
      <c r="D9629" t="s">
        <v>21648</v>
      </c>
      <c r="E9629">
        <v>0</v>
      </c>
      <c r="F9629">
        <v>99999</v>
      </c>
      <c r="G9629"/>
      <c r="H9629"/>
    </row>
    <row r="9630" spans="1:8" x14ac:dyDescent="0.2">
      <c r="A9630" t="s">
        <v>15875</v>
      </c>
      <c r="B9630" t="s">
        <v>24261</v>
      </c>
      <c r="C9630" t="s">
        <v>15876</v>
      </c>
      <c r="D9630" t="s">
        <v>21648</v>
      </c>
      <c r="E9630">
        <v>0</v>
      </c>
      <c r="F9630">
        <v>99999</v>
      </c>
      <c r="G9630"/>
      <c r="H9630"/>
    </row>
    <row r="9631" spans="1:8" x14ac:dyDescent="0.2">
      <c r="A9631" t="s">
        <v>15877</v>
      </c>
      <c r="B9631" t="s">
        <v>24769</v>
      </c>
      <c r="C9631" t="s">
        <v>15878</v>
      </c>
      <c r="D9631" t="s">
        <v>21648</v>
      </c>
      <c r="E9631">
        <v>0</v>
      </c>
      <c r="F9631">
        <v>99999</v>
      </c>
      <c r="G9631"/>
      <c r="H9631"/>
    </row>
    <row r="9632" spans="1:8" x14ac:dyDescent="0.2">
      <c r="A9632" t="s">
        <v>15879</v>
      </c>
      <c r="B9632" t="s">
        <v>24769</v>
      </c>
      <c r="C9632" t="s">
        <v>15880</v>
      </c>
      <c r="D9632" t="s">
        <v>21648</v>
      </c>
      <c r="E9632">
        <v>0</v>
      </c>
      <c r="F9632">
        <v>99999</v>
      </c>
      <c r="G9632"/>
      <c r="H9632"/>
    </row>
    <row r="9633" spans="1:8" x14ac:dyDescent="0.2">
      <c r="A9633" t="s">
        <v>15881</v>
      </c>
      <c r="B9633" t="s">
        <v>24769</v>
      </c>
      <c r="C9633" t="s">
        <v>15882</v>
      </c>
      <c r="D9633" t="s">
        <v>21648</v>
      </c>
      <c r="E9633">
        <v>0</v>
      </c>
      <c r="F9633">
        <v>99999</v>
      </c>
      <c r="G9633"/>
      <c r="H9633"/>
    </row>
    <row r="9634" spans="1:8" x14ac:dyDescent="0.2">
      <c r="A9634" t="s">
        <v>15883</v>
      </c>
      <c r="B9634" t="s">
        <v>24769</v>
      </c>
      <c r="C9634" t="s">
        <v>15884</v>
      </c>
      <c r="D9634" t="s">
        <v>21648</v>
      </c>
      <c r="E9634">
        <v>0</v>
      </c>
      <c r="F9634">
        <v>99999</v>
      </c>
      <c r="G9634"/>
      <c r="H9634"/>
    </row>
    <row r="9635" spans="1:8" x14ac:dyDescent="0.2">
      <c r="A9635" t="s">
        <v>15885</v>
      </c>
      <c r="B9635" t="s">
        <v>24771</v>
      </c>
      <c r="C9635" t="s">
        <v>15886</v>
      </c>
      <c r="D9635" t="s">
        <v>21648</v>
      </c>
      <c r="E9635">
        <v>0</v>
      </c>
      <c r="F9635">
        <v>99999</v>
      </c>
      <c r="G9635"/>
      <c r="H9635"/>
    </row>
    <row r="9636" spans="1:8" x14ac:dyDescent="0.2">
      <c r="A9636" t="s">
        <v>15887</v>
      </c>
      <c r="B9636" t="s">
        <v>24772</v>
      </c>
      <c r="C9636" t="s">
        <v>15888</v>
      </c>
      <c r="D9636" t="s">
        <v>21648</v>
      </c>
      <c r="E9636">
        <v>0</v>
      </c>
      <c r="F9636">
        <v>99999</v>
      </c>
      <c r="G9636"/>
      <c r="H9636"/>
    </row>
    <row r="9637" spans="1:8" x14ac:dyDescent="0.2">
      <c r="A9637" t="s">
        <v>15889</v>
      </c>
      <c r="B9637" t="s">
        <v>24773</v>
      </c>
      <c r="C9637" t="s">
        <v>15890</v>
      </c>
      <c r="D9637" t="s">
        <v>21648</v>
      </c>
      <c r="E9637"/>
      <c r="F9637">
        <v>99999</v>
      </c>
      <c r="G9637"/>
      <c r="H9637"/>
    </row>
    <row r="9638" spans="1:8" x14ac:dyDescent="0.2">
      <c r="A9638" t="s">
        <v>15891</v>
      </c>
      <c r="B9638" t="s">
        <v>24774</v>
      </c>
      <c r="C9638" t="s">
        <v>15892</v>
      </c>
      <c r="D9638" t="s">
        <v>21648</v>
      </c>
      <c r="E9638"/>
      <c r="F9638">
        <v>99999</v>
      </c>
      <c r="G9638"/>
      <c r="H9638"/>
    </row>
    <row r="9639" spans="1:8" x14ac:dyDescent="0.2">
      <c r="A9639" t="s">
        <v>15893</v>
      </c>
      <c r="B9639" t="s">
        <v>24774</v>
      </c>
      <c r="C9639" t="s">
        <v>15894</v>
      </c>
      <c r="D9639" t="s">
        <v>21648</v>
      </c>
      <c r="E9639"/>
      <c r="F9639">
        <v>99999</v>
      </c>
      <c r="G9639"/>
      <c r="H9639"/>
    </row>
    <row r="9640" spans="1:8" x14ac:dyDescent="0.2">
      <c r="A9640" t="s">
        <v>15895</v>
      </c>
      <c r="B9640" t="s">
        <v>24775</v>
      </c>
      <c r="C9640" t="s">
        <v>15896</v>
      </c>
      <c r="D9640" t="s">
        <v>21648</v>
      </c>
      <c r="E9640"/>
      <c r="F9640">
        <v>99999</v>
      </c>
      <c r="G9640"/>
      <c r="H9640"/>
    </row>
    <row r="9641" spans="1:8" x14ac:dyDescent="0.2">
      <c r="A9641" t="s">
        <v>14070</v>
      </c>
      <c r="B9641" t="s">
        <v>24776</v>
      </c>
      <c r="C9641" t="s">
        <v>12196</v>
      </c>
      <c r="D9641" t="s">
        <v>21648</v>
      </c>
      <c r="E9641"/>
      <c r="F9641">
        <v>99999</v>
      </c>
      <c r="G9641"/>
      <c r="H9641"/>
    </row>
    <row r="9642" spans="1:8" x14ac:dyDescent="0.2">
      <c r="A9642" t="s">
        <v>12197</v>
      </c>
      <c r="B9642" t="s">
        <v>24777</v>
      </c>
      <c r="C9642" t="s">
        <v>12198</v>
      </c>
      <c r="D9642" t="s">
        <v>21648</v>
      </c>
      <c r="E9642"/>
      <c r="F9642">
        <v>99999</v>
      </c>
      <c r="G9642"/>
      <c r="H9642"/>
    </row>
    <row r="9643" spans="1:8" x14ac:dyDescent="0.2">
      <c r="A9643" t="s">
        <v>12199</v>
      </c>
      <c r="B9643" t="s">
        <v>24777</v>
      </c>
      <c r="C9643" t="s">
        <v>12200</v>
      </c>
      <c r="D9643" t="s">
        <v>21648</v>
      </c>
      <c r="E9643"/>
      <c r="F9643">
        <v>99999</v>
      </c>
      <c r="G9643"/>
      <c r="H9643"/>
    </row>
    <row r="9644" spans="1:8" x14ac:dyDescent="0.2">
      <c r="A9644" t="s">
        <v>12201</v>
      </c>
      <c r="B9644" t="s">
        <v>24777</v>
      </c>
      <c r="C9644" t="s">
        <v>12202</v>
      </c>
      <c r="D9644" t="s">
        <v>21648</v>
      </c>
      <c r="E9644"/>
      <c r="F9644">
        <v>99999</v>
      </c>
      <c r="G9644"/>
      <c r="H9644"/>
    </row>
    <row r="9645" spans="1:8" x14ac:dyDescent="0.2">
      <c r="A9645" t="s">
        <v>12203</v>
      </c>
      <c r="B9645" t="s">
        <v>24773</v>
      </c>
      <c r="C9645" t="s">
        <v>12204</v>
      </c>
      <c r="D9645" t="s">
        <v>21648</v>
      </c>
      <c r="E9645"/>
      <c r="F9645">
        <v>99999</v>
      </c>
      <c r="G9645"/>
      <c r="H9645"/>
    </row>
    <row r="9646" spans="1:8" x14ac:dyDescent="0.2">
      <c r="A9646" t="s">
        <v>12205</v>
      </c>
      <c r="B9646" t="s">
        <v>24778</v>
      </c>
      <c r="C9646" t="s">
        <v>12206</v>
      </c>
      <c r="D9646" t="s">
        <v>21648</v>
      </c>
      <c r="E9646">
        <v>0</v>
      </c>
      <c r="F9646">
        <v>99999</v>
      </c>
      <c r="G9646"/>
      <c r="H9646"/>
    </row>
    <row r="9647" spans="1:8" x14ac:dyDescent="0.2">
      <c r="A9647" t="s">
        <v>12207</v>
      </c>
      <c r="B9647" t="s">
        <v>24778</v>
      </c>
      <c r="C9647" t="s">
        <v>12208</v>
      </c>
      <c r="D9647" t="s">
        <v>21648</v>
      </c>
      <c r="E9647">
        <v>0</v>
      </c>
      <c r="F9647">
        <v>99999</v>
      </c>
      <c r="G9647"/>
      <c r="H9647"/>
    </row>
    <row r="9648" spans="1:8" x14ac:dyDescent="0.2">
      <c r="A9648" t="s">
        <v>12209</v>
      </c>
      <c r="B9648" t="s">
        <v>24778</v>
      </c>
      <c r="C9648" t="s">
        <v>12210</v>
      </c>
      <c r="D9648" t="s">
        <v>21648</v>
      </c>
      <c r="E9648">
        <v>0</v>
      </c>
      <c r="F9648">
        <v>99999</v>
      </c>
      <c r="G9648"/>
      <c r="H9648"/>
    </row>
    <row r="9649" spans="1:8" x14ac:dyDescent="0.2">
      <c r="A9649" t="s">
        <v>24779</v>
      </c>
      <c r="B9649" t="s">
        <v>24780</v>
      </c>
      <c r="C9649" t="s">
        <v>24781</v>
      </c>
      <c r="D9649" t="s">
        <v>21648</v>
      </c>
      <c r="E9649">
        <v>0</v>
      </c>
      <c r="F9649">
        <v>99999</v>
      </c>
      <c r="G9649"/>
      <c r="H9649"/>
    </row>
    <row r="9650" spans="1:8" x14ac:dyDescent="0.2">
      <c r="A9650" t="s">
        <v>24782</v>
      </c>
      <c r="B9650" t="s">
        <v>24780</v>
      </c>
      <c r="C9650" t="s">
        <v>24783</v>
      </c>
      <c r="D9650" t="s">
        <v>21648</v>
      </c>
      <c r="E9650">
        <v>0</v>
      </c>
      <c r="F9650">
        <v>99999</v>
      </c>
      <c r="G9650"/>
      <c r="H9650"/>
    </row>
    <row r="9651" spans="1:8" x14ac:dyDescent="0.2">
      <c r="A9651" t="s">
        <v>24784</v>
      </c>
      <c r="B9651" t="s">
        <v>24780</v>
      </c>
      <c r="C9651" t="s">
        <v>24785</v>
      </c>
      <c r="D9651" t="s">
        <v>21648</v>
      </c>
      <c r="E9651">
        <v>0</v>
      </c>
      <c r="F9651">
        <v>99999</v>
      </c>
      <c r="G9651"/>
      <c r="H9651"/>
    </row>
    <row r="9652" spans="1:8" x14ac:dyDescent="0.2">
      <c r="A9652" t="s">
        <v>12211</v>
      </c>
      <c r="B9652" t="s">
        <v>24778</v>
      </c>
      <c r="C9652" t="s">
        <v>12212</v>
      </c>
      <c r="D9652" t="s">
        <v>21648</v>
      </c>
      <c r="E9652">
        <v>0</v>
      </c>
      <c r="F9652">
        <v>99999</v>
      </c>
      <c r="G9652"/>
      <c r="H9652"/>
    </row>
    <row r="9653" spans="1:8" x14ac:dyDescent="0.2">
      <c r="A9653" t="s">
        <v>12213</v>
      </c>
      <c r="B9653" t="s">
        <v>24778</v>
      </c>
      <c r="C9653" t="s">
        <v>12214</v>
      </c>
      <c r="D9653" t="s">
        <v>21648</v>
      </c>
      <c r="E9653">
        <v>0</v>
      </c>
      <c r="F9653">
        <v>99999</v>
      </c>
      <c r="G9653"/>
      <c r="H9653"/>
    </row>
    <row r="9654" spans="1:8" x14ac:dyDescent="0.2">
      <c r="A9654" t="s">
        <v>12215</v>
      </c>
      <c r="B9654" t="s">
        <v>24778</v>
      </c>
      <c r="C9654" t="s">
        <v>12216</v>
      </c>
      <c r="D9654" t="s">
        <v>21648</v>
      </c>
      <c r="E9654">
        <v>0</v>
      </c>
      <c r="F9654">
        <v>99999</v>
      </c>
      <c r="G9654"/>
      <c r="H9654"/>
    </row>
    <row r="9655" spans="1:8" x14ac:dyDescent="0.2">
      <c r="A9655" t="s">
        <v>12217</v>
      </c>
      <c r="B9655" t="s">
        <v>24786</v>
      </c>
      <c r="C9655" t="s">
        <v>12218</v>
      </c>
      <c r="D9655" t="s">
        <v>21648</v>
      </c>
      <c r="E9655">
        <v>0</v>
      </c>
      <c r="F9655">
        <v>99999</v>
      </c>
      <c r="G9655"/>
      <c r="H9655"/>
    </row>
    <row r="9656" spans="1:8" x14ac:dyDescent="0.2">
      <c r="A9656" t="s">
        <v>12219</v>
      </c>
      <c r="B9656" t="s">
        <v>24778</v>
      </c>
      <c r="C9656" t="s">
        <v>12220</v>
      </c>
      <c r="D9656" t="s">
        <v>21648</v>
      </c>
      <c r="E9656">
        <v>0</v>
      </c>
      <c r="F9656">
        <v>99999</v>
      </c>
      <c r="G9656"/>
      <c r="H9656"/>
    </row>
    <row r="9657" spans="1:8" x14ac:dyDescent="0.2">
      <c r="A9657" t="s">
        <v>12221</v>
      </c>
      <c r="B9657" t="s">
        <v>24777</v>
      </c>
      <c r="C9657" t="s">
        <v>12198</v>
      </c>
      <c r="D9657" t="s">
        <v>21648</v>
      </c>
      <c r="E9657">
        <v>31201</v>
      </c>
      <c r="F9657">
        <v>99999</v>
      </c>
      <c r="G9657"/>
      <c r="H9657"/>
    </row>
    <row r="9658" spans="1:8" x14ac:dyDescent="0.2">
      <c r="A9658" t="s">
        <v>12222</v>
      </c>
      <c r="B9658" t="s">
        <v>24788</v>
      </c>
      <c r="C9658" t="s">
        <v>15071</v>
      </c>
      <c r="D9658" t="s">
        <v>21648</v>
      </c>
      <c r="E9658">
        <v>0</v>
      </c>
      <c r="F9658">
        <v>99999</v>
      </c>
      <c r="G9658"/>
      <c r="H9658"/>
    </row>
    <row r="9659" spans="1:8" x14ac:dyDescent="0.2">
      <c r="A9659" t="s">
        <v>15072</v>
      </c>
      <c r="B9659" t="s">
        <v>24778</v>
      </c>
      <c r="C9659" t="s">
        <v>15073</v>
      </c>
      <c r="D9659" t="s">
        <v>21648</v>
      </c>
      <c r="E9659">
        <v>0</v>
      </c>
      <c r="F9659">
        <v>99999</v>
      </c>
      <c r="G9659"/>
      <c r="H9659"/>
    </row>
    <row r="9660" spans="1:8" x14ac:dyDescent="0.2">
      <c r="A9660" t="s">
        <v>15074</v>
      </c>
      <c r="B9660" t="s">
        <v>24789</v>
      </c>
      <c r="C9660" t="s">
        <v>15075</v>
      </c>
      <c r="D9660" t="s">
        <v>21648</v>
      </c>
      <c r="E9660"/>
      <c r="F9660">
        <v>99999</v>
      </c>
      <c r="G9660"/>
      <c r="H9660"/>
    </row>
    <row r="9661" spans="1:8" x14ac:dyDescent="0.2">
      <c r="A9661" t="s">
        <v>15076</v>
      </c>
      <c r="B9661" t="s">
        <v>24778</v>
      </c>
      <c r="C9661" t="s">
        <v>12212</v>
      </c>
      <c r="D9661" t="s">
        <v>21648</v>
      </c>
      <c r="E9661">
        <v>0</v>
      </c>
      <c r="F9661">
        <v>99999</v>
      </c>
      <c r="G9661"/>
      <c r="H9661"/>
    </row>
    <row r="9662" spans="1:8" x14ac:dyDescent="0.2">
      <c r="A9662" t="s">
        <v>15077</v>
      </c>
      <c r="B9662" t="s">
        <v>24778</v>
      </c>
      <c r="C9662" t="s">
        <v>12214</v>
      </c>
      <c r="D9662" t="s">
        <v>21648</v>
      </c>
      <c r="E9662">
        <v>0</v>
      </c>
      <c r="F9662">
        <v>99999</v>
      </c>
      <c r="G9662"/>
      <c r="H9662"/>
    </row>
    <row r="9663" spans="1:8" x14ac:dyDescent="0.2">
      <c r="A9663" t="s">
        <v>15078</v>
      </c>
      <c r="B9663" t="s">
        <v>24778</v>
      </c>
      <c r="C9663" t="s">
        <v>12216</v>
      </c>
      <c r="D9663" t="s">
        <v>21648</v>
      </c>
      <c r="E9663">
        <v>0</v>
      </c>
      <c r="F9663">
        <v>99999</v>
      </c>
      <c r="G9663"/>
      <c r="H9663"/>
    </row>
    <row r="9664" spans="1:8" x14ac:dyDescent="0.2">
      <c r="A9664" t="s">
        <v>15079</v>
      </c>
      <c r="B9664" t="s">
        <v>24778</v>
      </c>
      <c r="C9664" t="s">
        <v>15080</v>
      </c>
      <c r="D9664" t="s">
        <v>21648</v>
      </c>
      <c r="E9664">
        <v>0</v>
      </c>
      <c r="F9664">
        <v>99999</v>
      </c>
      <c r="G9664"/>
      <c r="H9664"/>
    </row>
    <row r="9665" spans="1:8" x14ac:dyDescent="0.2">
      <c r="A9665" t="s">
        <v>15081</v>
      </c>
      <c r="B9665" t="s">
        <v>24778</v>
      </c>
      <c r="C9665" t="s">
        <v>15082</v>
      </c>
      <c r="D9665" t="s">
        <v>21648</v>
      </c>
      <c r="E9665">
        <v>0</v>
      </c>
      <c r="F9665">
        <v>99999</v>
      </c>
      <c r="G9665"/>
      <c r="H9665"/>
    </row>
    <row r="9666" spans="1:8" x14ac:dyDescent="0.2">
      <c r="A9666" t="s">
        <v>15083</v>
      </c>
      <c r="B9666" t="s">
        <v>24778</v>
      </c>
      <c r="C9666" t="s">
        <v>15084</v>
      </c>
      <c r="D9666" t="s">
        <v>21648</v>
      </c>
      <c r="E9666">
        <v>0</v>
      </c>
      <c r="F9666">
        <v>99999</v>
      </c>
      <c r="G9666"/>
      <c r="H9666"/>
    </row>
    <row r="9667" spans="1:8" x14ac:dyDescent="0.2">
      <c r="A9667" t="s">
        <v>15085</v>
      </c>
      <c r="B9667" t="s">
        <v>21676</v>
      </c>
      <c r="C9667" t="s">
        <v>2104</v>
      </c>
      <c r="D9667" t="s">
        <v>21677</v>
      </c>
      <c r="E9667"/>
      <c r="F9667"/>
      <c r="G9667"/>
      <c r="H9667"/>
    </row>
    <row r="9668" spans="1:8" x14ac:dyDescent="0.2">
      <c r="A9668" t="s">
        <v>15086</v>
      </c>
      <c r="B9668" t="s">
        <v>21676</v>
      </c>
      <c r="C9668" t="s">
        <v>2104</v>
      </c>
      <c r="D9668" t="s">
        <v>21677</v>
      </c>
      <c r="E9668"/>
      <c r="F9668"/>
      <c r="G9668"/>
      <c r="H9668"/>
    </row>
    <row r="9669" spans="1:8" x14ac:dyDescent="0.2">
      <c r="A9669" t="s">
        <v>15087</v>
      </c>
      <c r="B9669" t="s">
        <v>24778</v>
      </c>
      <c r="C9669" t="s">
        <v>15088</v>
      </c>
      <c r="D9669" t="s">
        <v>21648</v>
      </c>
      <c r="E9669">
        <v>0</v>
      </c>
      <c r="F9669">
        <v>99999</v>
      </c>
      <c r="G9669"/>
      <c r="H9669"/>
    </row>
    <row r="9670" spans="1:8" x14ac:dyDescent="0.2">
      <c r="A9670" t="s">
        <v>24790</v>
      </c>
      <c r="B9670" t="s">
        <v>24791</v>
      </c>
      <c r="C9670" t="s">
        <v>24792</v>
      </c>
      <c r="D9670" t="s">
        <v>21648</v>
      </c>
      <c r="E9670">
        <v>31310</v>
      </c>
      <c r="F9670">
        <v>99999</v>
      </c>
      <c r="G9670"/>
      <c r="H9670"/>
    </row>
    <row r="9671" spans="1:8" x14ac:dyDescent="0.2">
      <c r="A9671" t="s">
        <v>24793</v>
      </c>
      <c r="B9671" t="s">
        <v>24791</v>
      </c>
      <c r="C9671" t="s">
        <v>24794</v>
      </c>
      <c r="D9671" t="s">
        <v>21648</v>
      </c>
      <c r="E9671">
        <v>31310</v>
      </c>
      <c r="F9671">
        <v>99999</v>
      </c>
      <c r="G9671"/>
      <c r="H9671"/>
    </row>
    <row r="9672" spans="1:8" x14ac:dyDescent="0.2">
      <c r="A9672" t="s">
        <v>24795</v>
      </c>
      <c r="B9672" t="s">
        <v>24791</v>
      </c>
      <c r="C9672" t="s">
        <v>24796</v>
      </c>
      <c r="D9672" t="s">
        <v>21648</v>
      </c>
      <c r="E9672">
        <v>31310</v>
      </c>
      <c r="F9672">
        <v>99999</v>
      </c>
      <c r="G9672"/>
      <c r="H9672"/>
    </row>
    <row r="9673" spans="1:8" x14ac:dyDescent="0.2">
      <c r="A9673" t="s">
        <v>24797</v>
      </c>
      <c r="B9673" t="s">
        <v>24791</v>
      </c>
      <c r="C9673" t="s">
        <v>24798</v>
      </c>
      <c r="D9673" t="s">
        <v>21648</v>
      </c>
      <c r="E9673">
        <v>31310</v>
      </c>
      <c r="F9673">
        <v>99999</v>
      </c>
      <c r="G9673"/>
      <c r="H9673"/>
    </row>
    <row r="9674" spans="1:8" x14ac:dyDescent="0.2">
      <c r="A9674" t="s">
        <v>15089</v>
      </c>
      <c r="B9674" t="s">
        <v>24791</v>
      </c>
      <c r="C9674" t="s">
        <v>15090</v>
      </c>
      <c r="D9674" t="s">
        <v>21648</v>
      </c>
      <c r="E9674">
        <v>31310</v>
      </c>
      <c r="F9674">
        <v>99999</v>
      </c>
      <c r="G9674"/>
      <c r="H9674"/>
    </row>
    <row r="9675" spans="1:8" x14ac:dyDescent="0.2">
      <c r="A9675" t="s">
        <v>24799</v>
      </c>
      <c r="B9675" t="s">
        <v>24791</v>
      </c>
      <c r="C9675" t="s">
        <v>24800</v>
      </c>
      <c r="D9675" t="s">
        <v>21648</v>
      </c>
      <c r="E9675">
        <v>31310</v>
      </c>
      <c r="F9675">
        <v>99999</v>
      </c>
      <c r="G9675"/>
      <c r="H9675"/>
    </row>
    <row r="9676" spans="1:8" x14ac:dyDescent="0.2">
      <c r="A9676" t="s">
        <v>24801</v>
      </c>
      <c r="B9676" t="s">
        <v>24791</v>
      </c>
      <c r="C9676" t="s">
        <v>24802</v>
      </c>
      <c r="D9676" t="s">
        <v>21648</v>
      </c>
      <c r="E9676">
        <v>31310</v>
      </c>
      <c r="F9676">
        <v>99999</v>
      </c>
      <c r="G9676"/>
      <c r="H9676"/>
    </row>
    <row r="9677" spans="1:8" x14ac:dyDescent="0.2">
      <c r="A9677" t="s">
        <v>24803</v>
      </c>
      <c r="B9677" t="s">
        <v>24791</v>
      </c>
      <c r="C9677" t="s">
        <v>24804</v>
      </c>
      <c r="D9677" t="s">
        <v>21648</v>
      </c>
      <c r="E9677">
        <v>31310</v>
      </c>
      <c r="F9677">
        <v>99999</v>
      </c>
      <c r="G9677"/>
      <c r="H9677"/>
    </row>
    <row r="9678" spans="1:8" x14ac:dyDescent="0.2">
      <c r="A9678" t="s">
        <v>24805</v>
      </c>
      <c r="B9678" t="s">
        <v>24791</v>
      </c>
      <c r="C9678" t="s">
        <v>24806</v>
      </c>
      <c r="D9678" t="s">
        <v>21648</v>
      </c>
      <c r="E9678">
        <v>31310</v>
      </c>
      <c r="F9678">
        <v>99999</v>
      </c>
      <c r="G9678"/>
      <c r="H9678"/>
    </row>
    <row r="9679" spans="1:8" x14ac:dyDescent="0.2">
      <c r="A9679" t="s">
        <v>15091</v>
      </c>
      <c r="B9679" t="s">
        <v>24791</v>
      </c>
      <c r="C9679" t="s">
        <v>15092</v>
      </c>
      <c r="D9679" t="s">
        <v>21648</v>
      </c>
      <c r="E9679">
        <v>31310</v>
      </c>
      <c r="F9679">
        <v>99999</v>
      </c>
      <c r="G9679"/>
      <c r="H9679"/>
    </row>
    <row r="9680" spans="1:8" x14ac:dyDescent="0.2">
      <c r="A9680" t="s">
        <v>24807</v>
      </c>
      <c r="B9680" t="s">
        <v>24791</v>
      </c>
      <c r="C9680" t="s">
        <v>24808</v>
      </c>
      <c r="D9680" t="s">
        <v>21648</v>
      </c>
      <c r="E9680">
        <v>31310</v>
      </c>
      <c r="F9680">
        <v>99999</v>
      </c>
      <c r="G9680"/>
      <c r="H9680"/>
    </row>
    <row r="9681" spans="1:8" x14ac:dyDescent="0.2">
      <c r="A9681" t="s">
        <v>24809</v>
      </c>
      <c r="B9681" t="s">
        <v>24791</v>
      </c>
      <c r="C9681" t="s">
        <v>24810</v>
      </c>
      <c r="D9681" t="s">
        <v>21648</v>
      </c>
      <c r="E9681">
        <v>31310</v>
      </c>
      <c r="F9681">
        <v>99999</v>
      </c>
      <c r="G9681"/>
      <c r="H9681"/>
    </row>
    <row r="9682" spans="1:8" x14ac:dyDescent="0.2">
      <c r="A9682" t="s">
        <v>24811</v>
      </c>
      <c r="B9682" t="s">
        <v>24791</v>
      </c>
      <c r="C9682" t="s">
        <v>24812</v>
      </c>
      <c r="D9682" t="s">
        <v>21648</v>
      </c>
      <c r="E9682">
        <v>31310</v>
      </c>
      <c r="F9682">
        <v>99999</v>
      </c>
      <c r="G9682"/>
      <c r="H9682"/>
    </row>
    <row r="9683" spans="1:8" x14ac:dyDescent="0.2">
      <c r="A9683" t="s">
        <v>24813</v>
      </c>
      <c r="B9683" t="s">
        <v>24791</v>
      </c>
      <c r="C9683" t="s">
        <v>24814</v>
      </c>
      <c r="D9683" t="s">
        <v>21648</v>
      </c>
      <c r="E9683">
        <v>31310</v>
      </c>
      <c r="F9683">
        <v>99999</v>
      </c>
      <c r="G9683"/>
      <c r="H9683"/>
    </row>
    <row r="9684" spans="1:8" x14ac:dyDescent="0.2">
      <c r="A9684" t="s">
        <v>15093</v>
      </c>
      <c r="B9684" t="s">
        <v>24791</v>
      </c>
      <c r="C9684" t="s">
        <v>15094</v>
      </c>
      <c r="D9684" t="s">
        <v>21648</v>
      </c>
      <c r="E9684">
        <v>31310</v>
      </c>
      <c r="F9684">
        <v>99999</v>
      </c>
      <c r="G9684"/>
      <c r="H9684"/>
    </row>
    <row r="9685" spans="1:8" x14ac:dyDescent="0.2">
      <c r="A9685" t="s">
        <v>24815</v>
      </c>
      <c r="B9685" t="s">
        <v>24791</v>
      </c>
      <c r="C9685" t="s">
        <v>24816</v>
      </c>
      <c r="D9685" t="s">
        <v>21648</v>
      </c>
      <c r="E9685">
        <v>31310</v>
      </c>
      <c r="F9685">
        <v>99999</v>
      </c>
      <c r="G9685"/>
      <c r="H9685"/>
    </row>
    <row r="9686" spans="1:8" x14ac:dyDescent="0.2">
      <c r="A9686" t="s">
        <v>24817</v>
      </c>
      <c r="B9686" t="s">
        <v>24791</v>
      </c>
      <c r="C9686" t="s">
        <v>24818</v>
      </c>
      <c r="D9686" t="s">
        <v>21648</v>
      </c>
      <c r="E9686">
        <v>31310</v>
      </c>
      <c r="F9686">
        <v>99999</v>
      </c>
      <c r="G9686"/>
      <c r="H9686"/>
    </row>
    <row r="9687" spans="1:8" x14ac:dyDescent="0.2">
      <c r="A9687" t="s">
        <v>24819</v>
      </c>
      <c r="B9687" t="s">
        <v>24791</v>
      </c>
      <c r="C9687" t="s">
        <v>24820</v>
      </c>
      <c r="D9687" t="s">
        <v>21648</v>
      </c>
      <c r="E9687">
        <v>31310</v>
      </c>
      <c r="F9687">
        <v>99999</v>
      </c>
      <c r="G9687"/>
      <c r="H9687"/>
    </row>
    <row r="9688" spans="1:8" x14ac:dyDescent="0.2">
      <c r="A9688" t="s">
        <v>24821</v>
      </c>
      <c r="B9688" t="s">
        <v>24791</v>
      </c>
      <c r="C9688" t="s">
        <v>24822</v>
      </c>
      <c r="D9688" t="s">
        <v>21648</v>
      </c>
      <c r="E9688">
        <v>31310</v>
      </c>
      <c r="F9688">
        <v>99999</v>
      </c>
      <c r="G9688"/>
      <c r="H9688"/>
    </row>
    <row r="9689" spans="1:8" x14ac:dyDescent="0.2">
      <c r="A9689" t="s">
        <v>15095</v>
      </c>
      <c r="B9689" t="s">
        <v>24791</v>
      </c>
      <c r="C9689" t="s">
        <v>15096</v>
      </c>
      <c r="D9689" t="s">
        <v>21648</v>
      </c>
      <c r="E9689">
        <v>31310</v>
      </c>
      <c r="F9689">
        <v>99999</v>
      </c>
      <c r="G9689"/>
      <c r="H9689"/>
    </row>
    <row r="9690" spans="1:8" x14ac:dyDescent="0.2">
      <c r="A9690" t="s">
        <v>24823</v>
      </c>
      <c r="B9690" t="s">
        <v>24791</v>
      </c>
      <c r="C9690" t="s">
        <v>24824</v>
      </c>
      <c r="D9690" t="s">
        <v>21648</v>
      </c>
      <c r="E9690">
        <v>31310</v>
      </c>
      <c r="F9690">
        <v>99999</v>
      </c>
      <c r="G9690"/>
      <c r="H9690"/>
    </row>
    <row r="9691" spans="1:8" x14ac:dyDescent="0.2">
      <c r="A9691" t="s">
        <v>24825</v>
      </c>
      <c r="B9691" t="s">
        <v>24791</v>
      </c>
      <c r="C9691" t="s">
        <v>24826</v>
      </c>
      <c r="D9691" t="s">
        <v>21648</v>
      </c>
      <c r="E9691">
        <v>31310</v>
      </c>
      <c r="F9691">
        <v>99999</v>
      </c>
      <c r="G9691"/>
      <c r="H9691"/>
    </row>
    <row r="9692" spans="1:8" x14ac:dyDescent="0.2">
      <c r="A9692" t="s">
        <v>24827</v>
      </c>
      <c r="B9692" t="s">
        <v>24791</v>
      </c>
      <c r="C9692" t="s">
        <v>24828</v>
      </c>
      <c r="D9692" t="s">
        <v>21648</v>
      </c>
      <c r="E9692">
        <v>31310</v>
      </c>
      <c r="F9692">
        <v>99999</v>
      </c>
      <c r="G9692"/>
      <c r="H9692"/>
    </row>
    <row r="9693" spans="1:8" x14ac:dyDescent="0.2">
      <c r="A9693" t="s">
        <v>24829</v>
      </c>
      <c r="B9693" t="s">
        <v>24791</v>
      </c>
      <c r="C9693" t="s">
        <v>24830</v>
      </c>
      <c r="D9693" t="s">
        <v>21648</v>
      </c>
      <c r="E9693">
        <v>31310</v>
      </c>
      <c r="F9693">
        <v>99999</v>
      </c>
      <c r="G9693"/>
      <c r="H9693"/>
    </row>
    <row r="9694" spans="1:8" x14ac:dyDescent="0.2">
      <c r="A9694" t="s">
        <v>15097</v>
      </c>
      <c r="B9694" t="s">
        <v>24791</v>
      </c>
      <c r="C9694" t="s">
        <v>15098</v>
      </c>
      <c r="D9694" t="s">
        <v>21648</v>
      </c>
      <c r="E9694">
        <v>31310</v>
      </c>
      <c r="F9694">
        <v>99999</v>
      </c>
      <c r="G9694"/>
      <c r="H9694"/>
    </row>
    <row r="9695" spans="1:8" x14ac:dyDescent="0.2">
      <c r="A9695" t="s">
        <v>24831</v>
      </c>
      <c r="B9695" t="s">
        <v>24832</v>
      </c>
      <c r="C9695" t="s">
        <v>24833</v>
      </c>
      <c r="D9695" t="s">
        <v>21648</v>
      </c>
      <c r="E9695"/>
      <c r="F9695">
        <v>71331</v>
      </c>
      <c r="G9695"/>
      <c r="H9695"/>
    </row>
    <row r="9696" spans="1:8" x14ac:dyDescent="0.2">
      <c r="A9696" t="s">
        <v>24834</v>
      </c>
      <c r="B9696" t="s">
        <v>24835</v>
      </c>
      <c r="C9696" t="s">
        <v>24836</v>
      </c>
      <c r="D9696" t="s">
        <v>21648</v>
      </c>
      <c r="E9696"/>
      <c r="F9696">
        <v>71331</v>
      </c>
      <c r="G9696"/>
      <c r="H9696"/>
    </row>
    <row r="9697" spans="1:8" x14ac:dyDescent="0.2">
      <c r="A9697" t="s">
        <v>24837</v>
      </c>
      <c r="B9697" t="s">
        <v>24838</v>
      </c>
      <c r="C9697" t="s">
        <v>24839</v>
      </c>
      <c r="D9697" t="s">
        <v>21648</v>
      </c>
      <c r="E9697"/>
      <c r="F9697">
        <v>71331</v>
      </c>
      <c r="G9697"/>
      <c r="H9697"/>
    </row>
    <row r="9698" spans="1:8" x14ac:dyDescent="0.2">
      <c r="A9698" t="s">
        <v>24840</v>
      </c>
      <c r="B9698" t="s">
        <v>24841</v>
      </c>
      <c r="C9698" t="s">
        <v>24842</v>
      </c>
      <c r="D9698" t="s">
        <v>21648</v>
      </c>
      <c r="E9698"/>
      <c r="F9698">
        <v>71331</v>
      </c>
      <c r="G9698"/>
      <c r="H9698"/>
    </row>
    <row r="9699" spans="1:8" x14ac:dyDescent="0.2">
      <c r="A9699" t="s">
        <v>24843</v>
      </c>
      <c r="B9699" t="s">
        <v>24844</v>
      </c>
      <c r="C9699" t="s">
        <v>24845</v>
      </c>
      <c r="D9699" t="s">
        <v>21648</v>
      </c>
      <c r="E9699"/>
      <c r="F9699">
        <v>71331</v>
      </c>
      <c r="G9699"/>
      <c r="H9699"/>
    </row>
    <row r="9700" spans="1:8" x14ac:dyDescent="0.2">
      <c r="A9700" t="s">
        <v>24846</v>
      </c>
      <c r="B9700" t="s">
        <v>24847</v>
      </c>
      <c r="C9700" t="s">
        <v>24848</v>
      </c>
      <c r="D9700" t="s">
        <v>21648</v>
      </c>
      <c r="E9700"/>
      <c r="F9700">
        <v>71331</v>
      </c>
      <c r="G9700"/>
      <c r="H9700"/>
    </row>
    <row r="9701" spans="1:8" x14ac:dyDescent="0.2">
      <c r="A9701" t="s">
        <v>15099</v>
      </c>
      <c r="B9701" t="s">
        <v>24849</v>
      </c>
      <c r="C9701" t="s">
        <v>15100</v>
      </c>
      <c r="D9701" t="s">
        <v>21648</v>
      </c>
      <c r="E9701">
        <v>0</v>
      </c>
      <c r="F9701">
        <v>99999</v>
      </c>
      <c r="G9701"/>
      <c r="H9701"/>
    </row>
    <row r="9702" spans="1:8" x14ac:dyDescent="0.2">
      <c r="A9702" t="s">
        <v>15101</v>
      </c>
      <c r="B9702" t="s">
        <v>24850</v>
      </c>
      <c r="C9702" t="s">
        <v>15102</v>
      </c>
      <c r="D9702" t="s">
        <v>21648</v>
      </c>
      <c r="E9702"/>
      <c r="F9702"/>
      <c r="G9702"/>
      <c r="H9702"/>
    </row>
    <row r="9703" spans="1:8" x14ac:dyDescent="0.2">
      <c r="A9703" t="s">
        <v>19539</v>
      </c>
      <c r="B9703" t="s">
        <v>24851</v>
      </c>
      <c r="C9703" t="s">
        <v>19540</v>
      </c>
      <c r="D9703" t="s">
        <v>21648</v>
      </c>
      <c r="E9703"/>
      <c r="F9703">
        <v>70864</v>
      </c>
      <c r="G9703"/>
      <c r="H9703"/>
    </row>
    <row r="9704" spans="1:8" x14ac:dyDescent="0.2">
      <c r="A9704" t="s">
        <v>19541</v>
      </c>
      <c r="B9704" t="s">
        <v>24853</v>
      </c>
      <c r="C9704" t="s">
        <v>19542</v>
      </c>
      <c r="D9704" t="s">
        <v>21648</v>
      </c>
      <c r="E9704"/>
      <c r="F9704">
        <v>70266</v>
      </c>
      <c r="G9704"/>
      <c r="H9704"/>
    </row>
    <row r="9705" spans="1:8" x14ac:dyDescent="0.2">
      <c r="A9705" t="s">
        <v>19543</v>
      </c>
      <c r="B9705" t="s">
        <v>24853</v>
      </c>
      <c r="C9705" t="s">
        <v>19544</v>
      </c>
      <c r="D9705" t="s">
        <v>21648</v>
      </c>
      <c r="E9705"/>
      <c r="F9705">
        <v>70266</v>
      </c>
      <c r="G9705"/>
      <c r="H9705"/>
    </row>
    <row r="9706" spans="1:8" x14ac:dyDescent="0.2">
      <c r="A9706" t="s">
        <v>21369</v>
      </c>
      <c r="B9706" t="s">
        <v>24855</v>
      </c>
      <c r="C9706" t="s">
        <v>21370</v>
      </c>
      <c r="D9706" t="s">
        <v>21648</v>
      </c>
      <c r="E9706"/>
      <c r="F9706">
        <v>99999</v>
      </c>
      <c r="G9706"/>
      <c r="H9706"/>
    </row>
    <row r="9707" spans="1:8" x14ac:dyDescent="0.2">
      <c r="A9707" t="s">
        <v>21371</v>
      </c>
      <c r="B9707" t="s">
        <v>24856</v>
      </c>
      <c r="C9707" t="s">
        <v>21372</v>
      </c>
      <c r="D9707" t="s">
        <v>21648</v>
      </c>
      <c r="E9707"/>
      <c r="F9707"/>
      <c r="G9707"/>
      <c r="H9707"/>
    </row>
    <row r="9708" spans="1:8" x14ac:dyDescent="0.2">
      <c r="A9708" t="s">
        <v>21373</v>
      </c>
      <c r="B9708" t="s">
        <v>24856</v>
      </c>
      <c r="C9708" t="s">
        <v>21374</v>
      </c>
      <c r="D9708" t="s">
        <v>21648</v>
      </c>
      <c r="E9708"/>
      <c r="F9708"/>
      <c r="G9708"/>
      <c r="H9708"/>
    </row>
    <row r="9709" spans="1:8" x14ac:dyDescent="0.2">
      <c r="A9709" t="s">
        <v>24857</v>
      </c>
      <c r="B9709" t="s">
        <v>24780</v>
      </c>
      <c r="C9709" t="s">
        <v>24858</v>
      </c>
      <c r="D9709" t="s">
        <v>21648</v>
      </c>
      <c r="E9709"/>
      <c r="F9709">
        <v>99999</v>
      </c>
      <c r="G9709"/>
      <c r="H9709"/>
    </row>
    <row r="9710" spans="1:8" x14ac:dyDescent="0.2">
      <c r="A9710" t="s">
        <v>19545</v>
      </c>
      <c r="B9710" t="s">
        <v>23850</v>
      </c>
      <c r="C9710" t="s">
        <v>19546</v>
      </c>
      <c r="D9710" t="s">
        <v>21648</v>
      </c>
      <c r="E9710"/>
      <c r="F9710">
        <v>99999</v>
      </c>
      <c r="G9710"/>
      <c r="H9710"/>
    </row>
    <row r="9711" spans="1:8" x14ac:dyDescent="0.2">
      <c r="A9711" t="s">
        <v>19547</v>
      </c>
      <c r="B9711" t="s">
        <v>24226</v>
      </c>
      <c r="C9711" t="s">
        <v>19102</v>
      </c>
      <c r="D9711" t="s">
        <v>21648</v>
      </c>
      <c r="E9711"/>
      <c r="F9711">
        <v>99999</v>
      </c>
      <c r="G9711"/>
      <c r="H9711"/>
    </row>
    <row r="9712" spans="1:8" x14ac:dyDescent="0.2">
      <c r="A9712" t="s">
        <v>19548</v>
      </c>
      <c r="B9712" t="s">
        <v>23972</v>
      </c>
      <c r="C9712" t="s">
        <v>18686</v>
      </c>
      <c r="D9712" t="s">
        <v>21648</v>
      </c>
      <c r="E9712"/>
      <c r="F9712">
        <v>99999</v>
      </c>
      <c r="G9712"/>
      <c r="H9712"/>
    </row>
    <row r="9713" spans="1:8" x14ac:dyDescent="0.2">
      <c r="A9713" t="s">
        <v>19549</v>
      </c>
      <c r="B9713" t="s">
        <v>24859</v>
      </c>
      <c r="C9713" t="s">
        <v>19550</v>
      </c>
      <c r="D9713" t="s">
        <v>21648</v>
      </c>
      <c r="E9713"/>
      <c r="F9713">
        <v>99999</v>
      </c>
      <c r="G9713"/>
      <c r="H9713"/>
    </row>
    <row r="9714" spans="1:8" x14ac:dyDescent="0.2">
      <c r="A9714" t="s">
        <v>19551</v>
      </c>
      <c r="B9714" t="s">
        <v>24860</v>
      </c>
      <c r="C9714" t="s">
        <v>19552</v>
      </c>
      <c r="D9714" t="s">
        <v>21648</v>
      </c>
      <c r="E9714"/>
      <c r="F9714">
        <v>99999</v>
      </c>
      <c r="G9714"/>
      <c r="H9714"/>
    </row>
    <row r="9715" spans="1:8" x14ac:dyDescent="0.2">
      <c r="A9715" t="s">
        <v>19553</v>
      </c>
      <c r="B9715" t="s">
        <v>24861</v>
      </c>
      <c r="C9715" t="s">
        <v>19554</v>
      </c>
      <c r="D9715" t="s">
        <v>21648</v>
      </c>
      <c r="E9715"/>
      <c r="F9715">
        <v>99999</v>
      </c>
      <c r="G9715"/>
      <c r="H9715"/>
    </row>
    <row r="9716" spans="1:8" x14ac:dyDescent="0.2">
      <c r="A9716" t="s">
        <v>19555</v>
      </c>
      <c r="B9716" t="s">
        <v>24862</v>
      </c>
      <c r="C9716" t="s">
        <v>19556</v>
      </c>
      <c r="D9716" t="s">
        <v>21648</v>
      </c>
      <c r="E9716"/>
      <c r="F9716">
        <v>99999</v>
      </c>
      <c r="G9716"/>
      <c r="H9716"/>
    </row>
    <row r="9717" spans="1:8" x14ac:dyDescent="0.2">
      <c r="A9717" t="s">
        <v>19557</v>
      </c>
      <c r="B9717" t="s">
        <v>24863</v>
      </c>
      <c r="C9717" t="s">
        <v>19558</v>
      </c>
      <c r="D9717" t="s">
        <v>21648</v>
      </c>
      <c r="E9717"/>
      <c r="F9717">
        <v>99999</v>
      </c>
      <c r="G9717"/>
      <c r="H9717"/>
    </row>
    <row r="9718" spans="1:8" x14ac:dyDescent="0.2">
      <c r="A9718" t="s">
        <v>19559</v>
      </c>
      <c r="B9718" t="s">
        <v>24864</v>
      </c>
      <c r="C9718" t="s">
        <v>19560</v>
      </c>
      <c r="D9718" t="s">
        <v>21648</v>
      </c>
      <c r="E9718"/>
      <c r="F9718">
        <v>99999</v>
      </c>
      <c r="G9718"/>
      <c r="H9718"/>
    </row>
    <row r="9719" spans="1:8" x14ac:dyDescent="0.2">
      <c r="A9719" t="s">
        <v>19561</v>
      </c>
      <c r="B9719" t="s">
        <v>24865</v>
      </c>
      <c r="C9719" t="s">
        <v>19562</v>
      </c>
      <c r="D9719" t="s">
        <v>21648</v>
      </c>
      <c r="E9719"/>
      <c r="F9719">
        <v>99999</v>
      </c>
      <c r="G9719"/>
      <c r="H9719"/>
    </row>
    <row r="9720" spans="1:8" x14ac:dyDescent="0.2">
      <c r="A9720" t="s">
        <v>19563</v>
      </c>
      <c r="B9720" t="s">
        <v>24866</v>
      </c>
      <c r="C9720" t="s">
        <v>19564</v>
      </c>
      <c r="D9720" t="s">
        <v>21648</v>
      </c>
      <c r="E9720"/>
      <c r="F9720">
        <v>99999</v>
      </c>
      <c r="G9720"/>
      <c r="H9720"/>
    </row>
    <row r="9721" spans="1:8" x14ac:dyDescent="0.2">
      <c r="A9721" t="s">
        <v>19565</v>
      </c>
      <c r="B9721" t="s">
        <v>24867</v>
      </c>
      <c r="C9721" t="s">
        <v>19566</v>
      </c>
      <c r="D9721" t="s">
        <v>21648</v>
      </c>
      <c r="E9721"/>
      <c r="F9721">
        <v>99999</v>
      </c>
      <c r="G9721"/>
      <c r="H9721"/>
    </row>
    <row r="9722" spans="1:8" x14ac:dyDescent="0.2">
      <c r="A9722" t="s">
        <v>19567</v>
      </c>
      <c r="B9722" t="s">
        <v>24868</v>
      </c>
      <c r="C9722" t="s">
        <v>19568</v>
      </c>
      <c r="D9722" t="s">
        <v>21648</v>
      </c>
      <c r="E9722"/>
      <c r="F9722">
        <v>99999</v>
      </c>
      <c r="G9722"/>
      <c r="H9722"/>
    </row>
    <row r="9723" spans="1:8" x14ac:dyDescent="0.2">
      <c r="A9723" t="s">
        <v>15103</v>
      </c>
      <c r="B9723" t="s">
        <v>23877</v>
      </c>
      <c r="C9723" t="s">
        <v>15104</v>
      </c>
      <c r="D9723" t="s">
        <v>21648</v>
      </c>
      <c r="E9723"/>
      <c r="F9723">
        <v>99999</v>
      </c>
      <c r="G9723"/>
      <c r="H9723"/>
    </row>
    <row r="9724" spans="1:8" x14ac:dyDescent="0.2">
      <c r="A9724" t="s">
        <v>15105</v>
      </c>
      <c r="B9724" t="s">
        <v>24869</v>
      </c>
      <c r="C9724" t="s">
        <v>15106</v>
      </c>
      <c r="D9724" t="s">
        <v>21648</v>
      </c>
      <c r="E9724"/>
      <c r="F9724">
        <v>99999</v>
      </c>
      <c r="G9724"/>
      <c r="H9724"/>
    </row>
    <row r="9725" spans="1:8" x14ac:dyDescent="0.2">
      <c r="A9725" t="s">
        <v>15107</v>
      </c>
      <c r="B9725" t="s">
        <v>24870</v>
      </c>
      <c r="C9725" t="s">
        <v>15108</v>
      </c>
      <c r="D9725" t="s">
        <v>21648</v>
      </c>
      <c r="E9725"/>
      <c r="F9725">
        <v>99999</v>
      </c>
      <c r="G9725"/>
      <c r="H9725"/>
    </row>
    <row r="9726" spans="1:8" x14ac:dyDescent="0.2">
      <c r="A9726" t="s">
        <v>15109</v>
      </c>
      <c r="B9726" t="s">
        <v>24871</v>
      </c>
      <c r="C9726" t="s">
        <v>15110</v>
      </c>
      <c r="D9726" t="s">
        <v>21648</v>
      </c>
      <c r="E9726"/>
      <c r="F9726">
        <v>99999</v>
      </c>
      <c r="G9726"/>
      <c r="H9726"/>
    </row>
    <row r="9727" spans="1:8" x14ac:dyDescent="0.2">
      <c r="A9727" t="s">
        <v>21375</v>
      </c>
      <c r="B9727" t="s">
        <v>24872</v>
      </c>
      <c r="C9727" t="s">
        <v>21376</v>
      </c>
      <c r="D9727" t="s">
        <v>21648</v>
      </c>
      <c r="E9727"/>
      <c r="F9727">
        <v>99999</v>
      </c>
      <c r="G9727"/>
      <c r="H9727"/>
    </row>
    <row r="9728" spans="1:8" x14ac:dyDescent="0.2">
      <c r="A9728" t="s">
        <v>21377</v>
      </c>
      <c r="B9728" t="s">
        <v>24873</v>
      </c>
      <c r="C9728" t="s">
        <v>21378</v>
      </c>
      <c r="D9728" t="s">
        <v>21648</v>
      </c>
      <c r="E9728"/>
      <c r="F9728">
        <v>99999</v>
      </c>
      <c r="G9728"/>
      <c r="H9728"/>
    </row>
    <row r="9729" spans="1:8" x14ac:dyDescent="0.2">
      <c r="A9729" t="s">
        <v>21379</v>
      </c>
      <c r="B9729" t="s">
        <v>23909</v>
      </c>
      <c r="C9729" t="s">
        <v>21380</v>
      </c>
      <c r="D9729" t="s">
        <v>21648</v>
      </c>
      <c r="E9729"/>
      <c r="F9729">
        <v>71331</v>
      </c>
      <c r="G9729"/>
      <c r="H9729"/>
    </row>
    <row r="9730" spans="1:8" x14ac:dyDescent="0.2">
      <c r="A9730" t="s">
        <v>21381</v>
      </c>
      <c r="B9730" t="s">
        <v>23909</v>
      </c>
      <c r="C9730" t="s">
        <v>21382</v>
      </c>
      <c r="D9730" t="s">
        <v>21648</v>
      </c>
      <c r="E9730"/>
      <c r="F9730">
        <v>71331</v>
      </c>
      <c r="G9730"/>
      <c r="H9730"/>
    </row>
    <row r="9731" spans="1:8" x14ac:dyDescent="0.2">
      <c r="A9731" t="s">
        <v>15111</v>
      </c>
      <c r="B9731" t="s">
        <v>24874</v>
      </c>
      <c r="C9731" t="s">
        <v>15112</v>
      </c>
      <c r="D9731" t="s">
        <v>21648</v>
      </c>
      <c r="E9731"/>
      <c r="F9731">
        <v>99999</v>
      </c>
      <c r="G9731"/>
      <c r="H9731"/>
    </row>
    <row r="9732" spans="1:8" x14ac:dyDescent="0.2">
      <c r="A9732" t="s">
        <v>25880</v>
      </c>
      <c r="B9732" t="s">
        <v>25881</v>
      </c>
      <c r="C9732" t="s">
        <v>25882</v>
      </c>
      <c r="D9732" t="s">
        <v>21648</v>
      </c>
      <c r="E9732"/>
      <c r="F9732">
        <v>99999</v>
      </c>
      <c r="G9732"/>
      <c r="H9732"/>
    </row>
    <row r="9733" spans="1:8" x14ac:dyDescent="0.2">
      <c r="A9733" t="s">
        <v>25883</v>
      </c>
      <c r="B9733" t="s">
        <v>25884</v>
      </c>
      <c r="C9733" t="s">
        <v>25885</v>
      </c>
      <c r="D9733" t="s">
        <v>21648</v>
      </c>
      <c r="E9733"/>
      <c r="F9733">
        <v>99999</v>
      </c>
      <c r="G9733"/>
      <c r="H9733"/>
    </row>
    <row r="9734" spans="1:8" x14ac:dyDescent="0.2">
      <c r="A9734" t="s">
        <v>25886</v>
      </c>
      <c r="B9734" t="s">
        <v>25887</v>
      </c>
      <c r="C9734" t="s">
        <v>25888</v>
      </c>
      <c r="D9734" t="s">
        <v>21648</v>
      </c>
      <c r="E9734"/>
      <c r="F9734">
        <v>99999</v>
      </c>
      <c r="G9734"/>
      <c r="H9734"/>
    </row>
    <row r="9735" spans="1:8" x14ac:dyDescent="0.2">
      <c r="A9735" t="s">
        <v>19569</v>
      </c>
      <c r="B9735" t="s">
        <v>24875</v>
      </c>
      <c r="C9735" t="s">
        <v>19570</v>
      </c>
      <c r="D9735" t="s">
        <v>21648</v>
      </c>
      <c r="E9735"/>
      <c r="F9735">
        <v>99999</v>
      </c>
      <c r="G9735"/>
      <c r="H9735"/>
    </row>
    <row r="9736" spans="1:8" x14ac:dyDescent="0.2">
      <c r="A9736" t="s">
        <v>19571</v>
      </c>
      <c r="B9736" t="s">
        <v>24876</v>
      </c>
      <c r="C9736" t="s">
        <v>19572</v>
      </c>
      <c r="D9736" t="s">
        <v>21648</v>
      </c>
      <c r="E9736"/>
      <c r="F9736">
        <v>99999</v>
      </c>
      <c r="G9736"/>
      <c r="H9736"/>
    </row>
    <row r="9737" spans="1:8" x14ac:dyDescent="0.2">
      <c r="A9737" t="s">
        <v>15113</v>
      </c>
      <c r="B9737" t="s">
        <v>24049</v>
      </c>
      <c r="C9737" t="s">
        <v>15114</v>
      </c>
      <c r="D9737" t="s">
        <v>21648</v>
      </c>
      <c r="E9737"/>
      <c r="F9737"/>
      <c r="G9737"/>
      <c r="H9737"/>
    </row>
    <row r="9738" spans="1:8" x14ac:dyDescent="0.2">
      <c r="A9738" t="s">
        <v>15115</v>
      </c>
      <c r="B9738" t="s">
        <v>24049</v>
      </c>
      <c r="C9738" t="s">
        <v>15116</v>
      </c>
      <c r="D9738" t="s">
        <v>21648</v>
      </c>
      <c r="E9738"/>
      <c r="F9738"/>
      <c r="G9738"/>
      <c r="H9738"/>
    </row>
    <row r="9739" spans="1:8" x14ac:dyDescent="0.2">
      <c r="A9739" t="s">
        <v>15117</v>
      </c>
      <c r="B9739" t="s">
        <v>24049</v>
      </c>
      <c r="C9739" t="s">
        <v>15118</v>
      </c>
      <c r="D9739" t="s">
        <v>21648</v>
      </c>
      <c r="E9739"/>
      <c r="F9739">
        <v>99999</v>
      </c>
      <c r="G9739"/>
      <c r="H9739"/>
    </row>
    <row r="9740" spans="1:8" x14ac:dyDescent="0.2">
      <c r="A9740" t="s">
        <v>15119</v>
      </c>
      <c r="B9740" t="s">
        <v>24049</v>
      </c>
      <c r="C9740" t="s">
        <v>15120</v>
      </c>
      <c r="D9740" t="s">
        <v>21648</v>
      </c>
      <c r="E9740"/>
      <c r="F9740"/>
      <c r="G9740"/>
      <c r="H9740"/>
    </row>
    <row r="9741" spans="1:8" x14ac:dyDescent="0.2">
      <c r="A9741" t="s">
        <v>15121</v>
      </c>
      <c r="B9741" t="s">
        <v>24049</v>
      </c>
      <c r="C9741" t="s">
        <v>15122</v>
      </c>
      <c r="D9741" t="s">
        <v>21648</v>
      </c>
      <c r="E9741"/>
      <c r="F9741"/>
      <c r="G9741"/>
      <c r="H9741"/>
    </row>
    <row r="9742" spans="1:8" x14ac:dyDescent="0.2">
      <c r="A9742" t="s">
        <v>15123</v>
      </c>
      <c r="B9742" t="s">
        <v>24049</v>
      </c>
      <c r="C9742" t="s">
        <v>15124</v>
      </c>
      <c r="D9742" t="s">
        <v>21648</v>
      </c>
      <c r="E9742"/>
      <c r="F9742"/>
      <c r="G9742"/>
      <c r="H9742"/>
    </row>
    <row r="9743" spans="1:8" x14ac:dyDescent="0.2">
      <c r="A9743" t="s">
        <v>19573</v>
      </c>
      <c r="B9743" t="s">
        <v>24877</v>
      </c>
      <c r="C9743" t="s">
        <v>19574</v>
      </c>
      <c r="D9743" t="s">
        <v>21648</v>
      </c>
      <c r="E9743"/>
      <c r="F9743">
        <v>99999</v>
      </c>
      <c r="G9743"/>
      <c r="H9743"/>
    </row>
    <row r="9744" spans="1:8" x14ac:dyDescent="0.2">
      <c r="A9744" t="s">
        <v>19575</v>
      </c>
      <c r="B9744" t="s">
        <v>24049</v>
      </c>
      <c r="C9744" t="s">
        <v>19576</v>
      </c>
      <c r="D9744" t="s">
        <v>21648</v>
      </c>
      <c r="E9744"/>
      <c r="F9744">
        <v>99999</v>
      </c>
      <c r="G9744"/>
      <c r="H9744"/>
    </row>
    <row r="9745" spans="1:8" x14ac:dyDescent="0.2">
      <c r="A9745" t="s">
        <v>19577</v>
      </c>
      <c r="B9745" t="s">
        <v>24878</v>
      </c>
      <c r="C9745" t="s">
        <v>19578</v>
      </c>
      <c r="D9745" t="s">
        <v>21648</v>
      </c>
      <c r="E9745"/>
      <c r="F9745"/>
      <c r="G9745"/>
      <c r="H9745"/>
    </row>
    <row r="9746" spans="1:8" x14ac:dyDescent="0.2">
      <c r="A9746" t="s">
        <v>19579</v>
      </c>
      <c r="B9746" t="s">
        <v>24878</v>
      </c>
      <c r="C9746" t="s">
        <v>19580</v>
      </c>
      <c r="D9746" t="s">
        <v>21648</v>
      </c>
      <c r="E9746"/>
      <c r="F9746"/>
      <c r="G9746"/>
      <c r="H9746"/>
    </row>
    <row r="9747" spans="1:8" x14ac:dyDescent="0.2">
      <c r="A9747" t="s">
        <v>19581</v>
      </c>
      <c r="B9747" t="s">
        <v>24878</v>
      </c>
      <c r="C9747" t="s">
        <v>19582</v>
      </c>
      <c r="D9747" t="s">
        <v>21648</v>
      </c>
      <c r="E9747"/>
      <c r="F9747"/>
      <c r="G9747"/>
      <c r="H9747"/>
    </row>
    <row r="9748" spans="1:8" x14ac:dyDescent="0.2">
      <c r="A9748" t="s">
        <v>15125</v>
      </c>
      <c r="B9748" t="s">
        <v>24879</v>
      </c>
      <c r="C9748" t="s">
        <v>15126</v>
      </c>
      <c r="D9748" t="s">
        <v>21648</v>
      </c>
      <c r="E9748"/>
      <c r="F9748"/>
      <c r="G9748"/>
      <c r="H9748"/>
    </row>
    <row r="9749" spans="1:8" x14ac:dyDescent="0.2">
      <c r="A9749" t="s">
        <v>19583</v>
      </c>
      <c r="B9749" t="s">
        <v>24880</v>
      </c>
      <c r="C9749" t="s">
        <v>19584</v>
      </c>
      <c r="D9749" t="s">
        <v>21648</v>
      </c>
      <c r="E9749"/>
      <c r="F9749">
        <v>99999</v>
      </c>
      <c r="G9749"/>
      <c r="H9749"/>
    </row>
    <row r="9750" spans="1:8" x14ac:dyDescent="0.2">
      <c r="A9750" t="s">
        <v>24881</v>
      </c>
      <c r="B9750" t="s">
        <v>24882</v>
      </c>
      <c r="C9750" t="s">
        <v>24883</v>
      </c>
      <c r="D9750" t="s">
        <v>21648</v>
      </c>
      <c r="E9750">
        <v>0</v>
      </c>
      <c r="F9750">
        <v>99999</v>
      </c>
      <c r="G9750"/>
      <c r="H9750"/>
    </row>
    <row r="9751" spans="1:8" x14ac:dyDescent="0.2">
      <c r="A9751" t="s">
        <v>24884</v>
      </c>
      <c r="B9751" t="s">
        <v>24885</v>
      </c>
      <c r="C9751" t="s">
        <v>24886</v>
      </c>
      <c r="D9751" t="s">
        <v>21648</v>
      </c>
      <c r="E9751">
        <v>0</v>
      </c>
      <c r="F9751">
        <v>99999</v>
      </c>
      <c r="G9751"/>
      <c r="H9751"/>
    </row>
    <row r="9752" spans="1:8" x14ac:dyDescent="0.2">
      <c r="A9752" t="s">
        <v>21383</v>
      </c>
      <c r="B9752" t="s">
        <v>24887</v>
      </c>
      <c r="C9752" t="s">
        <v>21384</v>
      </c>
      <c r="D9752" t="s">
        <v>21648</v>
      </c>
      <c r="E9752"/>
      <c r="F9752">
        <v>99999</v>
      </c>
      <c r="G9752"/>
      <c r="H9752"/>
    </row>
    <row r="9753" spans="1:8" x14ac:dyDescent="0.2">
      <c r="A9753" t="s">
        <v>21385</v>
      </c>
      <c r="B9753" t="s">
        <v>24888</v>
      </c>
      <c r="C9753" t="s">
        <v>21386</v>
      </c>
      <c r="D9753" t="s">
        <v>21648</v>
      </c>
      <c r="E9753"/>
      <c r="F9753">
        <v>99999</v>
      </c>
      <c r="G9753"/>
      <c r="H9753"/>
    </row>
    <row r="9754" spans="1:8" x14ac:dyDescent="0.2">
      <c r="A9754" t="s">
        <v>21387</v>
      </c>
      <c r="B9754" t="s">
        <v>24889</v>
      </c>
      <c r="C9754" t="s">
        <v>21388</v>
      </c>
      <c r="D9754" t="s">
        <v>21648</v>
      </c>
      <c r="E9754"/>
      <c r="F9754">
        <v>99999</v>
      </c>
      <c r="G9754"/>
      <c r="H9754"/>
    </row>
    <row r="9755" spans="1:8" x14ac:dyDescent="0.2">
      <c r="A9755" t="s">
        <v>21389</v>
      </c>
      <c r="B9755" t="s">
        <v>24890</v>
      </c>
      <c r="C9755" t="s">
        <v>21390</v>
      </c>
      <c r="D9755" t="s">
        <v>21648</v>
      </c>
      <c r="E9755"/>
      <c r="F9755">
        <v>99999</v>
      </c>
      <c r="G9755"/>
      <c r="H9755"/>
    </row>
    <row r="9756" spans="1:8" x14ac:dyDescent="0.2">
      <c r="A9756" t="s">
        <v>21391</v>
      </c>
      <c r="B9756" t="s">
        <v>24891</v>
      </c>
      <c r="C9756" t="s">
        <v>21392</v>
      </c>
      <c r="D9756" t="s">
        <v>21648</v>
      </c>
      <c r="E9756"/>
      <c r="F9756">
        <v>99999</v>
      </c>
      <c r="G9756"/>
      <c r="H9756"/>
    </row>
    <row r="9757" spans="1:8" x14ac:dyDescent="0.2">
      <c r="A9757" t="s">
        <v>21393</v>
      </c>
      <c r="B9757" t="s">
        <v>24892</v>
      </c>
      <c r="C9757" t="s">
        <v>21394</v>
      </c>
      <c r="D9757" t="s">
        <v>21648</v>
      </c>
      <c r="E9757"/>
      <c r="F9757">
        <v>99999</v>
      </c>
      <c r="G9757"/>
      <c r="H9757"/>
    </row>
    <row r="9758" spans="1:8" x14ac:dyDescent="0.2">
      <c r="A9758" t="s">
        <v>21395</v>
      </c>
      <c r="B9758" t="s">
        <v>24893</v>
      </c>
      <c r="C9758" t="s">
        <v>21396</v>
      </c>
      <c r="D9758" t="s">
        <v>21648</v>
      </c>
      <c r="E9758"/>
      <c r="F9758">
        <v>99999</v>
      </c>
      <c r="G9758"/>
      <c r="H9758"/>
    </row>
    <row r="9759" spans="1:8" x14ac:dyDescent="0.2">
      <c r="A9759" t="s">
        <v>21397</v>
      </c>
      <c r="B9759" t="s">
        <v>24894</v>
      </c>
      <c r="C9759" t="s">
        <v>21398</v>
      </c>
      <c r="D9759" t="s">
        <v>21648</v>
      </c>
      <c r="E9759"/>
      <c r="F9759">
        <v>99999</v>
      </c>
      <c r="G9759"/>
      <c r="H9759"/>
    </row>
    <row r="9760" spans="1:8" x14ac:dyDescent="0.2">
      <c r="A9760" t="s">
        <v>21399</v>
      </c>
      <c r="B9760" t="s">
        <v>24895</v>
      </c>
      <c r="C9760" t="s">
        <v>21400</v>
      </c>
      <c r="D9760" t="s">
        <v>21648</v>
      </c>
      <c r="E9760"/>
      <c r="F9760">
        <v>99999</v>
      </c>
      <c r="G9760"/>
      <c r="H9760"/>
    </row>
    <row r="9761" spans="1:8" x14ac:dyDescent="0.2">
      <c r="A9761" t="s">
        <v>19585</v>
      </c>
      <c r="B9761" t="s">
        <v>24896</v>
      </c>
      <c r="C9761" t="s">
        <v>19586</v>
      </c>
      <c r="D9761" t="s">
        <v>21648</v>
      </c>
      <c r="E9761"/>
      <c r="F9761">
        <v>99999</v>
      </c>
      <c r="G9761"/>
      <c r="H9761"/>
    </row>
    <row r="9762" spans="1:8" x14ac:dyDescent="0.2">
      <c r="A9762" t="s">
        <v>19587</v>
      </c>
      <c r="B9762" t="s">
        <v>24897</v>
      </c>
      <c r="C9762" t="s">
        <v>19588</v>
      </c>
      <c r="D9762" t="s">
        <v>21648</v>
      </c>
      <c r="E9762"/>
      <c r="F9762">
        <v>99999</v>
      </c>
      <c r="G9762"/>
      <c r="H9762"/>
    </row>
    <row r="9763" spans="1:8" x14ac:dyDescent="0.2">
      <c r="A9763" t="s">
        <v>19589</v>
      </c>
      <c r="B9763" t="s">
        <v>24898</v>
      </c>
      <c r="C9763" t="s">
        <v>19590</v>
      </c>
      <c r="D9763" t="s">
        <v>21648</v>
      </c>
      <c r="E9763"/>
      <c r="F9763">
        <v>99999</v>
      </c>
      <c r="G9763"/>
      <c r="H9763"/>
    </row>
    <row r="9764" spans="1:8" x14ac:dyDescent="0.2">
      <c r="A9764" t="s">
        <v>19591</v>
      </c>
      <c r="B9764" t="s">
        <v>24899</v>
      </c>
      <c r="C9764" t="s">
        <v>19592</v>
      </c>
      <c r="D9764" t="s">
        <v>21648</v>
      </c>
      <c r="E9764"/>
      <c r="F9764">
        <v>99999</v>
      </c>
      <c r="G9764"/>
      <c r="H9764"/>
    </row>
    <row r="9765" spans="1:8" x14ac:dyDescent="0.2">
      <c r="A9765" t="s">
        <v>19593</v>
      </c>
      <c r="B9765" t="s">
        <v>24900</v>
      </c>
      <c r="C9765" t="s">
        <v>19594</v>
      </c>
      <c r="D9765" t="s">
        <v>21648</v>
      </c>
      <c r="E9765"/>
      <c r="F9765">
        <v>99999</v>
      </c>
      <c r="G9765"/>
      <c r="H9765"/>
    </row>
    <row r="9766" spans="1:8" x14ac:dyDescent="0.2">
      <c r="A9766" t="s">
        <v>19595</v>
      </c>
      <c r="B9766" t="s">
        <v>24901</v>
      </c>
      <c r="C9766" t="s">
        <v>19596</v>
      </c>
      <c r="D9766" t="s">
        <v>21648</v>
      </c>
      <c r="E9766"/>
      <c r="F9766">
        <v>71331</v>
      </c>
      <c r="G9766"/>
      <c r="H9766"/>
    </row>
    <row r="9767" spans="1:8" x14ac:dyDescent="0.2">
      <c r="A9767" t="s">
        <v>15127</v>
      </c>
      <c r="B9767" t="s">
        <v>24902</v>
      </c>
      <c r="C9767" t="s">
        <v>15128</v>
      </c>
      <c r="D9767" t="s">
        <v>21648</v>
      </c>
      <c r="E9767"/>
      <c r="F9767">
        <v>99999</v>
      </c>
      <c r="G9767"/>
      <c r="H9767"/>
    </row>
    <row r="9768" spans="1:8" x14ac:dyDescent="0.2">
      <c r="A9768" t="s">
        <v>19597</v>
      </c>
      <c r="B9768" t="s">
        <v>24903</v>
      </c>
      <c r="C9768" t="s">
        <v>19598</v>
      </c>
      <c r="D9768" t="s">
        <v>21648</v>
      </c>
      <c r="E9768"/>
      <c r="F9768">
        <v>99999</v>
      </c>
      <c r="G9768"/>
      <c r="H9768"/>
    </row>
    <row r="9769" spans="1:8" x14ac:dyDescent="0.2">
      <c r="A9769" t="s">
        <v>19599</v>
      </c>
      <c r="B9769" t="s">
        <v>24904</v>
      </c>
      <c r="C9769" t="s">
        <v>19600</v>
      </c>
      <c r="D9769" t="s">
        <v>21648</v>
      </c>
      <c r="E9769"/>
      <c r="F9769">
        <v>99999</v>
      </c>
      <c r="G9769"/>
      <c r="H9769"/>
    </row>
    <row r="9770" spans="1:8" x14ac:dyDescent="0.2">
      <c r="A9770" t="s">
        <v>21401</v>
      </c>
      <c r="B9770" t="s">
        <v>24905</v>
      </c>
      <c r="C9770" t="s">
        <v>21402</v>
      </c>
      <c r="D9770" t="s">
        <v>21648</v>
      </c>
      <c r="E9770"/>
      <c r="F9770">
        <v>99999</v>
      </c>
      <c r="G9770"/>
      <c r="H9770"/>
    </row>
    <row r="9771" spans="1:8" x14ac:dyDescent="0.2">
      <c r="A9771" t="s">
        <v>21403</v>
      </c>
      <c r="B9771" t="s">
        <v>24906</v>
      </c>
      <c r="C9771" t="s">
        <v>21404</v>
      </c>
      <c r="D9771" t="s">
        <v>21648</v>
      </c>
      <c r="E9771"/>
      <c r="F9771">
        <v>99999</v>
      </c>
      <c r="G9771"/>
      <c r="H9771"/>
    </row>
    <row r="9772" spans="1:8" x14ac:dyDescent="0.2">
      <c r="A9772" t="s">
        <v>21405</v>
      </c>
      <c r="B9772" t="s">
        <v>24907</v>
      </c>
      <c r="C9772" t="s">
        <v>21406</v>
      </c>
      <c r="D9772" t="s">
        <v>21648</v>
      </c>
      <c r="E9772"/>
      <c r="F9772">
        <v>99999</v>
      </c>
      <c r="G9772"/>
      <c r="H9772"/>
    </row>
    <row r="9773" spans="1:8" x14ac:dyDescent="0.2">
      <c r="A9773" t="s">
        <v>19601</v>
      </c>
      <c r="B9773" t="s">
        <v>24908</v>
      </c>
      <c r="C9773" t="s">
        <v>19602</v>
      </c>
      <c r="D9773" t="s">
        <v>21648</v>
      </c>
      <c r="E9773"/>
      <c r="F9773"/>
      <c r="G9773"/>
      <c r="H9773"/>
    </row>
    <row r="9774" spans="1:8" x14ac:dyDescent="0.2">
      <c r="A9774" t="s">
        <v>19603</v>
      </c>
      <c r="B9774" t="s">
        <v>24909</v>
      </c>
      <c r="C9774" t="s">
        <v>19604</v>
      </c>
      <c r="D9774" t="s">
        <v>21648</v>
      </c>
      <c r="E9774"/>
      <c r="F9774">
        <v>99999</v>
      </c>
      <c r="G9774"/>
      <c r="H9774"/>
    </row>
    <row r="9775" spans="1:8" x14ac:dyDescent="0.2">
      <c r="A9775" t="s">
        <v>19605</v>
      </c>
      <c r="B9775" t="s">
        <v>24910</v>
      </c>
      <c r="C9775" t="s">
        <v>19606</v>
      </c>
      <c r="D9775" t="s">
        <v>21648</v>
      </c>
      <c r="E9775"/>
      <c r="F9775"/>
      <c r="G9775"/>
      <c r="H9775"/>
    </row>
    <row r="9776" spans="1:8" x14ac:dyDescent="0.2">
      <c r="A9776" t="s">
        <v>21407</v>
      </c>
      <c r="B9776" t="s">
        <v>24902</v>
      </c>
      <c r="C9776" t="s">
        <v>15128</v>
      </c>
      <c r="D9776" t="s">
        <v>21648</v>
      </c>
      <c r="E9776"/>
      <c r="F9776">
        <v>99999</v>
      </c>
      <c r="G9776"/>
      <c r="H9776"/>
    </row>
    <row r="9777" spans="1:8" x14ac:dyDescent="0.2">
      <c r="A9777" t="s">
        <v>19607</v>
      </c>
      <c r="B9777" t="s">
        <v>24720</v>
      </c>
      <c r="C9777" t="s">
        <v>19608</v>
      </c>
      <c r="D9777" t="s">
        <v>21648</v>
      </c>
      <c r="E9777"/>
      <c r="F9777">
        <v>71331</v>
      </c>
      <c r="G9777"/>
      <c r="H9777"/>
    </row>
    <row r="9778" spans="1:8" x14ac:dyDescent="0.2">
      <c r="A9778" t="s">
        <v>19609</v>
      </c>
      <c r="B9778" t="s">
        <v>24911</v>
      </c>
      <c r="C9778" t="s">
        <v>19610</v>
      </c>
      <c r="D9778" t="s">
        <v>21648</v>
      </c>
      <c r="E9778"/>
      <c r="F9778">
        <v>71331</v>
      </c>
      <c r="G9778"/>
      <c r="H9778"/>
    </row>
    <row r="9779" spans="1:8" x14ac:dyDescent="0.2">
      <c r="A9779" t="s">
        <v>19611</v>
      </c>
      <c r="B9779" t="s">
        <v>24722</v>
      </c>
      <c r="C9779" t="s">
        <v>19612</v>
      </c>
      <c r="D9779" t="s">
        <v>21648</v>
      </c>
      <c r="E9779"/>
      <c r="F9779">
        <v>71331</v>
      </c>
      <c r="G9779"/>
      <c r="H9779"/>
    </row>
    <row r="9780" spans="1:8" x14ac:dyDescent="0.2">
      <c r="A9780" t="s">
        <v>25889</v>
      </c>
      <c r="B9780" t="s">
        <v>25881</v>
      </c>
      <c r="C9780" t="s">
        <v>25890</v>
      </c>
      <c r="D9780" t="s">
        <v>21648</v>
      </c>
      <c r="E9780"/>
      <c r="F9780"/>
      <c r="G9780"/>
      <c r="H9780"/>
    </row>
    <row r="9781" spans="1:8" x14ac:dyDescent="0.2">
      <c r="A9781" t="s">
        <v>25891</v>
      </c>
      <c r="B9781" t="s">
        <v>25884</v>
      </c>
      <c r="C9781" t="s">
        <v>25892</v>
      </c>
      <c r="D9781" t="s">
        <v>21648</v>
      </c>
      <c r="E9781"/>
      <c r="F9781"/>
      <c r="G9781"/>
      <c r="H9781"/>
    </row>
    <row r="9782" spans="1:8" x14ac:dyDescent="0.2">
      <c r="A9782" t="s">
        <v>25893</v>
      </c>
      <c r="B9782" t="s">
        <v>25887</v>
      </c>
      <c r="C9782" t="s">
        <v>25894</v>
      </c>
      <c r="D9782" t="s">
        <v>21648</v>
      </c>
      <c r="E9782"/>
      <c r="F9782"/>
      <c r="G9782"/>
      <c r="H9782"/>
    </row>
    <row r="9783" spans="1:8" x14ac:dyDescent="0.2">
      <c r="A9783" t="s">
        <v>19613</v>
      </c>
      <c r="B9783" t="s">
        <v>24912</v>
      </c>
      <c r="C9783" t="s">
        <v>19614</v>
      </c>
      <c r="D9783" t="s">
        <v>21648</v>
      </c>
      <c r="E9783"/>
      <c r="F9783">
        <v>99999</v>
      </c>
      <c r="G9783"/>
      <c r="H9783"/>
    </row>
    <row r="9784" spans="1:8" x14ac:dyDescent="0.2">
      <c r="A9784" t="s">
        <v>19615</v>
      </c>
      <c r="B9784" t="s">
        <v>24913</v>
      </c>
      <c r="C9784" t="s">
        <v>19616</v>
      </c>
      <c r="D9784" t="s">
        <v>21648</v>
      </c>
      <c r="E9784"/>
      <c r="F9784">
        <v>99999</v>
      </c>
      <c r="G9784"/>
      <c r="H9784"/>
    </row>
    <row r="9785" spans="1:8" x14ac:dyDescent="0.2">
      <c r="A9785" t="s">
        <v>21408</v>
      </c>
      <c r="B9785" t="s">
        <v>24914</v>
      </c>
      <c r="C9785" t="s">
        <v>21409</v>
      </c>
      <c r="D9785" t="s">
        <v>21648</v>
      </c>
      <c r="E9785"/>
      <c r="F9785"/>
      <c r="G9785"/>
      <c r="H9785"/>
    </row>
    <row r="9786" spans="1:8" x14ac:dyDescent="0.2">
      <c r="A9786" t="s">
        <v>25895</v>
      </c>
      <c r="B9786" t="s">
        <v>25896</v>
      </c>
      <c r="C9786" t="s">
        <v>25897</v>
      </c>
      <c r="D9786" t="s">
        <v>21648</v>
      </c>
      <c r="E9786"/>
      <c r="F9786">
        <v>99999</v>
      </c>
      <c r="G9786"/>
      <c r="H9786"/>
    </row>
    <row r="9787" spans="1:8" x14ac:dyDescent="0.2">
      <c r="A9787" t="s">
        <v>21410</v>
      </c>
      <c r="B9787" t="s">
        <v>24915</v>
      </c>
      <c r="C9787" t="s">
        <v>21411</v>
      </c>
      <c r="D9787" t="s">
        <v>21648</v>
      </c>
      <c r="E9787"/>
      <c r="F9787">
        <v>99999</v>
      </c>
      <c r="G9787"/>
      <c r="H9787"/>
    </row>
    <row r="9788" spans="1:8" x14ac:dyDescent="0.2">
      <c r="A9788" t="s">
        <v>19617</v>
      </c>
      <c r="B9788" t="s">
        <v>24916</v>
      </c>
      <c r="C9788" t="s">
        <v>19618</v>
      </c>
      <c r="D9788" t="s">
        <v>21648</v>
      </c>
      <c r="E9788"/>
      <c r="F9788"/>
      <c r="G9788"/>
      <c r="H9788"/>
    </row>
    <row r="9789" spans="1:8" x14ac:dyDescent="0.2">
      <c r="A9789" t="s">
        <v>21412</v>
      </c>
      <c r="B9789" t="s">
        <v>24917</v>
      </c>
      <c r="C9789" t="s">
        <v>21413</v>
      </c>
      <c r="D9789" t="s">
        <v>21648</v>
      </c>
      <c r="E9789"/>
      <c r="F9789"/>
      <c r="G9789"/>
      <c r="H9789"/>
    </row>
    <row r="9790" spans="1:8" x14ac:dyDescent="0.2">
      <c r="A9790" t="s">
        <v>21414</v>
      </c>
      <c r="B9790" t="s">
        <v>24918</v>
      </c>
      <c r="C9790" t="s">
        <v>21415</v>
      </c>
      <c r="D9790" t="s">
        <v>21648</v>
      </c>
      <c r="E9790"/>
      <c r="F9790"/>
      <c r="G9790"/>
      <c r="H9790"/>
    </row>
    <row r="9791" spans="1:8" x14ac:dyDescent="0.2">
      <c r="A9791" t="s">
        <v>21416</v>
      </c>
      <c r="B9791" t="s">
        <v>24919</v>
      </c>
      <c r="C9791" t="s">
        <v>21417</v>
      </c>
      <c r="D9791" t="s">
        <v>21648</v>
      </c>
      <c r="E9791"/>
      <c r="F9791"/>
      <c r="G9791"/>
      <c r="H9791"/>
    </row>
    <row r="9792" spans="1:8" x14ac:dyDescent="0.2">
      <c r="A9792" t="s">
        <v>21418</v>
      </c>
      <c r="B9792" t="s">
        <v>24920</v>
      </c>
      <c r="C9792" t="s">
        <v>21419</v>
      </c>
      <c r="D9792" t="s">
        <v>21648</v>
      </c>
      <c r="E9792"/>
      <c r="F9792"/>
      <c r="G9792"/>
      <c r="H9792"/>
    </row>
    <row r="9793" spans="1:8" x14ac:dyDescent="0.2">
      <c r="A9793" t="s">
        <v>21420</v>
      </c>
      <c r="B9793" t="s">
        <v>24921</v>
      </c>
      <c r="C9793" t="s">
        <v>21421</v>
      </c>
      <c r="D9793" t="s">
        <v>21648</v>
      </c>
      <c r="E9793"/>
      <c r="F9793"/>
      <c r="G9793"/>
      <c r="H9793"/>
    </row>
    <row r="9794" spans="1:8" x14ac:dyDescent="0.2">
      <c r="A9794" t="s">
        <v>21422</v>
      </c>
      <c r="B9794" t="s">
        <v>24922</v>
      </c>
      <c r="C9794" t="s">
        <v>21423</v>
      </c>
      <c r="D9794" t="s">
        <v>21648</v>
      </c>
      <c r="E9794"/>
      <c r="F9794"/>
      <c r="G9794"/>
      <c r="H9794"/>
    </row>
    <row r="9795" spans="1:8" x14ac:dyDescent="0.2">
      <c r="A9795" t="s">
        <v>21424</v>
      </c>
      <c r="B9795" t="s">
        <v>24923</v>
      </c>
      <c r="C9795" t="s">
        <v>21425</v>
      </c>
      <c r="D9795" t="s">
        <v>21648</v>
      </c>
      <c r="E9795"/>
      <c r="F9795"/>
      <c r="G9795"/>
      <c r="H9795"/>
    </row>
    <row r="9796" spans="1:8" x14ac:dyDescent="0.2">
      <c r="A9796" t="s">
        <v>21426</v>
      </c>
      <c r="B9796" t="s">
        <v>24924</v>
      </c>
      <c r="C9796" t="s">
        <v>21427</v>
      </c>
      <c r="D9796" t="s">
        <v>21648</v>
      </c>
      <c r="E9796"/>
      <c r="F9796"/>
      <c r="G9796"/>
      <c r="H9796"/>
    </row>
    <row r="9797" spans="1:8" x14ac:dyDescent="0.2">
      <c r="A9797" t="s">
        <v>21428</v>
      </c>
      <c r="B9797" t="s">
        <v>24925</v>
      </c>
      <c r="C9797" t="s">
        <v>21429</v>
      </c>
      <c r="D9797" t="s">
        <v>21648</v>
      </c>
      <c r="E9797"/>
      <c r="F9797"/>
      <c r="G9797"/>
      <c r="H9797"/>
    </row>
    <row r="9798" spans="1:8" x14ac:dyDescent="0.2">
      <c r="A9798" t="s">
        <v>19619</v>
      </c>
      <c r="B9798" t="s">
        <v>24926</v>
      </c>
      <c r="C9798" t="s">
        <v>19620</v>
      </c>
      <c r="D9798" t="s">
        <v>21648</v>
      </c>
      <c r="E9798"/>
      <c r="F9798">
        <v>99999</v>
      </c>
      <c r="G9798"/>
      <c r="H9798"/>
    </row>
    <row r="9799" spans="1:8" x14ac:dyDescent="0.2">
      <c r="A9799" t="s">
        <v>19621</v>
      </c>
      <c r="B9799" t="s">
        <v>24927</v>
      </c>
      <c r="C9799" t="s">
        <v>19622</v>
      </c>
      <c r="D9799" t="s">
        <v>21648</v>
      </c>
      <c r="E9799"/>
      <c r="F9799">
        <v>99999</v>
      </c>
      <c r="G9799"/>
      <c r="H9799"/>
    </row>
    <row r="9800" spans="1:8" x14ac:dyDescent="0.2">
      <c r="A9800" t="s">
        <v>19623</v>
      </c>
      <c r="B9800" t="s">
        <v>24928</v>
      </c>
      <c r="C9800" t="s">
        <v>19624</v>
      </c>
      <c r="D9800" t="s">
        <v>21648</v>
      </c>
      <c r="E9800"/>
      <c r="F9800">
        <v>99999</v>
      </c>
      <c r="G9800"/>
      <c r="H9800"/>
    </row>
    <row r="9801" spans="1:8" x14ac:dyDescent="0.2">
      <c r="A9801" t="s">
        <v>21430</v>
      </c>
      <c r="B9801" t="s">
        <v>24929</v>
      </c>
      <c r="C9801" t="s">
        <v>21431</v>
      </c>
      <c r="D9801" t="s">
        <v>21648</v>
      </c>
      <c r="E9801"/>
      <c r="F9801"/>
      <c r="G9801"/>
      <c r="H9801"/>
    </row>
    <row r="9802" spans="1:8" x14ac:dyDescent="0.2">
      <c r="A9802" t="s">
        <v>21432</v>
      </c>
      <c r="B9802" t="s">
        <v>24929</v>
      </c>
      <c r="C9802" t="s">
        <v>21433</v>
      </c>
      <c r="D9802" t="s">
        <v>21648</v>
      </c>
      <c r="E9802"/>
      <c r="F9802"/>
      <c r="G9802"/>
      <c r="H9802"/>
    </row>
    <row r="9803" spans="1:8" x14ac:dyDescent="0.2">
      <c r="A9803" t="s">
        <v>21434</v>
      </c>
      <c r="B9803" t="s">
        <v>24929</v>
      </c>
      <c r="C9803" t="s">
        <v>21435</v>
      </c>
      <c r="D9803" t="s">
        <v>21648</v>
      </c>
      <c r="E9803"/>
      <c r="F9803"/>
      <c r="G9803"/>
      <c r="H9803"/>
    </row>
    <row r="9804" spans="1:8" x14ac:dyDescent="0.2">
      <c r="A9804" t="s">
        <v>21436</v>
      </c>
      <c r="B9804" t="s">
        <v>24929</v>
      </c>
      <c r="C9804" t="s">
        <v>21437</v>
      </c>
      <c r="D9804" t="s">
        <v>21648</v>
      </c>
      <c r="E9804"/>
      <c r="F9804"/>
      <c r="G9804"/>
      <c r="H9804"/>
    </row>
    <row r="9805" spans="1:8" x14ac:dyDescent="0.2">
      <c r="A9805" t="s">
        <v>21438</v>
      </c>
      <c r="B9805" t="s">
        <v>24929</v>
      </c>
      <c r="C9805" t="s">
        <v>21439</v>
      </c>
      <c r="D9805" t="s">
        <v>21648</v>
      </c>
      <c r="E9805"/>
      <c r="F9805"/>
      <c r="G9805"/>
      <c r="H9805"/>
    </row>
    <row r="9806" spans="1:8" x14ac:dyDescent="0.2">
      <c r="A9806" t="s">
        <v>21440</v>
      </c>
      <c r="B9806" t="s">
        <v>24929</v>
      </c>
      <c r="C9806" t="s">
        <v>21441</v>
      </c>
      <c r="D9806" t="s">
        <v>21648</v>
      </c>
      <c r="E9806"/>
      <c r="F9806"/>
      <c r="G9806"/>
      <c r="H9806"/>
    </row>
    <row r="9807" spans="1:8" x14ac:dyDescent="0.2">
      <c r="A9807" t="s">
        <v>24930</v>
      </c>
      <c r="B9807" t="s">
        <v>24931</v>
      </c>
      <c r="C9807" t="s">
        <v>24932</v>
      </c>
      <c r="D9807" t="s">
        <v>21648</v>
      </c>
      <c r="E9807"/>
      <c r="F9807"/>
      <c r="G9807"/>
      <c r="H9807"/>
    </row>
    <row r="9808" spans="1:8" x14ac:dyDescent="0.2">
      <c r="A9808" t="s">
        <v>24933</v>
      </c>
      <c r="B9808" t="s">
        <v>24934</v>
      </c>
      <c r="C9808" t="s">
        <v>24935</v>
      </c>
      <c r="D9808" t="s">
        <v>21648</v>
      </c>
      <c r="E9808"/>
      <c r="F9808"/>
      <c r="G9808"/>
      <c r="H9808"/>
    </row>
    <row r="9809" spans="1:8" x14ac:dyDescent="0.2">
      <c r="A9809" t="s">
        <v>24936</v>
      </c>
      <c r="B9809" t="s">
        <v>24937</v>
      </c>
      <c r="C9809" t="s">
        <v>24938</v>
      </c>
      <c r="D9809" t="s">
        <v>21648</v>
      </c>
      <c r="E9809"/>
      <c r="F9809"/>
      <c r="G9809"/>
      <c r="H9809"/>
    </row>
    <row r="9810" spans="1:8" x14ac:dyDescent="0.2">
      <c r="A9810" t="s">
        <v>24939</v>
      </c>
      <c r="B9810" t="s">
        <v>24940</v>
      </c>
      <c r="C9810" t="s">
        <v>24941</v>
      </c>
      <c r="D9810" t="s">
        <v>21648</v>
      </c>
      <c r="E9810"/>
      <c r="F9810"/>
      <c r="G9810"/>
      <c r="H9810"/>
    </row>
    <row r="9811" spans="1:8" x14ac:dyDescent="0.2">
      <c r="A9811" t="s">
        <v>25898</v>
      </c>
      <c r="B9811" t="s">
        <v>25899</v>
      </c>
      <c r="C9811" t="s">
        <v>25900</v>
      </c>
      <c r="D9811" t="s">
        <v>21648</v>
      </c>
      <c r="E9811"/>
      <c r="F9811">
        <v>99999</v>
      </c>
      <c r="G9811"/>
      <c r="H9811"/>
    </row>
    <row r="9812" spans="1:8" x14ac:dyDescent="0.2">
      <c r="A9812" t="s">
        <v>21442</v>
      </c>
      <c r="B9812" t="s">
        <v>24942</v>
      </c>
      <c r="C9812" t="s">
        <v>21443</v>
      </c>
      <c r="D9812" t="s">
        <v>21648</v>
      </c>
      <c r="E9812"/>
      <c r="F9812"/>
      <c r="G9812"/>
      <c r="H9812"/>
    </row>
    <row r="9813" spans="1:8" x14ac:dyDescent="0.2">
      <c r="A9813" t="s">
        <v>21444</v>
      </c>
      <c r="B9813" t="s">
        <v>24943</v>
      </c>
      <c r="C9813" t="s">
        <v>21445</v>
      </c>
      <c r="D9813" t="s">
        <v>21648</v>
      </c>
      <c r="E9813"/>
      <c r="F9813"/>
      <c r="G9813"/>
      <c r="H9813"/>
    </row>
    <row r="9814" spans="1:8" x14ac:dyDescent="0.2">
      <c r="A9814" t="s">
        <v>21446</v>
      </c>
      <c r="B9814" t="s">
        <v>24944</v>
      </c>
      <c r="C9814" t="s">
        <v>21447</v>
      </c>
      <c r="D9814" t="s">
        <v>21648</v>
      </c>
      <c r="E9814"/>
      <c r="F9814"/>
      <c r="G9814"/>
      <c r="H9814"/>
    </row>
    <row r="9815" spans="1:8" x14ac:dyDescent="0.2">
      <c r="A9815" t="s">
        <v>21448</v>
      </c>
      <c r="B9815" t="s">
        <v>24945</v>
      </c>
      <c r="C9815" t="s">
        <v>21449</v>
      </c>
      <c r="D9815" t="s">
        <v>21648</v>
      </c>
      <c r="E9815"/>
      <c r="F9815"/>
      <c r="G9815"/>
      <c r="H9815"/>
    </row>
    <row r="9816" spans="1:8" x14ac:dyDescent="0.2">
      <c r="A9816" t="s">
        <v>21450</v>
      </c>
      <c r="B9816" t="s">
        <v>24946</v>
      </c>
      <c r="C9816" t="s">
        <v>21451</v>
      </c>
      <c r="D9816" t="s">
        <v>21648</v>
      </c>
      <c r="E9816"/>
      <c r="F9816"/>
      <c r="G9816"/>
      <c r="H9816"/>
    </row>
    <row r="9817" spans="1:8" x14ac:dyDescent="0.2">
      <c r="A9817" t="s">
        <v>21452</v>
      </c>
      <c r="B9817" t="s">
        <v>24947</v>
      </c>
      <c r="C9817" t="s">
        <v>21453</v>
      </c>
      <c r="D9817" t="s">
        <v>21648</v>
      </c>
      <c r="E9817"/>
      <c r="F9817"/>
      <c r="G9817"/>
      <c r="H9817"/>
    </row>
    <row r="9818" spans="1:8" x14ac:dyDescent="0.2">
      <c r="A9818" t="s">
        <v>21454</v>
      </c>
      <c r="B9818" t="s">
        <v>24948</v>
      </c>
      <c r="C9818" t="s">
        <v>21455</v>
      </c>
      <c r="D9818" t="s">
        <v>21648</v>
      </c>
      <c r="E9818"/>
      <c r="F9818">
        <v>99999</v>
      </c>
      <c r="G9818"/>
      <c r="H9818"/>
    </row>
    <row r="9819" spans="1:8" x14ac:dyDescent="0.2">
      <c r="A9819" t="s">
        <v>19625</v>
      </c>
      <c r="B9819" t="s">
        <v>24949</v>
      </c>
      <c r="C9819" t="s">
        <v>19626</v>
      </c>
      <c r="D9819" t="s">
        <v>21648</v>
      </c>
      <c r="E9819"/>
      <c r="F9819">
        <v>99999</v>
      </c>
      <c r="G9819"/>
      <c r="H9819"/>
    </row>
    <row r="9820" spans="1:8" x14ac:dyDescent="0.2">
      <c r="A9820" t="s">
        <v>19627</v>
      </c>
      <c r="B9820" t="s">
        <v>24950</v>
      </c>
      <c r="C9820" t="s">
        <v>19628</v>
      </c>
      <c r="D9820" t="s">
        <v>21648</v>
      </c>
      <c r="E9820"/>
      <c r="F9820">
        <v>99999</v>
      </c>
      <c r="G9820"/>
      <c r="H9820"/>
    </row>
    <row r="9821" spans="1:8" x14ac:dyDescent="0.2">
      <c r="A9821" t="s">
        <v>19629</v>
      </c>
      <c r="B9821" t="s">
        <v>24951</v>
      </c>
      <c r="C9821" t="s">
        <v>19630</v>
      </c>
      <c r="D9821" t="s">
        <v>21648</v>
      </c>
      <c r="E9821"/>
      <c r="F9821">
        <v>99999</v>
      </c>
      <c r="G9821"/>
      <c r="H9821"/>
    </row>
    <row r="9822" spans="1:8" x14ac:dyDescent="0.2">
      <c r="A9822" t="s">
        <v>19631</v>
      </c>
      <c r="B9822" t="s">
        <v>24952</v>
      </c>
      <c r="C9822" t="s">
        <v>19632</v>
      </c>
      <c r="D9822" t="s">
        <v>21648</v>
      </c>
      <c r="E9822"/>
      <c r="F9822">
        <v>99999</v>
      </c>
      <c r="G9822"/>
      <c r="H9822"/>
    </row>
    <row r="9823" spans="1:8" x14ac:dyDescent="0.2">
      <c r="A9823" t="s">
        <v>19633</v>
      </c>
      <c r="B9823" t="s">
        <v>24953</v>
      </c>
      <c r="C9823" t="s">
        <v>19634</v>
      </c>
      <c r="D9823" t="s">
        <v>21648</v>
      </c>
      <c r="E9823"/>
      <c r="F9823">
        <v>99999</v>
      </c>
      <c r="G9823"/>
      <c r="H9823"/>
    </row>
    <row r="9824" spans="1:8" x14ac:dyDescent="0.2">
      <c r="A9824" t="s">
        <v>21456</v>
      </c>
      <c r="B9824" t="s">
        <v>24954</v>
      </c>
      <c r="C9824" t="s">
        <v>21457</v>
      </c>
      <c r="D9824" t="s">
        <v>21648</v>
      </c>
      <c r="E9824"/>
      <c r="F9824">
        <v>99999</v>
      </c>
      <c r="G9824"/>
      <c r="H9824"/>
    </row>
    <row r="9825" spans="1:8" x14ac:dyDescent="0.2">
      <c r="A9825" t="s">
        <v>21458</v>
      </c>
      <c r="B9825" t="s">
        <v>24955</v>
      </c>
      <c r="C9825" t="s">
        <v>21459</v>
      </c>
      <c r="D9825" t="s">
        <v>21648</v>
      </c>
      <c r="E9825"/>
      <c r="F9825">
        <v>99999</v>
      </c>
      <c r="G9825"/>
      <c r="H9825"/>
    </row>
    <row r="9826" spans="1:8" x14ac:dyDescent="0.2">
      <c r="A9826" t="s">
        <v>21460</v>
      </c>
      <c r="B9826" t="s">
        <v>24956</v>
      </c>
      <c r="C9826" t="s">
        <v>21461</v>
      </c>
      <c r="D9826" t="s">
        <v>21648</v>
      </c>
      <c r="E9826"/>
      <c r="F9826">
        <v>99999</v>
      </c>
      <c r="G9826"/>
      <c r="H9826"/>
    </row>
    <row r="9827" spans="1:8" x14ac:dyDescent="0.2">
      <c r="A9827" t="s">
        <v>21462</v>
      </c>
      <c r="B9827" t="s">
        <v>24957</v>
      </c>
      <c r="C9827" t="s">
        <v>21463</v>
      </c>
      <c r="D9827" t="s">
        <v>21648</v>
      </c>
      <c r="E9827"/>
      <c r="F9827">
        <v>99999</v>
      </c>
      <c r="G9827"/>
      <c r="H9827"/>
    </row>
    <row r="9828" spans="1:8" x14ac:dyDescent="0.2">
      <c r="A9828" t="s">
        <v>21464</v>
      </c>
      <c r="B9828" t="s">
        <v>24958</v>
      </c>
      <c r="C9828" t="s">
        <v>21465</v>
      </c>
      <c r="D9828" t="s">
        <v>21648</v>
      </c>
      <c r="E9828"/>
      <c r="F9828">
        <v>99999</v>
      </c>
      <c r="G9828"/>
      <c r="H9828"/>
    </row>
    <row r="9829" spans="1:8" x14ac:dyDescent="0.2">
      <c r="A9829" t="s">
        <v>21466</v>
      </c>
      <c r="B9829" t="s">
        <v>24959</v>
      </c>
      <c r="C9829" t="s">
        <v>21467</v>
      </c>
      <c r="D9829" t="s">
        <v>21648</v>
      </c>
      <c r="E9829"/>
      <c r="F9829">
        <v>99999</v>
      </c>
      <c r="G9829"/>
      <c r="H9829"/>
    </row>
    <row r="9830" spans="1:8" x14ac:dyDescent="0.2">
      <c r="A9830" t="s">
        <v>21468</v>
      </c>
      <c r="B9830" t="s">
        <v>24960</v>
      </c>
      <c r="C9830" t="s">
        <v>21469</v>
      </c>
      <c r="D9830" t="s">
        <v>21648</v>
      </c>
      <c r="E9830"/>
      <c r="F9830"/>
      <c r="G9830"/>
      <c r="H9830"/>
    </row>
    <row r="9831" spans="1:8" x14ac:dyDescent="0.2">
      <c r="A9831" t="s">
        <v>21470</v>
      </c>
      <c r="B9831" t="s">
        <v>24961</v>
      </c>
      <c r="C9831" t="s">
        <v>21471</v>
      </c>
      <c r="D9831" t="s">
        <v>21648</v>
      </c>
      <c r="E9831"/>
      <c r="F9831"/>
      <c r="G9831"/>
      <c r="H9831"/>
    </row>
    <row r="9832" spans="1:8" x14ac:dyDescent="0.2">
      <c r="A9832" t="s">
        <v>21472</v>
      </c>
      <c r="B9832" t="s">
        <v>24962</v>
      </c>
      <c r="C9832" t="s">
        <v>21473</v>
      </c>
      <c r="D9832" t="s">
        <v>21648</v>
      </c>
      <c r="E9832"/>
      <c r="F9832"/>
      <c r="G9832"/>
      <c r="H9832"/>
    </row>
    <row r="9833" spans="1:8" x14ac:dyDescent="0.2">
      <c r="A9833" t="s">
        <v>21474</v>
      </c>
      <c r="B9833" t="s">
        <v>24963</v>
      </c>
      <c r="C9833" t="s">
        <v>21475</v>
      </c>
      <c r="D9833" t="s">
        <v>21648</v>
      </c>
      <c r="E9833"/>
      <c r="F9833"/>
      <c r="G9833"/>
      <c r="H9833"/>
    </row>
    <row r="9834" spans="1:8" x14ac:dyDescent="0.2">
      <c r="A9834" t="s">
        <v>21476</v>
      </c>
      <c r="B9834" t="s">
        <v>24964</v>
      </c>
      <c r="C9834" t="s">
        <v>21477</v>
      </c>
      <c r="D9834" t="s">
        <v>21648</v>
      </c>
      <c r="E9834"/>
      <c r="F9834"/>
      <c r="G9834"/>
      <c r="H9834"/>
    </row>
    <row r="9835" spans="1:8" x14ac:dyDescent="0.2">
      <c r="A9835" t="s">
        <v>21478</v>
      </c>
      <c r="B9835" t="s">
        <v>24965</v>
      </c>
      <c r="C9835" t="s">
        <v>21479</v>
      </c>
      <c r="D9835" t="s">
        <v>21648</v>
      </c>
      <c r="E9835"/>
      <c r="F9835"/>
      <c r="G9835"/>
      <c r="H9835"/>
    </row>
    <row r="9836" spans="1:8" x14ac:dyDescent="0.2">
      <c r="A9836" t="s">
        <v>21480</v>
      </c>
      <c r="B9836" t="s">
        <v>24966</v>
      </c>
      <c r="C9836" t="s">
        <v>21481</v>
      </c>
      <c r="D9836" t="s">
        <v>21648</v>
      </c>
      <c r="E9836"/>
      <c r="F9836"/>
      <c r="G9836"/>
      <c r="H9836"/>
    </row>
    <row r="9837" spans="1:8" x14ac:dyDescent="0.2">
      <c r="A9837" t="s">
        <v>21482</v>
      </c>
      <c r="B9837" t="s">
        <v>24967</v>
      </c>
      <c r="C9837" t="s">
        <v>21483</v>
      </c>
      <c r="D9837" t="s">
        <v>21648</v>
      </c>
      <c r="E9837"/>
      <c r="F9837"/>
      <c r="G9837"/>
      <c r="H9837"/>
    </row>
    <row r="9838" spans="1:8" x14ac:dyDescent="0.2">
      <c r="A9838" t="s">
        <v>21484</v>
      </c>
      <c r="B9838" t="s">
        <v>24968</v>
      </c>
      <c r="C9838" t="s">
        <v>21485</v>
      </c>
      <c r="D9838" t="s">
        <v>21648</v>
      </c>
      <c r="E9838"/>
      <c r="F9838"/>
      <c r="G9838"/>
      <c r="H9838"/>
    </row>
    <row r="9839" spans="1:8" x14ac:dyDescent="0.2">
      <c r="A9839" t="s">
        <v>19635</v>
      </c>
      <c r="B9839" t="s">
        <v>24579</v>
      </c>
      <c r="C9839" t="s">
        <v>19636</v>
      </c>
      <c r="D9839" t="s">
        <v>21677</v>
      </c>
      <c r="E9839"/>
      <c r="F9839"/>
      <c r="G9839"/>
      <c r="H9839"/>
    </row>
    <row r="9840" spans="1:8" x14ac:dyDescent="0.2">
      <c r="A9840" t="s">
        <v>19637</v>
      </c>
      <c r="B9840" t="s">
        <v>24681</v>
      </c>
      <c r="C9840" t="s">
        <v>19638</v>
      </c>
      <c r="D9840" t="s">
        <v>21677</v>
      </c>
      <c r="E9840"/>
      <c r="F9840"/>
      <c r="G9840"/>
      <c r="H9840"/>
    </row>
    <row r="9841" spans="1:8" x14ac:dyDescent="0.2">
      <c r="A9841" t="s">
        <v>19639</v>
      </c>
      <c r="B9841" t="s">
        <v>24969</v>
      </c>
      <c r="C9841" t="s">
        <v>19640</v>
      </c>
      <c r="D9841" t="s">
        <v>21677</v>
      </c>
      <c r="E9841"/>
      <c r="F9841"/>
      <c r="G9841"/>
      <c r="H9841"/>
    </row>
    <row r="9842" spans="1:8" x14ac:dyDescent="0.2">
      <c r="A9842" t="s">
        <v>19641</v>
      </c>
      <c r="B9842" t="s">
        <v>24970</v>
      </c>
      <c r="C9842" t="s">
        <v>19642</v>
      </c>
      <c r="D9842" t="s">
        <v>21677</v>
      </c>
      <c r="E9842"/>
      <c r="F9842"/>
      <c r="G9842"/>
      <c r="H9842"/>
    </row>
    <row r="9843" spans="1:8" x14ac:dyDescent="0.2">
      <c r="A9843" t="s">
        <v>19643</v>
      </c>
      <c r="B9843" t="s">
        <v>24971</v>
      </c>
      <c r="C9843" t="s">
        <v>19644</v>
      </c>
      <c r="D9843" t="s">
        <v>21677</v>
      </c>
      <c r="E9843"/>
      <c r="F9843"/>
      <c r="G9843"/>
      <c r="H9843"/>
    </row>
    <row r="9844" spans="1:8" x14ac:dyDescent="0.2">
      <c r="A9844" t="s">
        <v>19645</v>
      </c>
      <c r="B9844" t="s">
        <v>24972</v>
      </c>
      <c r="C9844" t="s">
        <v>19646</v>
      </c>
      <c r="D9844" t="s">
        <v>21677</v>
      </c>
      <c r="E9844"/>
      <c r="F9844"/>
      <c r="G9844"/>
      <c r="H9844"/>
    </row>
    <row r="9845" spans="1:8" x14ac:dyDescent="0.2">
      <c r="A9845" t="s">
        <v>25901</v>
      </c>
      <c r="B9845" t="s">
        <v>25902</v>
      </c>
      <c r="C9845" t="s">
        <v>25903</v>
      </c>
      <c r="D9845" t="s">
        <v>21677</v>
      </c>
      <c r="E9845"/>
      <c r="F9845"/>
      <c r="G9845"/>
      <c r="H9845"/>
    </row>
    <row r="9846" spans="1:8" x14ac:dyDescent="0.2">
      <c r="A9846" t="s">
        <v>25904</v>
      </c>
      <c r="B9846" t="s">
        <v>24535</v>
      </c>
      <c r="C9846" t="s">
        <v>25905</v>
      </c>
      <c r="D9846" t="s">
        <v>21677</v>
      </c>
      <c r="E9846"/>
      <c r="F9846"/>
      <c r="G9846"/>
      <c r="H9846"/>
    </row>
    <row r="9847" spans="1:8" x14ac:dyDescent="0.2">
      <c r="A9847" t="s">
        <v>25906</v>
      </c>
      <c r="B9847" t="s">
        <v>24576</v>
      </c>
      <c r="C9847" t="s">
        <v>25907</v>
      </c>
      <c r="D9847" t="s">
        <v>21677</v>
      </c>
      <c r="E9847"/>
      <c r="F9847"/>
      <c r="G9847"/>
      <c r="H9847"/>
    </row>
    <row r="9848" spans="1:8" x14ac:dyDescent="0.2">
      <c r="A9848" t="s">
        <v>15129</v>
      </c>
      <c r="B9848" t="s">
        <v>24973</v>
      </c>
      <c r="C9848" t="s">
        <v>15130</v>
      </c>
      <c r="D9848" t="s">
        <v>21677</v>
      </c>
      <c r="E9848"/>
      <c r="F9848"/>
      <c r="G9848"/>
      <c r="H9848"/>
    </row>
    <row r="9849" spans="1:8" x14ac:dyDescent="0.2">
      <c r="A9849" t="s">
        <v>15131</v>
      </c>
      <c r="B9849" t="s">
        <v>24974</v>
      </c>
      <c r="C9849" t="s">
        <v>15132</v>
      </c>
      <c r="D9849" t="s">
        <v>21677</v>
      </c>
      <c r="E9849"/>
      <c r="F9849"/>
      <c r="G9849"/>
      <c r="H9849"/>
    </row>
    <row r="9850" spans="1:8" x14ac:dyDescent="0.2">
      <c r="A9850" t="s">
        <v>24975</v>
      </c>
      <c r="B9850" t="s">
        <v>24671</v>
      </c>
      <c r="C9850" t="s">
        <v>24976</v>
      </c>
      <c r="D9850" t="s">
        <v>24377</v>
      </c>
      <c r="E9850"/>
      <c r="F9850"/>
      <c r="G9850"/>
      <c r="H9850"/>
    </row>
    <row r="9851" spans="1:8" x14ac:dyDescent="0.2">
      <c r="A9851" t="s">
        <v>24977</v>
      </c>
      <c r="B9851" t="s">
        <v>24671</v>
      </c>
      <c r="C9851" t="s">
        <v>24978</v>
      </c>
      <c r="D9851" t="s">
        <v>24377</v>
      </c>
      <c r="E9851"/>
      <c r="F9851"/>
      <c r="G9851"/>
      <c r="H9851"/>
    </row>
    <row r="9852" spans="1:8" x14ac:dyDescent="0.2">
      <c r="A9852" t="s">
        <v>24979</v>
      </c>
      <c r="B9852" t="s">
        <v>24671</v>
      </c>
      <c r="C9852" t="s">
        <v>24980</v>
      </c>
      <c r="D9852" t="s">
        <v>24377</v>
      </c>
      <c r="E9852"/>
      <c r="F9852"/>
      <c r="G9852"/>
      <c r="H9852"/>
    </row>
    <row r="9853" spans="1:8" x14ac:dyDescent="0.2">
      <c r="A9853" t="s">
        <v>19647</v>
      </c>
      <c r="B9853" t="s">
        <v>23073</v>
      </c>
      <c r="C9853" t="s">
        <v>19648</v>
      </c>
      <c r="D9853" t="s">
        <v>23072</v>
      </c>
      <c r="E9853"/>
      <c r="F9853">
        <v>99999</v>
      </c>
      <c r="G9853"/>
      <c r="H9853"/>
    </row>
    <row r="9854" spans="1:8" x14ac:dyDescent="0.2">
      <c r="A9854" t="s">
        <v>15133</v>
      </c>
      <c r="B9854" t="s">
        <v>24981</v>
      </c>
      <c r="C9854" t="s">
        <v>15134</v>
      </c>
      <c r="D9854" t="s">
        <v>23072</v>
      </c>
      <c r="E9854">
        <v>0</v>
      </c>
      <c r="F9854">
        <v>99999</v>
      </c>
      <c r="G9854"/>
      <c r="H9854"/>
    </row>
    <row r="9855" spans="1:8" x14ac:dyDescent="0.2">
      <c r="A9855" t="s">
        <v>15135</v>
      </c>
      <c r="B9855" t="s">
        <v>24981</v>
      </c>
      <c r="C9855" t="s">
        <v>15136</v>
      </c>
      <c r="D9855" t="s">
        <v>23072</v>
      </c>
      <c r="E9855">
        <v>0</v>
      </c>
      <c r="F9855">
        <v>99999</v>
      </c>
      <c r="G9855"/>
      <c r="H9855"/>
    </row>
    <row r="9856" spans="1:8" x14ac:dyDescent="0.2">
      <c r="A9856" t="s">
        <v>19649</v>
      </c>
      <c r="B9856" t="s">
        <v>23071</v>
      </c>
      <c r="C9856" t="s">
        <v>19650</v>
      </c>
      <c r="D9856" t="s">
        <v>21648</v>
      </c>
      <c r="E9856">
        <v>0</v>
      </c>
      <c r="F9856">
        <v>70438</v>
      </c>
      <c r="G9856"/>
      <c r="H9856"/>
    </row>
    <row r="9857" spans="1:8" x14ac:dyDescent="0.2">
      <c r="A9857" t="s">
        <v>19651</v>
      </c>
      <c r="B9857" t="s">
        <v>23071</v>
      </c>
      <c r="C9857" t="s">
        <v>19652</v>
      </c>
      <c r="D9857" t="s">
        <v>21648</v>
      </c>
      <c r="E9857">
        <v>0</v>
      </c>
      <c r="F9857">
        <v>70438</v>
      </c>
      <c r="G9857"/>
      <c r="H9857"/>
    </row>
    <row r="9858" spans="1:8" x14ac:dyDescent="0.2">
      <c r="A9858" t="s">
        <v>21486</v>
      </c>
      <c r="B9858" t="s">
        <v>23071</v>
      </c>
      <c r="C9858" t="s">
        <v>21487</v>
      </c>
      <c r="D9858" t="s">
        <v>23072</v>
      </c>
      <c r="E9858"/>
      <c r="F9858">
        <v>99999</v>
      </c>
      <c r="G9858"/>
      <c r="H9858"/>
    </row>
    <row r="9859" spans="1:8" x14ac:dyDescent="0.2">
      <c r="A9859" t="s">
        <v>21488</v>
      </c>
      <c r="B9859" t="s">
        <v>23071</v>
      </c>
      <c r="C9859" t="s">
        <v>21489</v>
      </c>
      <c r="D9859" t="s">
        <v>23072</v>
      </c>
      <c r="E9859"/>
      <c r="F9859">
        <v>99999</v>
      </c>
      <c r="G9859"/>
      <c r="H9859"/>
    </row>
    <row r="9860" spans="1:8" x14ac:dyDescent="0.2">
      <c r="A9860" t="s">
        <v>19653</v>
      </c>
      <c r="B9860" t="s">
        <v>23071</v>
      </c>
      <c r="C9860" t="s">
        <v>19654</v>
      </c>
      <c r="D9860" t="s">
        <v>21648</v>
      </c>
      <c r="E9860"/>
      <c r="F9860">
        <v>71150</v>
      </c>
      <c r="G9860"/>
      <c r="H9860"/>
    </row>
    <row r="9861" spans="1:8" x14ac:dyDescent="0.2">
      <c r="A9861" t="s">
        <v>21490</v>
      </c>
      <c r="B9861" t="s">
        <v>21676</v>
      </c>
      <c r="C9861" t="s">
        <v>2104</v>
      </c>
      <c r="D9861" t="s">
        <v>23072</v>
      </c>
      <c r="E9861"/>
      <c r="F9861"/>
      <c r="G9861"/>
      <c r="H9861"/>
    </row>
    <row r="9862" spans="1:8" x14ac:dyDescent="0.2">
      <c r="A9862" t="s">
        <v>24983</v>
      </c>
      <c r="B9862" t="s">
        <v>24984</v>
      </c>
      <c r="C9862" t="s">
        <v>24985</v>
      </c>
      <c r="D9862" t="s">
        <v>21648</v>
      </c>
      <c r="E9862"/>
      <c r="F9862"/>
      <c r="G9862"/>
      <c r="H9862"/>
    </row>
    <row r="9863" spans="1:8" x14ac:dyDescent="0.2">
      <c r="A9863" t="s">
        <v>24986</v>
      </c>
      <c r="B9863" t="s">
        <v>24984</v>
      </c>
      <c r="C9863" t="s">
        <v>24987</v>
      </c>
      <c r="D9863" t="s">
        <v>21648</v>
      </c>
      <c r="E9863"/>
      <c r="F9863"/>
      <c r="G9863"/>
      <c r="H9863"/>
    </row>
    <row r="9864" spans="1:8" x14ac:dyDescent="0.2">
      <c r="A9864" t="s">
        <v>24988</v>
      </c>
      <c r="B9864" t="s">
        <v>24984</v>
      </c>
      <c r="C9864" t="s">
        <v>24989</v>
      </c>
      <c r="D9864" t="s">
        <v>21648</v>
      </c>
      <c r="E9864"/>
      <c r="F9864"/>
      <c r="G9864"/>
      <c r="H9864"/>
    </row>
    <row r="9865" spans="1:8" x14ac:dyDescent="0.2">
      <c r="A9865" t="s">
        <v>15137</v>
      </c>
      <c r="B9865" t="s">
        <v>21676</v>
      </c>
      <c r="C9865" t="s">
        <v>15138</v>
      </c>
      <c r="D9865" t="s">
        <v>21677</v>
      </c>
      <c r="E9865"/>
      <c r="F9865"/>
      <c r="G9865"/>
      <c r="H9865"/>
    </row>
    <row r="9866" spans="1:8" x14ac:dyDescent="0.2">
      <c r="A9866" t="s">
        <v>15139</v>
      </c>
      <c r="B9866" t="s">
        <v>22741</v>
      </c>
      <c r="C9866" t="s">
        <v>15140</v>
      </c>
      <c r="D9866" t="s">
        <v>21648</v>
      </c>
      <c r="E9866"/>
      <c r="F9866">
        <v>71806</v>
      </c>
      <c r="G9866"/>
      <c r="H9866"/>
    </row>
    <row r="9867" spans="1:8" x14ac:dyDescent="0.2">
      <c r="A9867" t="s">
        <v>15141</v>
      </c>
      <c r="B9867" t="s">
        <v>23430</v>
      </c>
      <c r="C9867" t="s">
        <v>15142</v>
      </c>
      <c r="D9867" t="s">
        <v>21648</v>
      </c>
      <c r="E9867"/>
      <c r="F9867">
        <v>71806</v>
      </c>
      <c r="G9867"/>
      <c r="H9867"/>
    </row>
    <row r="9868" spans="1:8" x14ac:dyDescent="0.2">
      <c r="A9868" t="s">
        <v>15143</v>
      </c>
      <c r="B9868" t="s">
        <v>23430</v>
      </c>
      <c r="C9868" t="s">
        <v>15144</v>
      </c>
      <c r="D9868" t="s">
        <v>21648</v>
      </c>
      <c r="E9868"/>
      <c r="F9868">
        <v>71806</v>
      </c>
      <c r="G9868"/>
      <c r="H9868"/>
    </row>
    <row r="9869" spans="1:8" x14ac:dyDescent="0.2">
      <c r="A9869" t="s">
        <v>15145</v>
      </c>
      <c r="B9869" t="s">
        <v>23430</v>
      </c>
      <c r="C9869" t="s">
        <v>15146</v>
      </c>
      <c r="D9869" t="s">
        <v>21648</v>
      </c>
      <c r="E9869"/>
      <c r="F9869">
        <v>71806</v>
      </c>
      <c r="G9869"/>
      <c r="H9869"/>
    </row>
    <row r="9870" spans="1:8" x14ac:dyDescent="0.2">
      <c r="A9870" t="s">
        <v>15147</v>
      </c>
      <c r="B9870" t="s">
        <v>23430</v>
      </c>
      <c r="C9870" t="s">
        <v>15148</v>
      </c>
      <c r="D9870" t="s">
        <v>21648</v>
      </c>
      <c r="E9870"/>
      <c r="F9870">
        <v>71806</v>
      </c>
      <c r="G9870"/>
      <c r="H9870"/>
    </row>
    <row r="9871" spans="1:8" x14ac:dyDescent="0.2">
      <c r="A9871" t="s">
        <v>15149</v>
      </c>
      <c r="B9871" t="s">
        <v>23430</v>
      </c>
      <c r="C9871" t="s">
        <v>15150</v>
      </c>
      <c r="D9871" t="s">
        <v>21648</v>
      </c>
      <c r="E9871"/>
      <c r="F9871">
        <v>71806</v>
      </c>
      <c r="G9871"/>
      <c r="H9871"/>
    </row>
    <row r="9872" spans="1:8" x14ac:dyDescent="0.2">
      <c r="A9872" t="s">
        <v>15151</v>
      </c>
      <c r="B9872" t="s">
        <v>22741</v>
      </c>
      <c r="C9872" t="s">
        <v>15152</v>
      </c>
      <c r="D9872" t="s">
        <v>21648</v>
      </c>
      <c r="E9872"/>
      <c r="F9872">
        <v>71806</v>
      </c>
      <c r="G9872"/>
      <c r="H9872"/>
    </row>
    <row r="9873" spans="1:8" x14ac:dyDescent="0.2">
      <c r="A9873" t="s">
        <v>15153</v>
      </c>
      <c r="B9873" t="s">
        <v>22741</v>
      </c>
      <c r="C9873" t="s">
        <v>15154</v>
      </c>
      <c r="D9873" t="s">
        <v>21648</v>
      </c>
      <c r="E9873"/>
      <c r="F9873">
        <v>71806</v>
      </c>
      <c r="G9873"/>
      <c r="H9873"/>
    </row>
    <row r="9874" spans="1:8" x14ac:dyDescent="0.2">
      <c r="A9874" t="s">
        <v>15155</v>
      </c>
      <c r="B9874" t="s">
        <v>23430</v>
      </c>
      <c r="C9874" t="s">
        <v>15156</v>
      </c>
      <c r="D9874" t="s">
        <v>21648</v>
      </c>
      <c r="E9874"/>
      <c r="F9874">
        <v>71806</v>
      </c>
      <c r="G9874"/>
      <c r="H9874"/>
    </row>
    <row r="9875" spans="1:8" x14ac:dyDescent="0.2">
      <c r="A9875" t="s">
        <v>15157</v>
      </c>
      <c r="B9875" t="s">
        <v>24990</v>
      </c>
      <c r="C9875" t="s">
        <v>15158</v>
      </c>
      <c r="D9875" t="s">
        <v>21648</v>
      </c>
      <c r="E9875"/>
      <c r="F9875">
        <v>71806</v>
      </c>
      <c r="G9875"/>
      <c r="H9875"/>
    </row>
    <row r="9876" spans="1:8" x14ac:dyDescent="0.2">
      <c r="A9876" t="s">
        <v>15159</v>
      </c>
      <c r="B9876" t="s">
        <v>21676</v>
      </c>
      <c r="C9876" t="s">
        <v>15160</v>
      </c>
      <c r="D9876" t="s">
        <v>21677</v>
      </c>
      <c r="E9876"/>
      <c r="F9876"/>
      <c r="G9876"/>
      <c r="H9876"/>
    </row>
    <row r="9877" spans="1:8" x14ac:dyDescent="0.2">
      <c r="A9877" t="s">
        <v>15161</v>
      </c>
      <c r="B9877" t="s">
        <v>24991</v>
      </c>
      <c r="C9877" t="s">
        <v>15162</v>
      </c>
      <c r="D9877" t="s">
        <v>21648</v>
      </c>
      <c r="E9877"/>
      <c r="F9877"/>
      <c r="G9877"/>
      <c r="H9877"/>
    </row>
    <row r="9878" spans="1:8" x14ac:dyDescent="0.2">
      <c r="A9878" t="s">
        <v>15163</v>
      </c>
      <c r="B9878" t="s">
        <v>24991</v>
      </c>
      <c r="C9878" t="s">
        <v>15164</v>
      </c>
      <c r="D9878" t="s">
        <v>21648</v>
      </c>
      <c r="E9878"/>
      <c r="F9878"/>
      <c r="G9878"/>
      <c r="H9878"/>
    </row>
    <row r="9879" spans="1:8" x14ac:dyDescent="0.2">
      <c r="A9879" t="s">
        <v>15165</v>
      </c>
      <c r="B9879" t="s">
        <v>21676</v>
      </c>
      <c r="C9879" t="s">
        <v>15166</v>
      </c>
      <c r="D9879" t="s">
        <v>21677</v>
      </c>
      <c r="E9879"/>
      <c r="F9879"/>
      <c r="G9879"/>
      <c r="H9879"/>
    </row>
    <row r="9880" spans="1:8" x14ac:dyDescent="0.2">
      <c r="A9880" t="s">
        <v>15167</v>
      </c>
      <c r="B9880" t="s">
        <v>24992</v>
      </c>
      <c r="C9880" t="s">
        <v>15168</v>
      </c>
      <c r="D9880" t="s">
        <v>21648</v>
      </c>
      <c r="E9880"/>
      <c r="F9880"/>
      <c r="G9880"/>
      <c r="H9880"/>
    </row>
    <row r="9881" spans="1:8" x14ac:dyDescent="0.2">
      <c r="A9881" t="s">
        <v>15169</v>
      </c>
      <c r="B9881" t="s">
        <v>24993</v>
      </c>
      <c r="C9881" t="s">
        <v>15170</v>
      </c>
      <c r="D9881" t="s">
        <v>21648</v>
      </c>
      <c r="E9881"/>
      <c r="F9881"/>
      <c r="G9881"/>
      <c r="H9881"/>
    </row>
    <row r="9882" spans="1:8" x14ac:dyDescent="0.2">
      <c r="A9882" t="s">
        <v>15171</v>
      </c>
      <c r="B9882" t="s">
        <v>24994</v>
      </c>
      <c r="C9882" t="s">
        <v>15172</v>
      </c>
      <c r="D9882" t="s">
        <v>21648</v>
      </c>
      <c r="E9882"/>
      <c r="F9882"/>
      <c r="G9882"/>
      <c r="H9882"/>
    </row>
    <row r="9883" spans="1:8" x14ac:dyDescent="0.2">
      <c r="A9883" t="s">
        <v>15173</v>
      </c>
      <c r="B9883" t="s">
        <v>23430</v>
      </c>
      <c r="C9883" t="s">
        <v>15174</v>
      </c>
      <c r="D9883" t="s">
        <v>21648</v>
      </c>
      <c r="E9883"/>
      <c r="F9883">
        <v>71806</v>
      </c>
      <c r="G9883"/>
      <c r="H9883"/>
    </row>
    <row r="9884" spans="1:8" x14ac:dyDescent="0.2">
      <c r="A9884" t="s">
        <v>15175</v>
      </c>
      <c r="B9884" t="s">
        <v>23430</v>
      </c>
      <c r="C9884" t="s">
        <v>15176</v>
      </c>
      <c r="D9884" t="s">
        <v>21648</v>
      </c>
      <c r="E9884"/>
      <c r="F9884">
        <v>71806</v>
      </c>
      <c r="G9884"/>
      <c r="H9884"/>
    </row>
    <row r="9885" spans="1:8" x14ac:dyDescent="0.2">
      <c r="A9885" t="s">
        <v>15177</v>
      </c>
      <c r="B9885" t="s">
        <v>23430</v>
      </c>
      <c r="C9885" t="s">
        <v>15178</v>
      </c>
      <c r="D9885" t="s">
        <v>21648</v>
      </c>
      <c r="E9885"/>
      <c r="F9885">
        <v>71806</v>
      </c>
      <c r="G9885"/>
      <c r="H9885"/>
    </row>
    <row r="9886" spans="1:8" x14ac:dyDescent="0.2">
      <c r="A9886" t="s">
        <v>15179</v>
      </c>
      <c r="B9886" t="s">
        <v>24990</v>
      </c>
      <c r="C9886" t="s">
        <v>15180</v>
      </c>
      <c r="D9886" t="s">
        <v>21648</v>
      </c>
      <c r="E9886"/>
      <c r="F9886">
        <v>70706</v>
      </c>
      <c r="G9886"/>
      <c r="H9886"/>
    </row>
    <row r="9887" spans="1:8" x14ac:dyDescent="0.2">
      <c r="A9887" t="s">
        <v>15181</v>
      </c>
      <c r="B9887" t="s">
        <v>22741</v>
      </c>
      <c r="C9887" t="s">
        <v>15182</v>
      </c>
      <c r="D9887" t="s">
        <v>21648</v>
      </c>
      <c r="E9887"/>
      <c r="F9887">
        <v>71806</v>
      </c>
      <c r="G9887"/>
      <c r="H9887"/>
    </row>
    <row r="9888" spans="1:8" x14ac:dyDescent="0.2">
      <c r="A9888" t="s">
        <v>15183</v>
      </c>
      <c r="B9888" t="s">
        <v>23430</v>
      </c>
      <c r="C9888" t="s">
        <v>15184</v>
      </c>
      <c r="D9888" t="s">
        <v>21648</v>
      </c>
      <c r="E9888"/>
      <c r="F9888">
        <v>70706</v>
      </c>
      <c r="G9888"/>
      <c r="H9888"/>
    </row>
    <row r="9889" spans="1:8" x14ac:dyDescent="0.2">
      <c r="A9889" t="s">
        <v>19655</v>
      </c>
      <c r="B9889" t="s">
        <v>24990</v>
      </c>
      <c r="C9889" t="s">
        <v>19656</v>
      </c>
      <c r="D9889" t="s">
        <v>21648</v>
      </c>
      <c r="E9889"/>
      <c r="F9889">
        <v>70706</v>
      </c>
      <c r="G9889"/>
      <c r="H9889"/>
    </row>
    <row r="9890" spans="1:8" x14ac:dyDescent="0.2">
      <c r="A9890" t="s">
        <v>15185</v>
      </c>
      <c r="B9890" t="s">
        <v>22741</v>
      </c>
      <c r="C9890" t="s">
        <v>15186</v>
      </c>
      <c r="D9890" t="s">
        <v>21648</v>
      </c>
      <c r="E9890"/>
      <c r="F9890">
        <v>71806</v>
      </c>
      <c r="G9890"/>
      <c r="H9890"/>
    </row>
    <row r="9891" spans="1:8" x14ac:dyDescent="0.2">
      <c r="A9891" t="s">
        <v>15187</v>
      </c>
      <c r="B9891" t="s">
        <v>23430</v>
      </c>
      <c r="C9891" t="s">
        <v>15188</v>
      </c>
      <c r="D9891" t="s">
        <v>24996</v>
      </c>
      <c r="E9891"/>
      <c r="F9891">
        <v>70706</v>
      </c>
      <c r="G9891"/>
      <c r="H9891"/>
    </row>
    <row r="9892" spans="1:8" x14ac:dyDescent="0.2">
      <c r="A9892" t="s">
        <v>25908</v>
      </c>
      <c r="B9892" t="s">
        <v>22741</v>
      </c>
      <c r="C9892" t="s">
        <v>25909</v>
      </c>
      <c r="D9892" t="s">
        <v>21648</v>
      </c>
      <c r="E9892"/>
      <c r="F9892">
        <v>71501</v>
      </c>
      <c r="G9892"/>
      <c r="H9892"/>
    </row>
    <row r="9893" spans="1:8" x14ac:dyDescent="0.2">
      <c r="A9893" t="s">
        <v>19657</v>
      </c>
      <c r="B9893" t="s">
        <v>24997</v>
      </c>
      <c r="C9893" t="s">
        <v>13957</v>
      </c>
      <c r="D9893" t="s">
        <v>24998</v>
      </c>
      <c r="E9893"/>
      <c r="F9893">
        <v>70124</v>
      </c>
      <c r="G9893"/>
      <c r="H9893"/>
    </row>
    <row r="9894" spans="1:8" x14ac:dyDescent="0.2">
      <c r="A9894" t="s">
        <v>25911</v>
      </c>
      <c r="B9894" t="s">
        <v>22741</v>
      </c>
      <c r="C9894" t="s">
        <v>25912</v>
      </c>
      <c r="D9894" t="s">
        <v>21648</v>
      </c>
      <c r="E9894"/>
      <c r="F9894">
        <v>71501</v>
      </c>
      <c r="G9894"/>
      <c r="H9894"/>
    </row>
    <row r="9895" spans="1:8" x14ac:dyDescent="0.2">
      <c r="A9895" t="s">
        <v>15189</v>
      </c>
      <c r="B9895" t="s">
        <v>25000</v>
      </c>
      <c r="C9895" t="s">
        <v>15190</v>
      </c>
      <c r="D9895" t="s">
        <v>21648</v>
      </c>
      <c r="E9895"/>
      <c r="F9895">
        <v>71806</v>
      </c>
      <c r="G9895"/>
      <c r="H9895"/>
    </row>
    <row r="9896" spans="1:8" x14ac:dyDescent="0.2">
      <c r="A9896" t="s">
        <v>15191</v>
      </c>
      <c r="B9896" t="s">
        <v>25000</v>
      </c>
      <c r="C9896" t="s">
        <v>15192</v>
      </c>
      <c r="D9896" t="s">
        <v>21648</v>
      </c>
      <c r="E9896"/>
      <c r="F9896">
        <v>71806</v>
      </c>
      <c r="G9896"/>
      <c r="H9896"/>
    </row>
    <row r="9897" spans="1:8" x14ac:dyDescent="0.2">
      <c r="A9897" t="s">
        <v>15193</v>
      </c>
      <c r="B9897" t="s">
        <v>25000</v>
      </c>
      <c r="C9897" t="s">
        <v>12754</v>
      </c>
      <c r="D9897" t="s">
        <v>21648</v>
      </c>
      <c r="E9897"/>
      <c r="F9897">
        <v>71806</v>
      </c>
      <c r="G9897"/>
      <c r="H9897"/>
    </row>
    <row r="9898" spans="1:8" x14ac:dyDescent="0.2">
      <c r="A9898" t="s">
        <v>12755</v>
      </c>
      <c r="B9898" t="s">
        <v>25000</v>
      </c>
      <c r="C9898" t="s">
        <v>12756</v>
      </c>
      <c r="D9898" t="s">
        <v>21648</v>
      </c>
      <c r="E9898"/>
      <c r="F9898">
        <v>71806</v>
      </c>
      <c r="G9898"/>
      <c r="H9898"/>
    </row>
    <row r="9899" spans="1:8" x14ac:dyDescent="0.2">
      <c r="A9899" t="s">
        <v>12757</v>
      </c>
      <c r="B9899" t="s">
        <v>25000</v>
      </c>
      <c r="C9899" t="s">
        <v>12758</v>
      </c>
      <c r="D9899" t="s">
        <v>21648</v>
      </c>
      <c r="E9899"/>
      <c r="F9899">
        <v>71806</v>
      </c>
      <c r="G9899"/>
      <c r="H9899"/>
    </row>
    <row r="9900" spans="1:8" x14ac:dyDescent="0.2">
      <c r="A9900" t="s">
        <v>12759</v>
      </c>
      <c r="B9900" t="s">
        <v>22741</v>
      </c>
      <c r="C9900" t="s">
        <v>12760</v>
      </c>
      <c r="D9900" t="s">
        <v>21648</v>
      </c>
      <c r="E9900"/>
      <c r="F9900"/>
      <c r="G9900"/>
      <c r="H9900"/>
    </row>
    <row r="9901" spans="1:8" x14ac:dyDescent="0.2">
      <c r="A9901" t="s">
        <v>21491</v>
      </c>
      <c r="B9901" t="s">
        <v>25001</v>
      </c>
      <c r="C9901" t="s">
        <v>21492</v>
      </c>
      <c r="D9901" t="s">
        <v>21648</v>
      </c>
      <c r="E9901"/>
      <c r="F9901">
        <v>71920</v>
      </c>
      <c r="G9901"/>
      <c r="H9901"/>
    </row>
    <row r="9902" spans="1:8" x14ac:dyDescent="0.2">
      <c r="A9902" t="s">
        <v>12761</v>
      </c>
      <c r="B9902" t="s">
        <v>25001</v>
      </c>
      <c r="C9902" t="s">
        <v>12762</v>
      </c>
      <c r="D9902" t="s">
        <v>21648</v>
      </c>
      <c r="E9902"/>
      <c r="F9902">
        <v>71920</v>
      </c>
      <c r="G9902"/>
      <c r="H9902"/>
    </row>
    <row r="9903" spans="1:8" x14ac:dyDescent="0.2">
      <c r="A9903" t="s">
        <v>25913</v>
      </c>
      <c r="B9903" t="s">
        <v>22741</v>
      </c>
      <c r="C9903" t="s">
        <v>25914</v>
      </c>
      <c r="D9903" t="s">
        <v>21648</v>
      </c>
      <c r="E9903"/>
      <c r="F9903">
        <v>71501</v>
      </c>
      <c r="G9903"/>
      <c r="H9903"/>
    </row>
    <row r="9904" spans="1:8" x14ac:dyDescent="0.2">
      <c r="A9904" t="s">
        <v>12763</v>
      </c>
      <c r="B9904" t="s">
        <v>22586</v>
      </c>
      <c r="C9904" t="s">
        <v>12764</v>
      </c>
      <c r="D9904" t="s">
        <v>21648</v>
      </c>
      <c r="E9904"/>
      <c r="F9904">
        <v>71404</v>
      </c>
      <c r="G9904"/>
      <c r="H9904"/>
    </row>
    <row r="9905" spans="1:8" x14ac:dyDescent="0.2">
      <c r="A9905" t="s">
        <v>12765</v>
      </c>
      <c r="B9905" t="s">
        <v>23430</v>
      </c>
      <c r="C9905" t="s">
        <v>12766</v>
      </c>
      <c r="D9905" t="s">
        <v>24996</v>
      </c>
      <c r="E9905"/>
      <c r="F9905">
        <v>70706</v>
      </c>
      <c r="G9905"/>
      <c r="H9905"/>
    </row>
    <row r="9906" spans="1:8" x14ac:dyDescent="0.2">
      <c r="A9906" t="s">
        <v>19658</v>
      </c>
      <c r="B9906" t="s">
        <v>23430</v>
      </c>
      <c r="C9906" t="s">
        <v>19659</v>
      </c>
      <c r="D9906" t="s">
        <v>24996</v>
      </c>
      <c r="E9906"/>
      <c r="F9906">
        <v>70729</v>
      </c>
      <c r="G9906"/>
      <c r="H9906"/>
    </row>
    <row r="9907" spans="1:8" x14ac:dyDescent="0.2">
      <c r="A9907" t="s">
        <v>12767</v>
      </c>
      <c r="B9907" t="s">
        <v>23430</v>
      </c>
      <c r="C9907" t="s">
        <v>12768</v>
      </c>
      <c r="D9907" t="s">
        <v>21648</v>
      </c>
      <c r="E9907"/>
      <c r="F9907">
        <v>71204</v>
      </c>
      <c r="G9907"/>
      <c r="H9907"/>
    </row>
    <row r="9908" spans="1:8" x14ac:dyDescent="0.2">
      <c r="A9908" t="s">
        <v>21493</v>
      </c>
      <c r="B9908" t="s">
        <v>24990</v>
      </c>
      <c r="C9908" t="s">
        <v>21494</v>
      </c>
      <c r="D9908" t="s">
        <v>25006</v>
      </c>
      <c r="E9908"/>
      <c r="F9908">
        <v>71806</v>
      </c>
      <c r="G9908"/>
      <c r="H9908"/>
    </row>
    <row r="9909" spans="1:8" x14ac:dyDescent="0.2">
      <c r="A9909" t="s">
        <v>12769</v>
      </c>
      <c r="B9909" t="s">
        <v>22741</v>
      </c>
      <c r="C9909" t="s">
        <v>12770</v>
      </c>
      <c r="D9909" t="s">
        <v>21648</v>
      </c>
      <c r="E9909"/>
      <c r="F9909">
        <v>71806</v>
      </c>
      <c r="G9909"/>
      <c r="H9909"/>
    </row>
    <row r="9910" spans="1:8" x14ac:dyDescent="0.2">
      <c r="A9910" t="s">
        <v>12771</v>
      </c>
      <c r="B9910" t="s">
        <v>22741</v>
      </c>
      <c r="C9910" t="s">
        <v>12772</v>
      </c>
      <c r="D9910" t="s">
        <v>21648</v>
      </c>
      <c r="E9910"/>
      <c r="F9910">
        <v>71806</v>
      </c>
      <c r="G9910"/>
      <c r="H9910"/>
    </row>
    <row r="9911" spans="1:8" x14ac:dyDescent="0.2">
      <c r="A9911" t="s">
        <v>21495</v>
      </c>
      <c r="B9911" t="s">
        <v>25001</v>
      </c>
      <c r="C9911" t="s">
        <v>21496</v>
      </c>
      <c r="D9911" t="s">
        <v>21648</v>
      </c>
      <c r="E9911"/>
      <c r="F9911">
        <v>71920</v>
      </c>
      <c r="G9911"/>
      <c r="H9911"/>
    </row>
    <row r="9912" spans="1:8" x14ac:dyDescent="0.2">
      <c r="A9912" t="s">
        <v>19660</v>
      </c>
      <c r="B9912" t="s">
        <v>22741</v>
      </c>
      <c r="C9912" t="s">
        <v>19661</v>
      </c>
      <c r="D9912" t="s">
        <v>25006</v>
      </c>
      <c r="E9912"/>
      <c r="F9912">
        <v>70706</v>
      </c>
      <c r="G9912"/>
      <c r="H9912"/>
    </row>
    <row r="9913" spans="1:8" x14ac:dyDescent="0.2">
      <c r="A9913" t="s">
        <v>19662</v>
      </c>
      <c r="B9913" t="s">
        <v>22741</v>
      </c>
      <c r="C9913" t="s">
        <v>19663</v>
      </c>
      <c r="D9913" t="s">
        <v>25006</v>
      </c>
      <c r="E9913"/>
      <c r="F9913">
        <v>70706</v>
      </c>
      <c r="G9913"/>
      <c r="H9913"/>
    </row>
    <row r="9914" spans="1:8" x14ac:dyDescent="0.2">
      <c r="A9914" t="s">
        <v>21497</v>
      </c>
      <c r="B9914" t="s">
        <v>24990</v>
      </c>
      <c r="C9914" t="s">
        <v>21498</v>
      </c>
      <c r="D9914" t="s">
        <v>25006</v>
      </c>
      <c r="E9914"/>
      <c r="F9914">
        <v>71806</v>
      </c>
      <c r="G9914"/>
      <c r="H9914"/>
    </row>
    <row r="9915" spans="1:8" x14ac:dyDescent="0.2">
      <c r="A9915" t="s">
        <v>21499</v>
      </c>
      <c r="B9915" t="s">
        <v>23448</v>
      </c>
      <c r="C9915" t="s">
        <v>21500</v>
      </c>
      <c r="D9915" t="s">
        <v>25006</v>
      </c>
      <c r="E9915"/>
      <c r="F9915">
        <v>70706</v>
      </c>
      <c r="G9915"/>
      <c r="H9915"/>
    </row>
    <row r="9916" spans="1:8" x14ac:dyDescent="0.2">
      <c r="A9916" t="s">
        <v>12773</v>
      </c>
      <c r="B9916" t="s">
        <v>21676</v>
      </c>
      <c r="C9916" t="s">
        <v>12774</v>
      </c>
      <c r="D9916" t="s">
        <v>21648</v>
      </c>
      <c r="E9916"/>
      <c r="F9916"/>
      <c r="G9916"/>
      <c r="H9916"/>
    </row>
    <row r="9917" spans="1:8" x14ac:dyDescent="0.2">
      <c r="A9917" t="s">
        <v>12775</v>
      </c>
      <c r="B9917" t="s">
        <v>25007</v>
      </c>
      <c r="C9917" t="s">
        <v>12776</v>
      </c>
      <c r="D9917" t="s">
        <v>21648</v>
      </c>
      <c r="E9917"/>
      <c r="F9917">
        <v>70729</v>
      </c>
      <c r="G9917"/>
      <c r="H9917"/>
    </row>
    <row r="9918" spans="1:8" x14ac:dyDescent="0.2">
      <c r="A9918" t="s">
        <v>12777</v>
      </c>
      <c r="B9918" t="s">
        <v>23430</v>
      </c>
      <c r="C9918" t="s">
        <v>9324</v>
      </c>
      <c r="D9918" t="s">
        <v>24996</v>
      </c>
      <c r="E9918"/>
      <c r="F9918">
        <v>70706</v>
      </c>
      <c r="G9918"/>
      <c r="H9918"/>
    </row>
    <row r="9919" spans="1:8" x14ac:dyDescent="0.2">
      <c r="A9919" t="s">
        <v>9325</v>
      </c>
      <c r="B9919" t="s">
        <v>23430</v>
      </c>
      <c r="C9919" t="s">
        <v>9326</v>
      </c>
      <c r="D9919" t="s">
        <v>21648</v>
      </c>
      <c r="E9919"/>
      <c r="F9919">
        <v>70349</v>
      </c>
      <c r="G9919"/>
      <c r="H9919"/>
    </row>
    <row r="9920" spans="1:8" x14ac:dyDescent="0.2">
      <c r="A9920" t="s">
        <v>25009</v>
      </c>
      <c r="B9920" t="s">
        <v>23448</v>
      </c>
      <c r="C9920" t="s">
        <v>25010</v>
      </c>
      <c r="D9920" t="s">
        <v>21648</v>
      </c>
      <c r="E9920"/>
      <c r="F9920">
        <v>70706</v>
      </c>
      <c r="G9920"/>
      <c r="H9920"/>
    </row>
    <row r="9921" spans="1:8" x14ac:dyDescent="0.2">
      <c r="A9921" t="s">
        <v>25011</v>
      </c>
      <c r="B9921" t="s">
        <v>25012</v>
      </c>
      <c r="C9921" t="s">
        <v>25013</v>
      </c>
      <c r="D9921" t="s">
        <v>21648</v>
      </c>
      <c r="E9921"/>
      <c r="F9921">
        <v>72301</v>
      </c>
      <c r="G9921"/>
      <c r="H9921"/>
    </row>
    <row r="9922" spans="1:8" x14ac:dyDescent="0.2">
      <c r="A9922" t="s">
        <v>19664</v>
      </c>
      <c r="B9922" t="s">
        <v>22741</v>
      </c>
      <c r="C9922" t="s">
        <v>19665</v>
      </c>
      <c r="D9922" t="s">
        <v>25006</v>
      </c>
      <c r="E9922"/>
      <c r="F9922">
        <v>70706</v>
      </c>
      <c r="G9922"/>
      <c r="H9922"/>
    </row>
    <row r="9923" spans="1:8" x14ac:dyDescent="0.2">
      <c r="A9923" t="s">
        <v>19666</v>
      </c>
      <c r="B9923" t="s">
        <v>22741</v>
      </c>
      <c r="C9923" t="s">
        <v>19667</v>
      </c>
      <c r="D9923" t="s">
        <v>25006</v>
      </c>
      <c r="E9923"/>
      <c r="F9923">
        <v>70706</v>
      </c>
      <c r="G9923"/>
      <c r="H9923"/>
    </row>
    <row r="9924" spans="1:8" x14ac:dyDescent="0.2">
      <c r="A9924" t="s">
        <v>19668</v>
      </c>
      <c r="B9924" t="s">
        <v>22741</v>
      </c>
      <c r="C9924" t="s">
        <v>19669</v>
      </c>
      <c r="D9924" t="s">
        <v>25006</v>
      </c>
      <c r="E9924"/>
      <c r="F9924">
        <v>70706</v>
      </c>
      <c r="G9924"/>
      <c r="H9924"/>
    </row>
    <row r="9925" spans="1:8" x14ac:dyDescent="0.2">
      <c r="A9925" t="s">
        <v>19670</v>
      </c>
      <c r="B9925" t="s">
        <v>22741</v>
      </c>
      <c r="C9925" t="s">
        <v>19671</v>
      </c>
      <c r="D9925" t="s">
        <v>25006</v>
      </c>
      <c r="E9925"/>
      <c r="F9925">
        <v>70706</v>
      </c>
      <c r="G9925"/>
      <c r="H9925"/>
    </row>
    <row r="9926" spans="1:8" x14ac:dyDescent="0.2">
      <c r="A9926" t="s">
        <v>19672</v>
      </c>
      <c r="B9926" t="s">
        <v>22741</v>
      </c>
      <c r="C9926" t="s">
        <v>19673</v>
      </c>
      <c r="D9926" t="s">
        <v>25006</v>
      </c>
      <c r="E9926"/>
      <c r="F9926">
        <v>70706</v>
      </c>
      <c r="G9926"/>
      <c r="H9926"/>
    </row>
    <row r="9927" spans="1:8" x14ac:dyDescent="0.2">
      <c r="A9927" t="s">
        <v>21501</v>
      </c>
      <c r="B9927" t="s">
        <v>23488</v>
      </c>
      <c r="C9927" t="s">
        <v>21502</v>
      </c>
      <c r="D9927" t="s">
        <v>25006</v>
      </c>
      <c r="E9927"/>
      <c r="F9927">
        <v>70706</v>
      </c>
      <c r="G9927"/>
      <c r="H9927"/>
    </row>
    <row r="9928" spans="1:8" x14ac:dyDescent="0.2">
      <c r="A9928" t="s">
        <v>25014</v>
      </c>
      <c r="B9928" t="s">
        <v>25012</v>
      </c>
      <c r="C9928" t="s">
        <v>25015</v>
      </c>
      <c r="D9928" t="s">
        <v>21648</v>
      </c>
      <c r="E9928"/>
      <c r="F9928"/>
      <c r="G9928"/>
      <c r="H9928"/>
    </row>
    <row r="9929" spans="1:8" x14ac:dyDescent="0.2">
      <c r="A9929" t="s">
        <v>19674</v>
      </c>
      <c r="B9929" t="s">
        <v>23430</v>
      </c>
      <c r="C9929" t="s">
        <v>19675</v>
      </c>
      <c r="D9929" t="s">
        <v>25006</v>
      </c>
      <c r="E9929"/>
      <c r="F9929"/>
      <c r="G9929"/>
      <c r="H9929"/>
    </row>
    <row r="9930" spans="1:8" x14ac:dyDescent="0.2">
      <c r="A9930" t="s">
        <v>19676</v>
      </c>
      <c r="B9930" t="s">
        <v>22741</v>
      </c>
      <c r="C9930" t="s">
        <v>19677</v>
      </c>
      <c r="D9930" t="s">
        <v>25006</v>
      </c>
      <c r="E9930"/>
      <c r="F9930">
        <v>70706</v>
      </c>
      <c r="G9930"/>
      <c r="H9930"/>
    </row>
    <row r="9931" spans="1:8" x14ac:dyDescent="0.2">
      <c r="A9931" t="s">
        <v>25016</v>
      </c>
      <c r="B9931" t="s">
        <v>25017</v>
      </c>
      <c r="C9931" t="s">
        <v>25018</v>
      </c>
      <c r="D9931" t="s">
        <v>25006</v>
      </c>
      <c r="E9931"/>
      <c r="F9931">
        <v>70706</v>
      </c>
      <c r="G9931"/>
      <c r="H9931"/>
    </row>
    <row r="9932" spans="1:8" x14ac:dyDescent="0.2">
      <c r="A9932" t="s">
        <v>21503</v>
      </c>
      <c r="B9932" t="s">
        <v>25017</v>
      </c>
      <c r="C9932" t="s">
        <v>21504</v>
      </c>
      <c r="D9932" t="s">
        <v>25006</v>
      </c>
      <c r="E9932"/>
      <c r="F9932">
        <v>70706</v>
      </c>
      <c r="G9932"/>
      <c r="H9932"/>
    </row>
    <row r="9933" spans="1:8" x14ac:dyDescent="0.2">
      <c r="A9933" t="s">
        <v>19678</v>
      </c>
      <c r="B9933" t="s">
        <v>25019</v>
      </c>
      <c r="C9933" t="s">
        <v>19679</v>
      </c>
      <c r="D9933" t="s">
        <v>21648</v>
      </c>
      <c r="E9933"/>
      <c r="F9933">
        <v>71615</v>
      </c>
      <c r="G9933"/>
      <c r="H9933"/>
    </row>
    <row r="9934" spans="1:8" x14ac:dyDescent="0.2">
      <c r="A9934" t="s">
        <v>25020</v>
      </c>
      <c r="B9934" t="s">
        <v>23430</v>
      </c>
      <c r="C9934" t="s">
        <v>25021</v>
      </c>
      <c r="D9934" t="s">
        <v>21648</v>
      </c>
      <c r="E9934"/>
      <c r="F9934">
        <v>70706</v>
      </c>
      <c r="G9934"/>
      <c r="H9934"/>
    </row>
    <row r="9935" spans="1:8" x14ac:dyDescent="0.2">
      <c r="A9935" t="s">
        <v>25022</v>
      </c>
      <c r="B9935" t="s">
        <v>23430</v>
      </c>
      <c r="C9935" t="s">
        <v>25023</v>
      </c>
      <c r="D9935" t="s">
        <v>21648</v>
      </c>
      <c r="E9935"/>
      <c r="F9935">
        <v>70706</v>
      </c>
      <c r="G9935"/>
      <c r="H9935"/>
    </row>
    <row r="9936" spans="1:8" x14ac:dyDescent="0.2">
      <c r="A9936" t="s">
        <v>25024</v>
      </c>
      <c r="B9936" t="s">
        <v>23430</v>
      </c>
      <c r="C9936" t="s">
        <v>25025</v>
      </c>
      <c r="D9936" t="s">
        <v>21648</v>
      </c>
      <c r="E9936"/>
      <c r="F9936">
        <v>70706</v>
      </c>
      <c r="G9936"/>
      <c r="H9936"/>
    </row>
    <row r="9937" spans="1:8" x14ac:dyDescent="0.2">
      <c r="A9937" t="s">
        <v>25026</v>
      </c>
      <c r="B9937" t="s">
        <v>23430</v>
      </c>
      <c r="C9937" t="s">
        <v>25027</v>
      </c>
      <c r="D9937" t="s">
        <v>21648</v>
      </c>
      <c r="E9937"/>
      <c r="F9937">
        <v>70706</v>
      </c>
      <c r="G9937"/>
      <c r="H9937"/>
    </row>
    <row r="9938" spans="1:8" x14ac:dyDescent="0.2">
      <c r="A9938" t="s">
        <v>25028</v>
      </c>
      <c r="B9938" t="s">
        <v>23430</v>
      </c>
      <c r="C9938" t="s">
        <v>25029</v>
      </c>
      <c r="D9938" t="s">
        <v>21648</v>
      </c>
      <c r="E9938"/>
      <c r="F9938">
        <v>70706</v>
      </c>
      <c r="G9938"/>
      <c r="H9938"/>
    </row>
    <row r="9939" spans="1:8" x14ac:dyDescent="0.2">
      <c r="A9939" t="s">
        <v>21505</v>
      </c>
      <c r="B9939" t="s">
        <v>25030</v>
      </c>
      <c r="C9939" t="s">
        <v>21506</v>
      </c>
      <c r="D9939" t="s">
        <v>25006</v>
      </c>
      <c r="E9939"/>
      <c r="F9939">
        <v>70706</v>
      </c>
      <c r="G9939"/>
      <c r="H9939"/>
    </row>
    <row r="9940" spans="1:8" x14ac:dyDescent="0.2">
      <c r="A9940" t="s">
        <v>25915</v>
      </c>
      <c r="B9940" t="s">
        <v>25030</v>
      </c>
      <c r="C9940" t="s">
        <v>25916</v>
      </c>
      <c r="D9940" t="s">
        <v>24996</v>
      </c>
      <c r="E9940"/>
      <c r="F9940">
        <v>71964</v>
      </c>
      <c r="G9940"/>
      <c r="H9940"/>
    </row>
    <row r="9941" spans="1:8" x14ac:dyDescent="0.2">
      <c r="A9941" t="s">
        <v>25918</v>
      </c>
      <c r="B9941" t="s">
        <v>25030</v>
      </c>
      <c r="C9941" t="s">
        <v>25919</v>
      </c>
      <c r="D9941" t="s">
        <v>24996</v>
      </c>
      <c r="E9941"/>
      <c r="F9941">
        <v>99999</v>
      </c>
      <c r="G9941"/>
      <c r="H9941"/>
    </row>
    <row r="9942" spans="1:8" x14ac:dyDescent="0.2">
      <c r="A9942" t="s">
        <v>25920</v>
      </c>
      <c r="B9942" t="s">
        <v>25030</v>
      </c>
      <c r="C9942" t="s">
        <v>25921</v>
      </c>
      <c r="D9942" t="s">
        <v>24996</v>
      </c>
      <c r="E9942"/>
      <c r="F9942">
        <v>99999</v>
      </c>
      <c r="G9942"/>
      <c r="H9942"/>
    </row>
    <row r="9943" spans="1:8" x14ac:dyDescent="0.2">
      <c r="A9943" t="s">
        <v>25922</v>
      </c>
      <c r="B9943" t="s">
        <v>25030</v>
      </c>
      <c r="C9943" t="s">
        <v>25923</v>
      </c>
      <c r="D9943" t="s">
        <v>24996</v>
      </c>
      <c r="E9943"/>
      <c r="F9943">
        <v>99999</v>
      </c>
      <c r="G9943"/>
      <c r="H9943"/>
    </row>
    <row r="9944" spans="1:8" x14ac:dyDescent="0.2">
      <c r="A9944" t="s">
        <v>25924</v>
      </c>
      <c r="B9944" t="s">
        <v>25925</v>
      </c>
      <c r="C9944" t="s">
        <v>25926</v>
      </c>
      <c r="D9944" t="s">
        <v>25043</v>
      </c>
      <c r="E9944"/>
      <c r="F9944"/>
      <c r="G9944"/>
      <c r="H9944"/>
    </row>
    <row r="9945" spans="1:8" x14ac:dyDescent="0.2">
      <c r="A9945" t="s">
        <v>25927</v>
      </c>
      <c r="B9945" t="s">
        <v>25925</v>
      </c>
      <c r="C9945" t="s">
        <v>25928</v>
      </c>
      <c r="D9945" t="s">
        <v>24996</v>
      </c>
      <c r="E9945"/>
      <c r="F9945"/>
      <c r="G9945"/>
      <c r="H9945"/>
    </row>
    <row r="9946" spans="1:8" x14ac:dyDescent="0.2">
      <c r="A9946" t="s">
        <v>25929</v>
      </c>
      <c r="B9946" t="s">
        <v>25925</v>
      </c>
      <c r="C9946" t="s">
        <v>25930</v>
      </c>
      <c r="D9946" t="s">
        <v>24996</v>
      </c>
      <c r="E9946"/>
      <c r="F9946"/>
      <c r="G9946"/>
      <c r="H9946"/>
    </row>
    <row r="9947" spans="1:8" x14ac:dyDescent="0.2">
      <c r="A9947" t="s">
        <v>25931</v>
      </c>
      <c r="B9947" t="s">
        <v>25925</v>
      </c>
      <c r="C9947" t="s">
        <v>25932</v>
      </c>
      <c r="D9947" t="s">
        <v>24996</v>
      </c>
      <c r="E9947"/>
      <c r="F9947">
        <v>99999</v>
      </c>
      <c r="G9947"/>
      <c r="H9947"/>
    </row>
    <row r="9948" spans="1:8" x14ac:dyDescent="0.2">
      <c r="A9948" t="s">
        <v>9327</v>
      </c>
      <c r="B9948" t="s">
        <v>25031</v>
      </c>
      <c r="C9948" t="s">
        <v>9328</v>
      </c>
      <c r="D9948" t="s">
        <v>24377</v>
      </c>
      <c r="E9948"/>
      <c r="F9948"/>
      <c r="G9948"/>
      <c r="H9948"/>
    </row>
    <row r="9949" spans="1:8" x14ac:dyDescent="0.2">
      <c r="A9949" t="s">
        <v>9329</v>
      </c>
      <c r="B9949" t="s">
        <v>22877</v>
      </c>
      <c r="C9949" t="s">
        <v>9330</v>
      </c>
      <c r="D9949" t="s">
        <v>21648</v>
      </c>
      <c r="E9949"/>
      <c r="F9949"/>
      <c r="G9949"/>
      <c r="H9949"/>
    </row>
    <row r="9950" spans="1:8" x14ac:dyDescent="0.2">
      <c r="A9950" t="s">
        <v>9331</v>
      </c>
      <c r="B9950" t="s">
        <v>22877</v>
      </c>
      <c r="C9950" t="s">
        <v>9332</v>
      </c>
      <c r="D9950" t="s">
        <v>21648</v>
      </c>
      <c r="E9950"/>
      <c r="F9950"/>
      <c r="G9950"/>
      <c r="H9950"/>
    </row>
    <row r="9951" spans="1:8" x14ac:dyDescent="0.2">
      <c r="A9951" t="s">
        <v>9333</v>
      </c>
      <c r="B9951" t="s">
        <v>22877</v>
      </c>
      <c r="C9951" t="s">
        <v>9334</v>
      </c>
      <c r="D9951" t="s">
        <v>21648</v>
      </c>
      <c r="E9951"/>
      <c r="F9951"/>
      <c r="G9951"/>
      <c r="H9951"/>
    </row>
    <row r="9952" spans="1:8" x14ac:dyDescent="0.2">
      <c r="A9952" t="s">
        <v>9335</v>
      </c>
      <c r="B9952" t="s">
        <v>22877</v>
      </c>
      <c r="C9952" t="s">
        <v>9336</v>
      </c>
      <c r="D9952" t="s">
        <v>21648</v>
      </c>
      <c r="E9952"/>
      <c r="F9952"/>
      <c r="G9952"/>
      <c r="H9952"/>
    </row>
    <row r="9953" spans="1:8" x14ac:dyDescent="0.2">
      <c r="A9953" t="s">
        <v>9337</v>
      </c>
      <c r="B9953" t="s">
        <v>22877</v>
      </c>
      <c r="C9953" t="s">
        <v>9338</v>
      </c>
      <c r="D9953" t="s">
        <v>21648</v>
      </c>
      <c r="E9953"/>
      <c r="F9953"/>
      <c r="G9953"/>
      <c r="H9953"/>
    </row>
    <row r="9954" spans="1:8" x14ac:dyDescent="0.2">
      <c r="A9954" t="s">
        <v>9339</v>
      </c>
      <c r="B9954" t="s">
        <v>22877</v>
      </c>
      <c r="C9954" t="s">
        <v>9340</v>
      </c>
      <c r="D9954" t="s">
        <v>21648</v>
      </c>
      <c r="E9954"/>
      <c r="F9954"/>
      <c r="G9954"/>
      <c r="H9954"/>
    </row>
    <row r="9955" spans="1:8" x14ac:dyDescent="0.2">
      <c r="A9955" t="s">
        <v>9341</v>
      </c>
      <c r="B9955" t="s">
        <v>22877</v>
      </c>
      <c r="C9955" t="s">
        <v>9342</v>
      </c>
      <c r="D9955" t="s">
        <v>21648</v>
      </c>
      <c r="E9955"/>
      <c r="F9955"/>
      <c r="G9955"/>
      <c r="H9955"/>
    </row>
    <row r="9956" spans="1:8" x14ac:dyDescent="0.2">
      <c r="A9956" t="s">
        <v>9343</v>
      </c>
      <c r="B9956" t="s">
        <v>22877</v>
      </c>
      <c r="C9956" t="s">
        <v>9342</v>
      </c>
      <c r="D9956" t="s">
        <v>21648</v>
      </c>
      <c r="E9956"/>
      <c r="F9956"/>
      <c r="G9956"/>
      <c r="H9956"/>
    </row>
    <row r="9957" spans="1:8" x14ac:dyDescent="0.2">
      <c r="A9957" t="s">
        <v>9344</v>
      </c>
      <c r="B9957" t="s">
        <v>22877</v>
      </c>
      <c r="C9957" t="s">
        <v>9345</v>
      </c>
      <c r="D9957" t="s">
        <v>21648</v>
      </c>
      <c r="E9957"/>
      <c r="F9957"/>
      <c r="G9957"/>
      <c r="H9957"/>
    </row>
    <row r="9958" spans="1:8" x14ac:dyDescent="0.2">
      <c r="A9958" t="s">
        <v>9346</v>
      </c>
      <c r="B9958" t="s">
        <v>22877</v>
      </c>
      <c r="C9958" t="s">
        <v>9347</v>
      </c>
      <c r="D9958" t="s">
        <v>21648</v>
      </c>
      <c r="E9958"/>
      <c r="F9958"/>
      <c r="G9958"/>
      <c r="H9958"/>
    </row>
    <row r="9959" spans="1:8" x14ac:dyDescent="0.2">
      <c r="A9959" t="s">
        <v>9348</v>
      </c>
      <c r="B9959" t="s">
        <v>22877</v>
      </c>
      <c r="C9959" t="s">
        <v>9349</v>
      </c>
      <c r="D9959" t="s">
        <v>21648</v>
      </c>
      <c r="E9959"/>
      <c r="F9959"/>
      <c r="G9959"/>
      <c r="H9959"/>
    </row>
    <row r="9960" spans="1:8" x14ac:dyDescent="0.2">
      <c r="A9960" t="s">
        <v>9350</v>
      </c>
      <c r="B9960" t="s">
        <v>22877</v>
      </c>
      <c r="C9960" t="s">
        <v>9351</v>
      </c>
      <c r="D9960" t="s">
        <v>21648</v>
      </c>
      <c r="E9960"/>
      <c r="F9960"/>
      <c r="G9960"/>
      <c r="H9960"/>
    </row>
    <row r="9961" spans="1:8" x14ac:dyDescent="0.2">
      <c r="A9961" t="s">
        <v>9352</v>
      </c>
      <c r="B9961" t="s">
        <v>22877</v>
      </c>
      <c r="C9961" t="s">
        <v>9353</v>
      </c>
      <c r="D9961" t="s">
        <v>21648</v>
      </c>
      <c r="E9961"/>
      <c r="F9961"/>
      <c r="G9961"/>
      <c r="H9961"/>
    </row>
    <row r="9962" spans="1:8" x14ac:dyDescent="0.2">
      <c r="A9962" t="s">
        <v>9354</v>
      </c>
      <c r="B9962" t="s">
        <v>22877</v>
      </c>
      <c r="C9962" t="s">
        <v>9355</v>
      </c>
      <c r="D9962" t="s">
        <v>21648</v>
      </c>
      <c r="E9962"/>
      <c r="F9962"/>
      <c r="G9962"/>
      <c r="H9962"/>
    </row>
    <row r="9963" spans="1:8" x14ac:dyDescent="0.2">
      <c r="A9963" t="s">
        <v>9356</v>
      </c>
      <c r="B9963" t="s">
        <v>22877</v>
      </c>
      <c r="C9963" t="s">
        <v>9357</v>
      </c>
      <c r="D9963" t="s">
        <v>21648</v>
      </c>
      <c r="E9963"/>
      <c r="F9963"/>
      <c r="G9963"/>
      <c r="H9963"/>
    </row>
    <row r="9964" spans="1:8" x14ac:dyDescent="0.2">
      <c r="A9964" t="s">
        <v>9358</v>
      </c>
      <c r="B9964" t="s">
        <v>22877</v>
      </c>
      <c r="C9964" t="s">
        <v>9359</v>
      </c>
      <c r="D9964" t="s">
        <v>21648</v>
      </c>
      <c r="E9964"/>
      <c r="F9964"/>
      <c r="G9964"/>
      <c r="H9964"/>
    </row>
    <row r="9965" spans="1:8" x14ac:dyDescent="0.2">
      <c r="A9965" t="s">
        <v>9360</v>
      </c>
      <c r="B9965" t="s">
        <v>22877</v>
      </c>
      <c r="C9965" t="s">
        <v>9361</v>
      </c>
      <c r="D9965" t="s">
        <v>21648</v>
      </c>
      <c r="E9965"/>
      <c r="F9965"/>
      <c r="G9965"/>
      <c r="H9965"/>
    </row>
    <row r="9966" spans="1:8" x14ac:dyDescent="0.2">
      <c r="A9966" t="s">
        <v>9362</v>
      </c>
      <c r="B9966" t="s">
        <v>22877</v>
      </c>
      <c r="C9966" t="s">
        <v>9363</v>
      </c>
      <c r="D9966" t="s">
        <v>21648</v>
      </c>
      <c r="E9966"/>
      <c r="F9966"/>
      <c r="G9966"/>
      <c r="H9966"/>
    </row>
    <row r="9967" spans="1:8" x14ac:dyDescent="0.2">
      <c r="A9967" t="s">
        <v>9364</v>
      </c>
      <c r="B9967" t="s">
        <v>22877</v>
      </c>
      <c r="C9967" t="s">
        <v>9365</v>
      </c>
      <c r="D9967" t="s">
        <v>21648</v>
      </c>
      <c r="E9967"/>
      <c r="F9967"/>
      <c r="G9967"/>
      <c r="H9967"/>
    </row>
    <row r="9968" spans="1:8" x14ac:dyDescent="0.2">
      <c r="A9968" t="s">
        <v>9366</v>
      </c>
      <c r="B9968" t="s">
        <v>22877</v>
      </c>
      <c r="C9968" t="s">
        <v>9367</v>
      </c>
      <c r="D9968" t="s">
        <v>21648</v>
      </c>
      <c r="E9968"/>
      <c r="F9968"/>
      <c r="G9968"/>
      <c r="H9968"/>
    </row>
    <row r="9969" spans="1:8" x14ac:dyDescent="0.2">
      <c r="A9969" t="s">
        <v>9368</v>
      </c>
      <c r="B9969" t="s">
        <v>22877</v>
      </c>
      <c r="C9969" t="s">
        <v>9369</v>
      </c>
      <c r="D9969" t="s">
        <v>21648</v>
      </c>
      <c r="E9969"/>
      <c r="F9969"/>
      <c r="G9969"/>
      <c r="H9969"/>
    </row>
    <row r="9970" spans="1:8" x14ac:dyDescent="0.2">
      <c r="A9970" t="s">
        <v>9370</v>
      </c>
      <c r="B9970" t="s">
        <v>22877</v>
      </c>
      <c r="C9970" t="s">
        <v>9371</v>
      </c>
      <c r="D9970" t="s">
        <v>21648</v>
      </c>
      <c r="E9970"/>
      <c r="F9970"/>
      <c r="G9970"/>
      <c r="H9970"/>
    </row>
    <row r="9971" spans="1:8" x14ac:dyDescent="0.2">
      <c r="A9971" t="s">
        <v>9372</v>
      </c>
      <c r="B9971" t="s">
        <v>22877</v>
      </c>
      <c r="C9971" t="s">
        <v>9373</v>
      </c>
      <c r="D9971" t="s">
        <v>21648</v>
      </c>
      <c r="E9971"/>
      <c r="F9971"/>
      <c r="G9971"/>
      <c r="H9971"/>
    </row>
    <row r="9972" spans="1:8" x14ac:dyDescent="0.2">
      <c r="A9972" t="s">
        <v>9374</v>
      </c>
      <c r="B9972" t="s">
        <v>22877</v>
      </c>
      <c r="C9972" t="s">
        <v>9375</v>
      </c>
      <c r="D9972" t="s">
        <v>21648</v>
      </c>
      <c r="E9972"/>
      <c r="F9972"/>
      <c r="G9972"/>
      <c r="H9972"/>
    </row>
    <row r="9973" spans="1:8" x14ac:dyDescent="0.2">
      <c r="A9973" t="s">
        <v>9376</v>
      </c>
      <c r="B9973" t="s">
        <v>22877</v>
      </c>
      <c r="C9973" t="s">
        <v>9377</v>
      </c>
      <c r="D9973" t="s">
        <v>21648</v>
      </c>
      <c r="E9973"/>
      <c r="F9973"/>
      <c r="G9973"/>
      <c r="H9973"/>
    </row>
    <row r="9974" spans="1:8" x14ac:dyDescent="0.2">
      <c r="A9974" t="s">
        <v>9378</v>
      </c>
      <c r="B9974" t="s">
        <v>22877</v>
      </c>
      <c r="C9974" t="s">
        <v>9379</v>
      </c>
      <c r="D9974" t="s">
        <v>21648</v>
      </c>
      <c r="E9974"/>
      <c r="F9974"/>
      <c r="G9974"/>
      <c r="H9974"/>
    </row>
    <row r="9975" spans="1:8" x14ac:dyDescent="0.2">
      <c r="A9975" t="s">
        <v>9380</v>
      </c>
      <c r="B9975" t="s">
        <v>22877</v>
      </c>
      <c r="C9975" t="s">
        <v>9381</v>
      </c>
      <c r="D9975" t="s">
        <v>21648</v>
      </c>
      <c r="E9975"/>
      <c r="F9975"/>
      <c r="G9975"/>
      <c r="H9975"/>
    </row>
    <row r="9976" spans="1:8" x14ac:dyDescent="0.2">
      <c r="A9976" t="s">
        <v>9382</v>
      </c>
      <c r="B9976" t="s">
        <v>22877</v>
      </c>
      <c r="C9976" t="s">
        <v>9383</v>
      </c>
      <c r="D9976" t="s">
        <v>21648</v>
      </c>
      <c r="E9976"/>
      <c r="F9976"/>
      <c r="G9976"/>
      <c r="H9976"/>
    </row>
    <row r="9977" spans="1:8" x14ac:dyDescent="0.2">
      <c r="A9977" t="s">
        <v>9384</v>
      </c>
      <c r="B9977" t="s">
        <v>22877</v>
      </c>
      <c r="C9977" t="s">
        <v>9385</v>
      </c>
      <c r="D9977" t="s">
        <v>21648</v>
      </c>
      <c r="E9977"/>
      <c r="F9977"/>
      <c r="G9977"/>
      <c r="H9977"/>
    </row>
    <row r="9978" spans="1:8" x14ac:dyDescent="0.2">
      <c r="A9978" t="s">
        <v>9386</v>
      </c>
      <c r="B9978" t="s">
        <v>22877</v>
      </c>
      <c r="C9978" t="s">
        <v>12806</v>
      </c>
      <c r="D9978" t="s">
        <v>21648</v>
      </c>
      <c r="E9978"/>
      <c r="F9978"/>
      <c r="G9978"/>
      <c r="H9978"/>
    </row>
    <row r="9979" spans="1:8" x14ac:dyDescent="0.2">
      <c r="A9979" t="s">
        <v>12807</v>
      </c>
      <c r="B9979" t="s">
        <v>22877</v>
      </c>
      <c r="C9979" t="s">
        <v>12808</v>
      </c>
      <c r="D9979" t="s">
        <v>21648</v>
      </c>
      <c r="E9979"/>
      <c r="F9979"/>
      <c r="G9979"/>
      <c r="H9979"/>
    </row>
    <row r="9980" spans="1:8" x14ac:dyDescent="0.2">
      <c r="A9980" t="s">
        <v>12809</v>
      </c>
      <c r="B9980" t="s">
        <v>22877</v>
      </c>
      <c r="C9980" t="s">
        <v>12810</v>
      </c>
      <c r="D9980" t="s">
        <v>21648</v>
      </c>
      <c r="E9980"/>
      <c r="F9980"/>
      <c r="G9980"/>
      <c r="H9980"/>
    </row>
    <row r="9981" spans="1:8" x14ac:dyDescent="0.2">
      <c r="A9981" t="s">
        <v>12811</v>
      </c>
      <c r="B9981" t="s">
        <v>21676</v>
      </c>
      <c r="C9981" t="s">
        <v>12812</v>
      </c>
      <c r="D9981" t="s">
        <v>21648</v>
      </c>
      <c r="E9981"/>
      <c r="F9981"/>
      <c r="G9981"/>
      <c r="H9981"/>
    </row>
    <row r="9982" spans="1:8" x14ac:dyDescent="0.2">
      <c r="A9982" t="s">
        <v>12813</v>
      </c>
      <c r="B9982" t="s">
        <v>25032</v>
      </c>
      <c r="C9982" t="s">
        <v>12814</v>
      </c>
      <c r="D9982" t="s">
        <v>21648</v>
      </c>
      <c r="E9982"/>
      <c r="F9982">
        <v>72301</v>
      </c>
      <c r="G9982"/>
      <c r="H9982"/>
    </row>
    <row r="9983" spans="1:8" x14ac:dyDescent="0.2">
      <c r="A9983" t="s">
        <v>12815</v>
      </c>
      <c r="B9983" t="s">
        <v>21676</v>
      </c>
      <c r="C9983" t="s">
        <v>12816</v>
      </c>
      <c r="D9983" t="s">
        <v>21648</v>
      </c>
      <c r="E9983"/>
      <c r="F9983"/>
      <c r="G9983"/>
      <c r="H9983"/>
    </row>
    <row r="9984" spans="1:8" x14ac:dyDescent="0.2">
      <c r="A9984" t="s">
        <v>12817</v>
      </c>
      <c r="B9984" t="s">
        <v>23484</v>
      </c>
      <c r="C9984" t="s">
        <v>12818</v>
      </c>
      <c r="D9984" t="s">
        <v>21648</v>
      </c>
      <c r="E9984"/>
      <c r="F9984">
        <v>72301</v>
      </c>
      <c r="G9984"/>
      <c r="H9984"/>
    </row>
    <row r="9985" spans="1:8" x14ac:dyDescent="0.2">
      <c r="A9985" t="s">
        <v>12819</v>
      </c>
      <c r="B9985" t="s">
        <v>23484</v>
      </c>
      <c r="C9985" t="s">
        <v>12820</v>
      </c>
      <c r="D9985" t="s">
        <v>21648</v>
      </c>
      <c r="E9985"/>
      <c r="F9985">
        <v>72301</v>
      </c>
      <c r="G9985"/>
      <c r="H9985"/>
    </row>
    <row r="9986" spans="1:8" x14ac:dyDescent="0.2">
      <c r="A9986" t="s">
        <v>12821</v>
      </c>
      <c r="B9986" t="s">
        <v>21676</v>
      </c>
      <c r="C9986" t="s">
        <v>12822</v>
      </c>
      <c r="D9986" t="s">
        <v>21648</v>
      </c>
      <c r="E9986"/>
      <c r="F9986"/>
      <c r="G9986"/>
      <c r="H9986"/>
    </row>
    <row r="9987" spans="1:8" x14ac:dyDescent="0.2">
      <c r="A9987" t="s">
        <v>12823</v>
      </c>
      <c r="B9987" t="s">
        <v>23484</v>
      </c>
      <c r="C9987" t="s">
        <v>9608</v>
      </c>
      <c r="D9987" t="s">
        <v>21648</v>
      </c>
      <c r="E9987"/>
      <c r="F9987">
        <v>72301</v>
      </c>
      <c r="G9987"/>
      <c r="H9987"/>
    </row>
    <row r="9988" spans="1:8" x14ac:dyDescent="0.2">
      <c r="A9988" t="s">
        <v>12824</v>
      </c>
      <c r="B9988" t="s">
        <v>23484</v>
      </c>
      <c r="C9988" t="s">
        <v>9610</v>
      </c>
      <c r="D9988" t="s">
        <v>21648</v>
      </c>
      <c r="E9988"/>
      <c r="F9988">
        <v>72301</v>
      </c>
      <c r="G9988"/>
      <c r="H9988"/>
    </row>
    <row r="9989" spans="1:8" x14ac:dyDescent="0.2">
      <c r="A9989" t="s">
        <v>12825</v>
      </c>
      <c r="B9989" t="s">
        <v>23484</v>
      </c>
      <c r="C9989" t="s">
        <v>12826</v>
      </c>
      <c r="D9989" t="s">
        <v>21648</v>
      </c>
      <c r="E9989"/>
      <c r="F9989">
        <v>72301</v>
      </c>
      <c r="G9989"/>
      <c r="H9989"/>
    </row>
    <row r="9990" spans="1:8" x14ac:dyDescent="0.2">
      <c r="A9990" t="s">
        <v>12827</v>
      </c>
      <c r="B9990" t="s">
        <v>23484</v>
      </c>
      <c r="C9990" t="s">
        <v>12828</v>
      </c>
      <c r="D9990" t="s">
        <v>21648</v>
      </c>
      <c r="E9990"/>
      <c r="F9990">
        <v>72301</v>
      </c>
      <c r="G9990"/>
      <c r="H9990"/>
    </row>
    <row r="9991" spans="1:8" x14ac:dyDescent="0.2">
      <c r="A9991" t="s">
        <v>12829</v>
      </c>
      <c r="B9991" t="s">
        <v>23484</v>
      </c>
      <c r="C9991" t="s">
        <v>12830</v>
      </c>
      <c r="D9991" t="s">
        <v>21648</v>
      </c>
      <c r="E9991"/>
      <c r="F9991">
        <v>72301</v>
      </c>
      <c r="G9991"/>
      <c r="H9991"/>
    </row>
    <row r="9992" spans="1:8" x14ac:dyDescent="0.2">
      <c r="A9992" t="s">
        <v>12831</v>
      </c>
      <c r="B9992" t="s">
        <v>21676</v>
      </c>
      <c r="C9992" t="s">
        <v>12832</v>
      </c>
      <c r="D9992" t="s">
        <v>21648</v>
      </c>
      <c r="E9992"/>
      <c r="F9992"/>
      <c r="G9992"/>
      <c r="H9992"/>
    </row>
    <row r="9993" spans="1:8" x14ac:dyDescent="0.2">
      <c r="A9993" t="s">
        <v>12833</v>
      </c>
      <c r="B9993" t="s">
        <v>23484</v>
      </c>
      <c r="C9993" t="s">
        <v>12834</v>
      </c>
      <c r="D9993" t="s">
        <v>21648</v>
      </c>
      <c r="E9993"/>
      <c r="F9993">
        <v>72301</v>
      </c>
      <c r="G9993"/>
      <c r="H9993"/>
    </row>
    <row r="9994" spans="1:8" x14ac:dyDescent="0.2">
      <c r="A9994" t="s">
        <v>12835</v>
      </c>
      <c r="B9994" t="s">
        <v>23484</v>
      </c>
      <c r="C9994" t="s">
        <v>9606</v>
      </c>
      <c r="D9994" t="s">
        <v>21648</v>
      </c>
      <c r="E9994"/>
      <c r="F9994">
        <v>72301</v>
      </c>
      <c r="G9994"/>
      <c r="H9994"/>
    </row>
    <row r="9995" spans="1:8" x14ac:dyDescent="0.2">
      <c r="A9995" t="s">
        <v>12836</v>
      </c>
      <c r="B9995" t="s">
        <v>25033</v>
      </c>
      <c r="C9995" t="s">
        <v>12837</v>
      </c>
      <c r="D9995" t="s">
        <v>24377</v>
      </c>
      <c r="E9995"/>
      <c r="F9995">
        <v>72301</v>
      </c>
      <c r="G9995"/>
      <c r="H9995"/>
    </row>
    <row r="9996" spans="1:8" x14ac:dyDescent="0.2">
      <c r="A9996" t="s">
        <v>12838</v>
      </c>
      <c r="B9996" t="s">
        <v>25033</v>
      </c>
      <c r="C9996" t="s">
        <v>12839</v>
      </c>
      <c r="D9996" t="s">
        <v>24377</v>
      </c>
      <c r="E9996"/>
      <c r="F9996">
        <v>72301</v>
      </c>
      <c r="G9996"/>
      <c r="H9996"/>
    </row>
    <row r="9997" spans="1:8" x14ac:dyDescent="0.2">
      <c r="A9997" t="s">
        <v>12840</v>
      </c>
      <c r="B9997" t="s">
        <v>25033</v>
      </c>
      <c r="C9997" t="s">
        <v>12841</v>
      </c>
      <c r="D9997" t="s">
        <v>24377</v>
      </c>
      <c r="E9997"/>
      <c r="F9997">
        <v>72301</v>
      </c>
      <c r="G9997"/>
      <c r="H9997"/>
    </row>
    <row r="9998" spans="1:8" x14ac:dyDescent="0.2">
      <c r="A9998" t="s">
        <v>12842</v>
      </c>
      <c r="B9998" t="s">
        <v>25033</v>
      </c>
      <c r="C9998" t="s">
        <v>12843</v>
      </c>
      <c r="D9998" t="s">
        <v>24377</v>
      </c>
      <c r="E9998"/>
      <c r="F9998">
        <v>72301</v>
      </c>
      <c r="G9998"/>
      <c r="H9998"/>
    </row>
    <row r="9999" spans="1:8" x14ac:dyDescent="0.2">
      <c r="A9999" t="s">
        <v>3083</v>
      </c>
      <c r="B9999" t="s">
        <v>25033</v>
      </c>
      <c r="C9999" t="s">
        <v>3084</v>
      </c>
      <c r="D9999" t="s">
        <v>24377</v>
      </c>
      <c r="E9999"/>
      <c r="F9999">
        <v>72301</v>
      </c>
      <c r="G9999"/>
      <c r="H9999"/>
    </row>
    <row r="10000" spans="1:8" x14ac:dyDescent="0.2">
      <c r="A10000" t="s">
        <v>12844</v>
      </c>
      <c r="B10000" t="s">
        <v>25033</v>
      </c>
      <c r="C10000" t="s">
        <v>12845</v>
      </c>
      <c r="D10000" t="s">
        <v>24377</v>
      </c>
      <c r="E10000"/>
      <c r="F10000">
        <v>72301</v>
      </c>
      <c r="G10000"/>
      <c r="H10000"/>
    </row>
    <row r="10001" spans="1:8" x14ac:dyDescent="0.2">
      <c r="A10001" t="s">
        <v>12846</v>
      </c>
      <c r="B10001" t="s">
        <v>25033</v>
      </c>
      <c r="C10001" t="s">
        <v>12847</v>
      </c>
      <c r="D10001" t="s">
        <v>24377</v>
      </c>
      <c r="E10001"/>
      <c r="F10001">
        <v>72301</v>
      </c>
      <c r="G10001"/>
      <c r="H10001"/>
    </row>
    <row r="10002" spans="1:8" x14ac:dyDescent="0.2">
      <c r="A10002" t="s">
        <v>12848</v>
      </c>
      <c r="B10002" t="s">
        <v>25034</v>
      </c>
      <c r="C10002" t="s">
        <v>12849</v>
      </c>
      <c r="D10002" t="s">
        <v>21648</v>
      </c>
      <c r="E10002"/>
      <c r="F10002">
        <v>72301</v>
      </c>
      <c r="G10002"/>
      <c r="H10002"/>
    </row>
    <row r="10003" spans="1:8" x14ac:dyDescent="0.2">
      <c r="A10003" t="s">
        <v>12850</v>
      </c>
      <c r="B10003" t="s">
        <v>25033</v>
      </c>
      <c r="C10003" t="s">
        <v>12851</v>
      </c>
      <c r="D10003" t="s">
        <v>24377</v>
      </c>
      <c r="E10003"/>
      <c r="F10003">
        <v>72301</v>
      </c>
      <c r="G10003"/>
      <c r="H10003"/>
    </row>
    <row r="10004" spans="1:8" x14ac:dyDescent="0.2">
      <c r="A10004" t="s">
        <v>12852</v>
      </c>
      <c r="B10004" t="s">
        <v>25033</v>
      </c>
      <c r="C10004" t="s">
        <v>15602</v>
      </c>
      <c r="D10004" t="s">
        <v>24377</v>
      </c>
      <c r="E10004"/>
      <c r="F10004">
        <v>72301</v>
      </c>
      <c r="G10004"/>
      <c r="H10004"/>
    </row>
    <row r="10005" spans="1:8" x14ac:dyDescent="0.2">
      <c r="A10005" t="s">
        <v>15603</v>
      </c>
      <c r="B10005" t="s">
        <v>25033</v>
      </c>
      <c r="C10005" t="s">
        <v>15604</v>
      </c>
      <c r="D10005" t="s">
        <v>24377</v>
      </c>
      <c r="E10005"/>
      <c r="F10005">
        <v>72301</v>
      </c>
      <c r="G10005"/>
      <c r="H10005"/>
    </row>
    <row r="10006" spans="1:8" x14ac:dyDescent="0.2">
      <c r="A10006" t="s">
        <v>15605</v>
      </c>
      <c r="B10006" t="s">
        <v>25033</v>
      </c>
      <c r="C10006" t="s">
        <v>15606</v>
      </c>
      <c r="D10006" t="s">
        <v>24377</v>
      </c>
      <c r="E10006"/>
      <c r="F10006">
        <v>72301</v>
      </c>
      <c r="G10006"/>
      <c r="H10006"/>
    </row>
    <row r="10007" spans="1:8" x14ac:dyDescent="0.2">
      <c r="A10007" t="s">
        <v>15607</v>
      </c>
      <c r="B10007" t="s">
        <v>25033</v>
      </c>
      <c r="C10007" t="s">
        <v>15608</v>
      </c>
      <c r="D10007" t="s">
        <v>24377</v>
      </c>
      <c r="E10007"/>
      <c r="F10007">
        <v>72301</v>
      </c>
      <c r="G10007"/>
      <c r="H10007"/>
    </row>
    <row r="10008" spans="1:8" x14ac:dyDescent="0.2">
      <c r="A10008" t="s">
        <v>15609</v>
      </c>
      <c r="B10008" t="s">
        <v>22877</v>
      </c>
      <c r="C10008" t="s">
        <v>15610</v>
      </c>
      <c r="D10008" t="s">
        <v>21648</v>
      </c>
      <c r="E10008"/>
      <c r="F10008">
        <v>72301</v>
      </c>
      <c r="G10008"/>
      <c r="H10008"/>
    </row>
    <row r="10009" spans="1:8" x14ac:dyDescent="0.2">
      <c r="A10009" t="s">
        <v>15611</v>
      </c>
      <c r="B10009" t="s">
        <v>22877</v>
      </c>
      <c r="C10009" t="s">
        <v>15612</v>
      </c>
      <c r="D10009" t="s">
        <v>21648</v>
      </c>
      <c r="E10009"/>
      <c r="F10009">
        <v>72301</v>
      </c>
      <c r="G10009"/>
      <c r="H10009"/>
    </row>
    <row r="10010" spans="1:8" x14ac:dyDescent="0.2">
      <c r="A10010" t="s">
        <v>15613</v>
      </c>
      <c r="B10010" t="s">
        <v>25035</v>
      </c>
      <c r="C10010" t="s">
        <v>15614</v>
      </c>
      <c r="D10010" t="s">
        <v>21648</v>
      </c>
      <c r="E10010"/>
      <c r="F10010">
        <v>72301</v>
      </c>
      <c r="G10010"/>
      <c r="H10010"/>
    </row>
    <row r="10011" spans="1:8" x14ac:dyDescent="0.2">
      <c r="A10011" t="s">
        <v>15615</v>
      </c>
      <c r="B10011" t="s">
        <v>25033</v>
      </c>
      <c r="C10011" t="s">
        <v>15616</v>
      </c>
      <c r="D10011" t="s">
        <v>24377</v>
      </c>
      <c r="E10011"/>
      <c r="F10011">
        <v>72301</v>
      </c>
      <c r="G10011"/>
      <c r="H10011"/>
    </row>
    <row r="10012" spans="1:8" x14ac:dyDescent="0.2">
      <c r="A10012" t="s">
        <v>15617</v>
      </c>
      <c r="B10012" t="s">
        <v>25033</v>
      </c>
      <c r="C10012" t="s">
        <v>15618</v>
      </c>
      <c r="D10012" t="s">
        <v>24377</v>
      </c>
      <c r="E10012"/>
      <c r="F10012">
        <v>72301</v>
      </c>
      <c r="G10012"/>
      <c r="H10012"/>
    </row>
    <row r="10013" spans="1:8" x14ac:dyDescent="0.2">
      <c r="A10013" t="s">
        <v>15619</v>
      </c>
      <c r="B10013" t="s">
        <v>25036</v>
      </c>
      <c r="C10013" t="s">
        <v>15620</v>
      </c>
      <c r="D10013" t="s">
        <v>21648</v>
      </c>
      <c r="E10013"/>
      <c r="F10013">
        <v>72301</v>
      </c>
      <c r="G10013"/>
      <c r="H10013"/>
    </row>
    <row r="10014" spans="1:8" x14ac:dyDescent="0.2">
      <c r="A10014" t="s">
        <v>15621</v>
      </c>
      <c r="B10014" t="s">
        <v>22877</v>
      </c>
      <c r="C10014" t="s">
        <v>15622</v>
      </c>
      <c r="D10014" t="s">
        <v>21648</v>
      </c>
      <c r="E10014"/>
      <c r="F10014">
        <v>72301</v>
      </c>
      <c r="G10014"/>
      <c r="H10014"/>
    </row>
    <row r="10015" spans="1:8" x14ac:dyDescent="0.2">
      <c r="A10015" t="s">
        <v>15623</v>
      </c>
      <c r="B10015" t="s">
        <v>22877</v>
      </c>
      <c r="C10015" t="s">
        <v>14345</v>
      </c>
      <c r="D10015" t="s">
        <v>21648</v>
      </c>
      <c r="E10015"/>
      <c r="F10015">
        <v>72301</v>
      </c>
      <c r="G10015"/>
      <c r="H10015"/>
    </row>
    <row r="10016" spans="1:8" x14ac:dyDescent="0.2">
      <c r="A10016" t="s">
        <v>14346</v>
      </c>
      <c r="B10016" t="s">
        <v>25033</v>
      </c>
      <c r="C10016" t="s">
        <v>14347</v>
      </c>
      <c r="D10016" t="s">
        <v>24377</v>
      </c>
      <c r="E10016"/>
      <c r="F10016">
        <v>72301</v>
      </c>
      <c r="G10016"/>
      <c r="H10016"/>
    </row>
    <row r="10017" spans="1:8" x14ac:dyDescent="0.2">
      <c r="A10017" t="s">
        <v>14348</v>
      </c>
      <c r="B10017" t="s">
        <v>25033</v>
      </c>
      <c r="C10017" t="s">
        <v>14349</v>
      </c>
      <c r="D10017" t="s">
        <v>24377</v>
      </c>
      <c r="E10017"/>
      <c r="F10017">
        <v>72301</v>
      </c>
      <c r="G10017"/>
      <c r="H10017"/>
    </row>
    <row r="10018" spans="1:8" x14ac:dyDescent="0.2">
      <c r="A10018" t="s">
        <v>14350</v>
      </c>
      <c r="B10018" t="s">
        <v>25033</v>
      </c>
      <c r="C10018" t="s">
        <v>14351</v>
      </c>
      <c r="D10018" t="s">
        <v>24377</v>
      </c>
      <c r="E10018"/>
      <c r="F10018">
        <v>72301</v>
      </c>
      <c r="G10018"/>
      <c r="H10018"/>
    </row>
    <row r="10019" spans="1:8" x14ac:dyDescent="0.2">
      <c r="A10019" t="s">
        <v>14352</v>
      </c>
      <c r="B10019" t="s">
        <v>22877</v>
      </c>
      <c r="C10019" t="s">
        <v>14353</v>
      </c>
      <c r="D10019" t="s">
        <v>21648</v>
      </c>
      <c r="E10019"/>
      <c r="F10019">
        <v>72301</v>
      </c>
      <c r="G10019"/>
      <c r="H10019"/>
    </row>
    <row r="10020" spans="1:8" x14ac:dyDescent="0.2">
      <c r="A10020" t="s">
        <v>14354</v>
      </c>
      <c r="B10020" t="s">
        <v>23484</v>
      </c>
      <c r="C10020" t="s">
        <v>14355</v>
      </c>
      <c r="D10020" t="s">
        <v>21648</v>
      </c>
      <c r="E10020"/>
      <c r="F10020">
        <v>72301</v>
      </c>
      <c r="G10020"/>
      <c r="H10020"/>
    </row>
    <row r="10021" spans="1:8" x14ac:dyDescent="0.2">
      <c r="A10021" t="s">
        <v>14356</v>
      </c>
      <c r="B10021" t="s">
        <v>23484</v>
      </c>
      <c r="C10021" t="s">
        <v>14357</v>
      </c>
      <c r="D10021" t="s">
        <v>21648</v>
      </c>
      <c r="E10021"/>
      <c r="F10021">
        <v>72301</v>
      </c>
      <c r="G10021"/>
      <c r="H10021"/>
    </row>
    <row r="10022" spans="1:8" x14ac:dyDescent="0.2">
      <c r="A10022" t="s">
        <v>14358</v>
      </c>
      <c r="B10022" t="s">
        <v>23484</v>
      </c>
      <c r="C10022" t="s">
        <v>14359</v>
      </c>
      <c r="D10022" t="s">
        <v>21648</v>
      </c>
      <c r="E10022"/>
      <c r="F10022">
        <v>72301</v>
      </c>
      <c r="G10022"/>
      <c r="H10022"/>
    </row>
    <row r="10023" spans="1:8" x14ac:dyDescent="0.2">
      <c r="A10023" t="s">
        <v>14360</v>
      </c>
      <c r="B10023" t="s">
        <v>25037</v>
      </c>
      <c r="C10023" t="s">
        <v>16208</v>
      </c>
      <c r="D10023" t="s">
        <v>21648</v>
      </c>
      <c r="E10023"/>
      <c r="F10023">
        <v>72301</v>
      </c>
      <c r="G10023"/>
      <c r="H10023"/>
    </row>
    <row r="10024" spans="1:8" x14ac:dyDescent="0.2">
      <c r="A10024" t="s">
        <v>16209</v>
      </c>
      <c r="B10024" t="s">
        <v>25033</v>
      </c>
      <c r="C10024" t="s">
        <v>16210</v>
      </c>
      <c r="D10024" t="s">
        <v>24377</v>
      </c>
      <c r="E10024"/>
      <c r="F10024">
        <v>72301</v>
      </c>
      <c r="G10024"/>
      <c r="H10024"/>
    </row>
    <row r="10025" spans="1:8" x14ac:dyDescent="0.2">
      <c r="A10025" t="s">
        <v>16211</v>
      </c>
      <c r="B10025" t="s">
        <v>25037</v>
      </c>
      <c r="C10025" t="s">
        <v>16212</v>
      </c>
      <c r="D10025" t="s">
        <v>21648</v>
      </c>
      <c r="E10025"/>
      <c r="F10025">
        <v>72301</v>
      </c>
      <c r="G10025"/>
      <c r="H10025"/>
    </row>
    <row r="10026" spans="1:8" x14ac:dyDescent="0.2">
      <c r="A10026" t="s">
        <v>16213</v>
      </c>
      <c r="B10026" t="s">
        <v>25037</v>
      </c>
      <c r="C10026" t="s">
        <v>16214</v>
      </c>
      <c r="D10026" t="s">
        <v>21648</v>
      </c>
      <c r="E10026"/>
      <c r="F10026">
        <v>72301</v>
      </c>
      <c r="G10026"/>
      <c r="H10026"/>
    </row>
    <row r="10027" spans="1:8" x14ac:dyDescent="0.2">
      <c r="A10027" t="s">
        <v>16215</v>
      </c>
      <c r="B10027" t="s">
        <v>25033</v>
      </c>
      <c r="C10027" t="s">
        <v>16216</v>
      </c>
      <c r="D10027" t="s">
        <v>24377</v>
      </c>
      <c r="E10027"/>
      <c r="F10027">
        <v>72301</v>
      </c>
      <c r="G10027"/>
      <c r="H10027"/>
    </row>
    <row r="10028" spans="1:8" x14ac:dyDescent="0.2">
      <c r="A10028" t="s">
        <v>16217</v>
      </c>
      <c r="B10028" t="s">
        <v>25033</v>
      </c>
      <c r="C10028" t="s">
        <v>16218</v>
      </c>
      <c r="D10028" t="s">
        <v>24377</v>
      </c>
      <c r="E10028"/>
      <c r="F10028">
        <v>72301</v>
      </c>
      <c r="G10028"/>
      <c r="H10028"/>
    </row>
    <row r="10029" spans="1:8" x14ac:dyDescent="0.2">
      <c r="A10029" t="s">
        <v>16219</v>
      </c>
      <c r="B10029" t="s">
        <v>25033</v>
      </c>
      <c r="C10029" t="s">
        <v>16220</v>
      </c>
      <c r="D10029" t="s">
        <v>24377</v>
      </c>
      <c r="E10029"/>
      <c r="F10029">
        <v>72301</v>
      </c>
      <c r="G10029"/>
      <c r="H10029"/>
    </row>
    <row r="10030" spans="1:8" x14ac:dyDescent="0.2">
      <c r="A10030" t="s">
        <v>16221</v>
      </c>
      <c r="B10030" t="s">
        <v>25033</v>
      </c>
      <c r="C10030" t="s">
        <v>16222</v>
      </c>
      <c r="D10030" t="s">
        <v>24377</v>
      </c>
      <c r="E10030"/>
      <c r="F10030">
        <v>72301</v>
      </c>
      <c r="G10030"/>
      <c r="H10030"/>
    </row>
    <row r="10031" spans="1:8" x14ac:dyDescent="0.2">
      <c r="A10031" t="s">
        <v>16223</v>
      </c>
      <c r="B10031" t="s">
        <v>22877</v>
      </c>
      <c r="C10031" t="s">
        <v>16224</v>
      </c>
      <c r="D10031" t="s">
        <v>21648</v>
      </c>
      <c r="E10031"/>
      <c r="F10031">
        <v>72301</v>
      </c>
      <c r="G10031"/>
      <c r="H10031"/>
    </row>
    <row r="10032" spans="1:8" x14ac:dyDescent="0.2">
      <c r="A10032" t="s">
        <v>16225</v>
      </c>
      <c r="B10032" t="s">
        <v>22877</v>
      </c>
      <c r="C10032" t="s">
        <v>16226</v>
      </c>
      <c r="D10032" t="s">
        <v>21648</v>
      </c>
      <c r="E10032"/>
      <c r="F10032">
        <v>72301</v>
      </c>
      <c r="G10032"/>
      <c r="H10032"/>
    </row>
    <row r="10033" spans="1:8" x14ac:dyDescent="0.2">
      <c r="A10033" t="s">
        <v>16227</v>
      </c>
      <c r="B10033" t="s">
        <v>25033</v>
      </c>
      <c r="C10033" t="s">
        <v>16228</v>
      </c>
      <c r="D10033" t="s">
        <v>24377</v>
      </c>
      <c r="E10033"/>
      <c r="F10033">
        <v>72301</v>
      </c>
      <c r="G10033"/>
      <c r="H10033"/>
    </row>
    <row r="10034" spans="1:8" x14ac:dyDescent="0.2">
      <c r="A10034" t="s">
        <v>16229</v>
      </c>
      <c r="B10034" t="s">
        <v>25033</v>
      </c>
      <c r="C10034" t="s">
        <v>16230</v>
      </c>
      <c r="D10034" t="s">
        <v>24377</v>
      </c>
      <c r="E10034"/>
      <c r="F10034">
        <v>72301</v>
      </c>
      <c r="G10034"/>
      <c r="H10034"/>
    </row>
    <row r="10035" spans="1:8" x14ac:dyDescent="0.2">
      <c r="A10035" t="s">
        <v>16231</v>
      </c>
      <c r="B10035" t="s">
        <v>25033</v>
      </c>
      <c r="C10035" t="s">
        <v>16232</v>
      </c>
      <c r="D10035" t="s">
        <v>24377</v>
      </c>
      <c r="E10035"/>
      <c r="F10035">
        <v>72301</v>
      </c>
      <c r="G10035"/>
      <c r="H10035"/>
    </row>
    <row r="10036" spans="1:8" x14ac:dyDescent="0.2">
      <c r="A10036" t="s">
        <v>16233</v>
      </c>
      <c r="B10036" t="s">
        <v>25033</v>
      </c>
      <c r="C10036" t="s">
        <v>16234</v>
      </c>
      <c r="D10036" t="s">
        <v>24377</v>
      </c>
      <c r="E10036"/>
      <c r="F10036">
        <v>72301</v>
      </c>
      <c r="G10036"/>
      <c r="H10036"/>
    </row>
    <row r="10037" spans="1:8" x14ac:dyDescent="0.2">
      <c r="A10037" t="s">
        <v>16235</v>
      </c>
      <c r="B10037" t="s">
        <v>25033</v>
      </c>
      <c r="C10037" t="s">
        <v>16236</v>
      </c>
      <c r="D10037" t="s">
        <v>24377</v>
      </c>
      <c r="E10037"/>
      <c r="F10037">
        <v>72301</v>
      </c>
      <c r="G10037"/>
      <c r="H10037"/>
    </row>
    <row r="10038" spans="1:8" x14ac:dyDescent="0.2">
      <c r="A10038" t="s">
        <v>16237</v>
      </c>
      <c r="B10038" t="s">
        <v>23484</v>
      </c>
      <c r="C10038" t="s">
        <v>16238</v>
      </c>
      <c r="D10038" t="s">
        <v>21648</v>
      </c>
      <c r="E10038"/>
      <c r="F10038">
        <v>72301</v>
      </c>
      <c r="G10038"/>
      <c r="H10038"/>
    </row>
    <row r="10039" spans="1:8" x14ac:dyDescent="0.2">
      <c r="A10039" t="s">
        <v>16239</v>
      </c>
      <c r="B10039" t="s">
        <v>25033</v>
      </c>
      <c r="C10039" t="s">
        <v>16240</v>
      </c>
      <c r="D10039" t="s">
        <v>24377</v>
      </c>
      <c r="E10039"/>
      <c r="F10039">
        <v>72301</v>
      </c>
      <c r="G10039"/>
      <c r="H10039"/>
    </row>
    <row r="10040" spans="1:8" x14ac:dyDescent="0.2">
      <c r="A10040" t="s">
        <v>16241</v>
      </c>
      <c r="B10040" t="s">
        <v>23484</v>
      </c>
      <c r="C10040" t="s">
        <v>16242</v>
      </c>
      <c r="D10040" t="s">
        <v>21648</v>
      </c>
      <c r="E10040"/>
      <c r="F10040">
        <v>72301</v>
      </c>
      <c r="G10040"/>
      <c r="H10040"/>
    </row>
    <row r="10041" spans="1:8" x14ac:dyDescent="0.2">
      <c r="A10041" t="s">
        <v>16243</v>
      </c>
      <c r="B10041" t="s">
        <v>25037</v>
      </c>
      <c r="C10041" t="s">
        <v>16244</v>
      </c>
      <c r="D10041" t="s">
        <v>21648</v>
      </c>
      <c r="E10041"/>
      <c r="F10041">
        <v>72301</v>
      </c>
      <c r="G10041"/>
      <c r="H10041"/>
    </row>
    <row r="10042" spans="1:8" x14ac:dyDescent="0.2">
      <c r="A10042" t="s">
        <v>16245</v>
      </c>
      <c r="B10042" t="s">
        <v>25033</v>
      </c>
      <c r="C10042" t="s">
        <v>16246</v>
      </c>
      <c r="D10042" t="s">
        <v>24377</v>
      </c>
      <c r="E10042"/>
      <c r="F10042">
        <v>72301</v>
      </c>
      <c r="G10042"/>
      <c r="H10042"/>
    </row>
    <row r="10043" spans="1:8" x14ac:dyDescent="0.2">
      <c r="A10043" t="s">
        <v>16247</v>
      </c>
      <c r="B10043" t="s">
        <v>25007</v>
      </c>
      <c r="C10043" t="s">
        <v>14444</v>
      </c>
      <c r="D10043" t="s">
        <v>21648</v>
      </c>
      <c r="E10043"/>
      <c r="F10043">
        <v>72301</v>
      </c>
      <c r="G10043"/>
      <c r="H10043"/>
    </row>
    <row r="10044" spans="1:8" x14ac:dyDescent="0.2">
      <c r="A10044" t="s">
        <v>3085</v>
      </c>
      <c r="B10044" t="s">
        <v>25033</v>
      </c>
      <c r="C10044" t="s">
        <v>3086</v>
      </c>
      <c r="D10044" t="s">
        <v>24377</v>
      </c>
      <c r="E10044"/>
      <c r="F10044">
        <v>72301</v>
      </c>
      <c r="G10044"/>
      <c r="H10044"/>
    </row>
    <row r="10045" spans="1:8" x14ac:dyDescent="0.2">
      <c r="A10045" t="s">
        <v>14445</v>
      </c>
      <c r="B10045" t="s">
        <v>25033</v>
      </c>
      <c r="C10045" t="s">
        <v>14446</v>
      </c>
      <c r="D10045" t="s">
        <v>24377</v>
      </c>
      <c r="E10045"/>
      <c r="F10045">
        <v>72301</v>
      </c>
      <c r="G10045"/>
      <c r="H10045"/>
    </row>
    <row r="10046" spans="1:8" x14ac:dyDescent="0.2">
      <c r="A10046" t="s">
        <v>14447</v>
      </c>
      <c r="B10046" t="s">
        <v>25036</v>
      </c>
      <c r="C10046" t="s">
        <v>14448</v>
      </c>
      <c r="D10046" t="s">
        <v>21648</v>
      </c>
      <c r="E10046"/>
      <c r="F10046">
        <v>72301</v>
      </c>
      <c r="G10046"/>
      <c r="H10046"/>
    </row>
    <row r="10047" spans="1:8" x14ac:dyDescent="0.2">
      <c r="A10047" t="s">
        <v>14449</v>
      </c>
      <c r="B10047" t="s">
        <v>25033</v>
      </c>
      <c r="C10047" t="s">
        <v>14450</v>
      </c>
      <c r="D10047" t="s">
        <v>24377</v>
      </c>
      <c r="E10047"/>
      <c r="F10047">
        <v>72301</v>
      </c>
      <c r="G10047"/>
      <c r="H10047"/>
    </row>
    <row r="10048" spans="1:8" x14ac:dyDescent="0.2">
      <c r="A10048" t="s">
        <v>14451</v>
      </c>
      <c r="B10048" t="s">
        <v>25033</v>
      </c>
      <c r="C10048" t="s">
        <v>14452</v>
      </c>
      <c r="D10048" t="s">
        <v>24377</v>
      </c>
      <c r="E10048"/>
      <c r="F10048">
        <v>72301</v>
      </c>
      <c r="G10048"/>
      <c r="H10048"/>
    </row>
    <row r="10049" spans="1:8" x14ac:dyDescent="0.2">
      <c r="A10049" t="s">
        <v>14453</v>
      </c>
      <c r="B10049" t="s">
        <v>25033</v>
      </c>
      <c r="C10049" t="s">
        <v>14454</v>
      </c>
      <c r="D10049" t="s">
        <v>24377</v>
      </c>
      <c r="E10049"/>
      <c r="F10049">
        <v>72301</v>
      </c>
      <c r="G10049"/>
      <c r="H10049"/>
    </row>
    <row r="10050" spans="1:8" x14ac:dyDescent="0.2">
      <c r="A10050" t="s">
        <v>14455</v>
      </c>
      <c r="B10050" t="s">
        <v>25033</v>
      </c>
      <c r="C10050" t="s">
        <v>14456</v>
      </c>
      <c r="D10050" t="s">
        <v>24377</v>
      </c>
      <c r="E10050"/>
      <c r="F10050">
        <v>72301</v>
      </c>
      <c r="G10050"/>
      <c r="H10050"/>
    </row>
    <row r="10051" spans="1:8" x14ac:dyDescent="0.2">
      <c r="A10051" t="s">
        <v>14457</v>
      </c>
      <c r="B10051" t="s">
        <v>25036</v>
      </c>
      <c r="C10051" t="s">
        <v>14458</v>
      </c>
      <c r="D10051" t="s">
        <v>21648</v>
      </c>
      <c r="E10051"/>
      <c r="F10051">
        <v>72301</v>
      </c>
      <c r="G10051"/>
      <c r="H10051"/>
    </row>
    <row r="10052" spans="1:8" x14ac:dyDescent="0.2">
      <c r="A10052" t="s">
        <v>14459</v>
      </c>
      <c r="B10052" t="s">
        <v>23484</v>
      </c>
      <c r="C10052" t="s">
        <v>14460</v>
      </c>
      <c r="D10052" t="s">
        <v>21648</v>
      </c>
      <c r="E10052"/>
      <c r="F10052">
        <v>72301</v>
      </c>
      <c r="G10052"/>
      <c r="H10052"/>
    </row>
    <row r="10053" spans="1:8" x14ac:dyDescent="0.2">
      <c r="A10053" t="s">
        <v>14461</v>
      </c>
      <c r="B10053" t="s">
        <v>23484</v>
      </c>
      <c r="C10053" t="s">
        <v>14462</v>
      </c>
      <c r="D10053" t="s">
        <v>21648</v>
      </c>
      <c r="E10053"/>
      <c r="F10053">
        <v>72301</v>
      </c>
      <c r="G10053"/>
      <c r="H10053"/>
    </row>
    <row r="10054" spans="1:8" x14ac:dyDescent="0.2">
      <c r="A10054" t="s">
        <v>14463</v>
      </c>
      <c r="B10054" t="s">
        <v>23484</v>
      </c>
      <c r="C10054" t="s">
        <v>14464</v>
      </c>
      <c r="D10054" t="s">
        <v>21648</v>
      </c>
      <c r="E10054"/>
      <c r="F10054">
        <v>72301</v>
      </c>
      <c r="G10054"/>
      <c r="H10054"/>
    </row>
    <row r="10055" spans="1:8" x14ac:dyDescent="0.2">
      <c r="A10055" t="s">
        <v>14465</v>
      </c>
      <c r="B10055" t="s">
        <v>23484</v>
      </c>
      <c r="C10055" t="s">
        <v>14466</v>
      </c>
      <c r="D10055" t="s">
        <v>21648</v>
      </c>
      <c r="E10055"/>
      <c r="F10055">
        <v>72301</v>
      </c>
      <c r="G10055"/>
      <c r="H10055"/>
    </row>
    <row r="10056" spans="1:8" x14ac:dyDescent="0.2">
      <c r="A10056" t="s">
        <v>14467</v>
      </c>
      <c r="B10056" t="s">
        <v>23484</v>
      </c>
      <c r="C10056" t="s">
        <v>14468</v>
      </c>
      <c r="D10056" t="s">
        <v>21648</v>
      </c>
      <c r="E10056"/>
      <c r="F10056">
        <v>72301</v>
      </c>
      <c r="G10056"/>
      <c r="H10056"/>
    </row>
    <row r="10057" spans="1:8" x14ac:dyDescent="0.2">
      <c r="A10057" t="s">
        <v>14469</v>
      </c>
      <c r="B10057" t="s">
        <v>23484</v>
      </c>
      <c r="C10057" t="s">
        <v>14470</v>
      </c>
      <c r="D10057" t="s">
        <v>21648</v>
      </c>
      <c r="E10057"/>
      <c r="F10057">
        <v>72301</v>
      </c>
      <c r="G10057"/>
      <c r="H10057"/>
    </row>
    <row r="10058" spans="1:8" x14ac:dyDescent="0.2">
      <c r="A10058" t="s">
        <v>14471</v>
      </c>
      <c r="B10058" t="s">
        <v>23484</v>
      </c>
      <c r="C10058" t="s">
        <v>14472</v>
      </c>
      <c r="D10058" t="s">
        <v>21648</v>
      </c>
      <c r="E10058"/>
      <c r="F10058">
        <v>72301</v>
      </c>
      <c r="G10058"/>
      <c r="H10058"/>
    </row>
    <row r="10059" spans="1:8" x14ac:dyDescent="0.2">
      <c r="A10059" t="s">
        <v>14473</v>
      </c>
      <c r="B10059" t="s">
        <v>25033</v>
      </c>
      <c r="C10059" t="s">
        <v>14474</v>
      </c>
      <c r="D10059" t="s">
        <v>24377</v>
      </c>
      <c r="E10059"/>
      <c r="F10059"/>
      <c r="G10059"/>
      <c r="H10059"/>
    </row>
    <row r="10060" spans="1:8" x14ac:dyDescent="0.2">
      <c r="A10060" t="s">
        <v>14475</v>
      </c>
      <c r="B10060" t="s">
        <v>25033</v>
      </c>
      <c r="C10060" t="s">
        <v>14476</v>
      </c>
      <c r="D10060" t="s">
        <v>24377</v>
      </c>
      <c r="E10060"/>
      <c r="F10060">
        <v>72301</v>
      </c>
      <c r="G10060"/>
      <c r="H10060"/>
    </row>
    <row r="10061" spans="1:8" x14ac:dyDescent="0.2">
      <c r="A10061" t="s">
        <v>14477</v>
      </c>
      <c r="B10061" t="s">
        <v>25033</v>
      </c>
      <c r="C10061" t="s">
        <v>14478</v>
      </c>
      <c r="D10061" t="s">
        <v>24377</v>
      </c>
      <c r="E10061"/>
      <c r="F10061">
        <v>72301</v>
      </c>
      <c r="G10061"/>
      <c r="H10061"/>
    </row>
    <row r="10062" spans="1:8" x14ac:dyDescent="0.2">
      <c r="A10062" t="s">
        <v>14479</v>
      </c>
      <c r="B10062" t="s">
        <v>25033</v>
      </c>
      <c r="C10062" t="s">
        <v>14480</v>
      </c>
      <c r="D10062" t="s">
        <v>24377</v>
      </c>
      <c r="E10062"/>
      <c r="F10062">
        <v>72301</v>
      </c>
      <c r="G10062"/>
      <c r="H10062"/>
    </row>
    <row r="10063" spans="1:8" x14ac:dyDescent="0.2">
      <c r="A10063" t="s">
        <v>14481</v>
      </c>
      <c r="B10063" t="s">
        <v>25033</v>
      </c>
      <c r="C10063" t="s">
        <v>14482</v>
      </c>
      <c r="D10063" t="s">
        <v>24377</v>
      </c>
      <c r="E10063"/>
      <c r="F10063">
        <v>72301</v>
      </c>
      <c r="G10063"/>
      <c r="H10063"/>
    </row>
    <row r="10064" spans="1:8" x14ac:dyDescent="0.2">
      <c r="A10064" t="s">
        <v>14483</v>
      </c>
      <c r="B10064" t="s">
        <v>25033</v>
      </c>
      <c r="C10064" t="s">
        <v>14484</v>
      </c>
      <c r="D10064" t="s">
        <v>24377</v>
      </c>
      <c r="E10064"/>
      <c r="F10064">
        <v>72301</v>
      </c>
      <c r="G10064"/>
      <c r="H10064"/>
    </row>
    <row r="10065" spans="1:8" x14ac:dyDescent="0.2">
      <c r="A10065" t="s">
        <v>14485</v>
      </c>
      <c r="B10065" t="s">
        <v>25033</v>
      </c>
      <c r="C10065" t="s">
        <v>14476</v>
      </c>
      <c r="D10065" t="s">
        <v>24377</v>
      </c>
      <c r="E10065"/>
      <c r="F10065">
        <v>72301</v>
      </c>
      <c r="G10065"/>
      <c r="H10065"/>
    </row>
    <row r="10066" spans="1:8" x14ac:dyDescent="0.2">
      <c r="A10066" t="s">
        <v>14486</v>
      </c>
      <c r="B10066" t="s">
        <v>25038</v>
      </c>
      <c r="C10066" t="s">
        <v>14487</v>
      </c>
      <c r="D10066" t="s">
        <v>21648</v>
      </c>
      <c r="E10066"/>
      <c r="F10066">
        <v>72301</v>
      </c>
      <c r="G10066"/>
      <c r="H10066"/>
    </row>
    <row r="10067" spans="1:8" x14ac:dyDescent="0.2">
      <c r="A10067" t="s">
        <v>14488</v>
      </c>
      <c r="B10067" t="s">
        <v>25036</v>
      </c>
      <c r="C10067" t="s">
        <v>14489</v>
      </c>
      <c r="D10067" t="s">
        <v>21648</v>
      </c>
      <c r="E10067"/>
      <c r="F10067">
        <v>72301</v>
      </c>
      <c r="G10067"/>
      <c r="H10067"/>
    </row>
    <row r="10068" spans="1:8" x14ac:dyDescent="0.2">
      <c r="A10068" t="s">
        <v>14490</v>
      </c>
      <c r="B10068" t="s">
        <v>25033</v>
      </c>
      <c r="C10068" t="s">
        <v>14476</v>
      </c>
      <c r="D10068" t="s">
        <v>24377</v>
      </c>
      <c r="E10068"/>
      <c r="F10068">
        <v>72301</v>
      </c>
      <c r="G10068"/>
      <c r="H10068"/>
    </row>
    <row r="10069" spans="1:8" x14ac:dyDescent="0.2">
      <c r="A10069" t="s">
        <v>14491</v>
      </c>
      <c r="B10069" t="s">
        <v>25038</v>
      </c>
      <c r="C10069" t="s">
        <v>14492</v>
      </c>
      <c r="D10069" t="s">
        <v>21648</v>
      </c>
      <c r="E10069"/>
      <c r="F10069">
        <v>72301</v>
      </c>
      <c r="G10069"/>
      <c r="H10069"/>
    </row>
    <row r="10070" spans="1:8" x14ac:dyDescent="0.2">
      <c r="A10070" t="s">
        <v>14493</v>
      </c>
      <c r="B10070" t="s">
        <v>25037</v>
      </c>
      <c r="C10070" t="s">
        <v>14494</v>
      </c>
      <c r="D10070" t="s">
        <v>21648</v>
      </c>
      <c r="E10070"/>
      <c r="F10070">
        <v>72301</v>
      </c>
      <c r="G10070"/>
      <c r="H10070"/>
    </row>
    <row r="10071" spans="1:8" x14ac:dyDescent="0.2">
      <c r="A10071" t="s">
        <v>14495</v>
      </c>
      <c r="B10071" t="s">
        <v>25033</v>
      </c>
      <c r="C10071" t="s">
        <v>14496</v>
      </c>
      <c r="D10071" t="s">
        <v>24377</v>
      </c>
      <c r="E10071"/>
      <c r="F10071">
        <v>72301</v>
      </c>
      <c r="G10071"/>
      <c r="H10071"/>
    </row>
    <row r="10072" spans="1:8" x14ac:dyDescent="0.2">
      <c r="A10072" t="s">
        <v>14497</v>
      </c>
      <c r="B10072" t="s">
        <v>25033</v>
      </c>
      <c r="C10072" t="s">
        <v>14498</v>
      </c>
      <c r="D10072" t="s">
        <v>24377</v>
      </c>
      <c r="E10072"/>
      <c r="F10072">
        <v>72301</v>
      </c>
      <c r="G10072"/>
      <c r="H10072"/>
    </row>
    <row r="10073" spans="1:8" x14ac:dyDescent="0.2">
      <c r="A10073" t="s">
        <v>14499</v>
      </c>
      <c r="B10073" t="s">
        <v>25033</v>
      </c>
      <c r="C10073" t="s">
        <v>14500</v>
      </c>
      <c r="D10073" t="s">
        <v>24377</v>
      </c>
      <c r="E10073"/>
      <c r="F10073">
        <v>72301</v>
      </c>
      <c r="G10073"/>
      <c r="H10073"/>
    </row>
    <row r="10074" spans="1:8" x14ac:dyDescent="0.2">
      <c r="A10074" t="s">
        <v>14501</v>
      </c>
      <c r="B10074" t="s">
        <v>25033</v>
      </c>
      <c r="C10074" t="s">
        <v>14502</v>
      </c>
      <c r="D10074" t="s">
        <v>24377</v>
      </c>
      <c r="E10074"/>
      <c r="F10074">
        <v>72301</v>
      </c>
      <c r="G10074"/>
      <c r="H10074"/>
    </row>
    <row r="10075" spans="1:8" x14ac:dyDescent="0.2">
      <c r="A10075" t="s">
        <v>14503</v>
      </c>
      <c r="B10075" t="s">
        <v>25033</v>
      </c>
      <c r="C10075" t="s">
        <v>14504</v>
      </c>
      <c r="D10075" t="s">
        <v>24377</v>
      </c>
      <c r="E10075"/>
      <c r="F10075">
        <v>72301</v>
      </c>
      <c r="G10075"/>
      <c r="H10075"/>
    </row>
    <row r="10076" spans="1:8" x14ac:dyDescent="0.2">
      <c r="A10076" t="s">
        <v>14505</v>
      </c>
      <c r="B10076" t="s">
        <v>23484</v>
      </c>
      <c r="C10076" t="s">
        <v>14506</v>
      </c>
      <c r="D10076" t="s">
        <v>21648</v>
      </c>
      <c r="E10076"/>
      <c r="F10076">
        <v>70606</v>
      </c>
      <c r="G10076"/>
      <c r="H10076"/>
    </row>
    <row r="10077" spans="1:8" x14ac:dyDescent="0.2">
      <c r="A10077" t="s">
        <v>14507</v>
      </c>
      <c r="B10077" t="s">
        <v>25033</v>
      </c>
      <c r="C10077" t="s">
        <v>14508</v>
      </c>
      <c r="D10077" t="s">
        <v>24377</v>
      </c>
      <c r="E10077"/>
      <c r="F10077">
        <v>72301</v>
      </c>
      <c r="G10077"/>
      <c r="H10077"/>
    </row>
    <row r="10078" spans="1:8" x14ac:dyDescent="0.2">
      <c r="A10078" t="s">
        <v>14509</v>
      </c>
      <c r="B10078" t="s">
        <v>25033</v>
      </c>
      <c r="C10078" t="s">
        <v>14510</v>
      </c>
      <c r="D10078" t="s">
        <v>24377</v>
      </c>
      <c r="E10078"/>
      <c r="F10078">
        <v>72301</v>
      </c>
      <c r="G10078"/>
      <c r="H10078"/>
    </row>
    <row r="10079" spans="1:8" x14ac:dyDescent="0.2">
      <c r="A10079" t="s">
        <v>14511</v>
      </c>
      <c r="B10079" t="s">
        <v>25033</v>
      </c>
      <c r="C10079" t="s">
        <v>14512</v>
      </c>
      <c r="D10079" t="s">
        <v>24377</v>
      </c>
      <c r="E10079"/>
      <c r="F10079">
        <v>72301</v>
      </c>
      <c r="G10079"/>
      <c r="H10079"/>
    </row>
    <row r="10080" spans="1:8" x14ac:dyDescent="0.2">
      <c r="A10080" t="s">
        <v>14513</v>
      </c>
      <c r="B10080" t="s">
        <v>21676</v>
      </c>
      <c r="C10080" t="s">
        <v>14514</v>
      </c>
      <c r="D10080" t="s">
        <v>21648</v>
      </c>
      <c r="E10080"/>
      <c r="F10080"/>
      <c r="G10080"/>
      <c r="H10080"/>
    </row>
    <row r="10081" spans="1:8" x14ac:dyDescent="0.2">
      <c r="A10081" t="s">
        <v>14515</v>
      </c>
      <c r="B10081" t="s">
        <v>23468</v>
      </c>
      <c r="C10081" t="s">
        <v>14516</v>
      </c>
      <c r="D10081" t="s">
        <v>21648</v>
      </c>
      <c r="E10081"/>
      <c r="F10081">
        <v>70124</v>
      </c>
      <c r="G10081"/>
      <c r="H10081"/>
    </row>
    <row r="10082" spans="1:8" x14ac:dyDescent="0.2">
      <c r="A10082" t="s">
        <v>14517</v>
      </c>
      <c r="B10082" t="s">
        <v>25037</v>
      </c>
      <c r="C10082" t="s">
        <v>14518</v>
      </c>
      <c r="D10082" t="s">
        <v>21648</v>
      </c>
      <c r="E10082"/>
      <c r="F10082">
        <v>72301</v>
      </c>
      <c r="G10082"/>
      <c r="H10082"/>
    </row>
    <row r="10083" spans="1:8" x14ac:dyDescent="0.2">
      <c r="A10083" t="s">
        <v>14519</v>
      </c>
      <c r="B10083" t="s">
        <v>25033</v>
      </c>
      <c r="C10083" t="s">
        <v>14520</v>
      </c>
      <c r="D10083" t="s">
        <v>24377</v>
      </c>
      <c r="E10083"/>
      <c r="F10083">
        <v>72301</v>
      </c>
      <c r="G10083"/>
      <c r="H10083"/>
    </row>
    <row r="10084" spans="1:8" x14ac:dyDescent="0.2">
      <c r="A10084" t="s">
        <v>14521</v>
      </c>
      <c r="B10084" t="s">
        <v>22877</v>
      </c>
      <c r="C10084" t="s">
        <v>15929</v>
      </c>
      <c r="D10084" t="s">
        <v>21648</v>
      </c>
      <c r="E10084"/>
      <c r="F10084">
        <v>72301</v>
      </c>
      <c r="G10084"/>
      <c r="H10084"/>
    </row>
    <row r="10085" spans="1:8" x14ac:dyDescent="0.2">
      <c r="A10085" t="s">
        <v>15930</v>
      </c>
      <c r="B10085" t="s">
        <v>25037</v>
      </c>
      <c r="C10085" t="s">
        <v>15931</v>
      </c>
      <c r="D10085" t="s">
        <v>21648</v>
      </c>
      <c r="E10085"/>
      <c r="F10085">
        <v>72301</v>
      </c>
      <c r="G10085"/>
      <c r="H10085"/>
    </row>
    <row r="10086" spans="1:8" x14ac:dyDescent="0.2">
      <c r="A10086" t="s">
        <v>15932</v>
      </c>
      <c r="B10086" t="s">
        <v>25037</v>
      </c>
      <c r="C10086" t="s">
        <v>15933</v>
      </c>
      <c r="D10086" t="s">
        <v>21648</v>
      </c>
      <c r="E10086"/>
      <c r="F10086">
        <v>72301</v>
      </c>
      <c r="G10086"/>
      <c r="H10086"/>
    </row>
    <row r="10087" spans="1:8" x14ac:dyDescent="0.2">
      <c r="A10087" t="s">
        <v>15934</v>
      </c>
      <c r="B10087" t="s">
        <v>25037</v>
      </c>
      <c r="C10087" t="s">
        <v>15935</v>
      </c>
      <c r="D10087" t="s">
        <v>21648</v>
      </c>
      <c r="E10087"/>
      <c r="F10087">
        <v>72301</v>
      </c>
      <c r="G10087"/>
      <c r="H10087"/>
    </row>
    <row r="10088" spans="1:8" x14ac:dyDescent="0.2">
      <c r="A10088" t="s">
        <v>15936</v>
      </c>
      <c r="B10088" t="s">
        <v>25033</v>
      </c>
      <c r="C10088" t="s">
        <v>15937</v>
      </c>
      <c r="D10088" t="s">
        <v>24377</v>
      </c>
      <c r="E10088"/>
      <c r="F10088">
        <v>72301</v>
      </c>
      <c r="G10088"/>
      <c r="H10088"/>
    </row>
    <row r="10089" spans="1:8" x14ac:dyDescent="0.2">
      <c r="A10089" t="s">
        <v>15938</v>
      </c>
      <c r="B10089" t="s">
        <v>25033</v>
      </c>
      <c r="C10089" t="s">
        <v>15939</v>
      </c>
      <c r="D10089" t="s">
        <v>24377</v>
      </c>
      <c r="E10089"/>
      <c r="F10089">
        <v>72301</v>
      </c>
      <c r="G10089"/>
      <c r="H10089"/>
    </row>
    <row r="10090" spans="1:8" x14ac:dyDescent="0.2">
      <c r="A10090" t="s">
        <v>15940</v>
      </c>
      <c r="B10090" t="s">
        <v>25033</v>
      </c>
      <c r="C10090" t="s">
        <v>15941</v>
      </c>
      <c r="D10090" t="s">
        <v>24377</v>
      </c>
      <c r="E10090"/>
      <c r="F10090">
        <v>72301</v>
      </c>
      <c r="G10090"/>
      <c r="H10090"/>
    </row>
    <row r="10091" spans="1:8" x14ac:dyDescent="0.2">
      <c r="A10091" t="s">
        <v>15942</v>
      </c>
      <c r="B10091" t="s">
        <v>25033</v>
      </c>
      <c r="C10091" t="s">
        <v>15943</v>
      </c>
      <c r="D10091" t="s">
        <v>24377</v>
      </c>
      <c r="E10091"/>
      <c r="F10091">
        <v>72301</v>
      </c>
      <c r="G10091"/>
      <c r="H10091"/>
    </row>
    <row r="10092" spans="1:8" x14ac:dyDescent="0.2">
      <c r="A10092" t="s">
        <v>15944</v>
      </c>
      <c r="B10092" t="s">
        <v>25033</v>
      </c>
      <c r="C10092" t="s">
        <v>15945</v>
      </c>
      <c r="D10092" t="s">
        <v>24377</v>
      </c>
      <c r="E10092"/>
      <c r="F10092">
        <v>72301</v>
      </c>
      <c r="G10092"/>
      <c r="H10092"/>
    </row>
    <row r="10093" spans="1:8" x14ac:dyDescent="0.2">
      <c r="A10093" t="s">
        <v>15946</v>
      </c>
      <c r="B10093" t="s">
        <v>25037</v>
      </c>
      <c r="C10093" t="s">
        <v>12684</v>
      </c>
      <c r="D10093" t="s">
        <v>21648</v>
      </c>
      <c r="E10093"/>
      <c r="F10093">
        <v>72301</v>
      </c>
      <c r="G10093"/>
      <c r="H10093"/>
    </row>
    <row r="10094" spans="1:8" x14ac:dyDescent="0.2">
      <c r="A10094" t="s">
        <v>12685</v>
      </c>
      <c r="B10094" t="s">
        <v>25037</v>
      </c>
      <c r="C10094" t="s">
        <v>12686</v>
      </c>
      <c r="D10094" t="s">
        <v>21648</v>
      </c>
      <c r="E10094"/>
      <c r="F10094">
        <v>72301</v>
      </c>
      <c r="G10094"/>
      <c r="H10094"/>
    </row>
    <row r="10095" spans="1:8" x14ac:dyDescent="0.2">
      <c r="A10095" t="s">
        <v>12687</v>
      </c>
      <c r="B10095" t="s">
        <v>25039</v>
      </c>
      <c r="C10095" t="s">
        <v>12688</v>
      </c>
      <c r="D10095" t="s">
        <v>21648</v>
      </c>
      <c r="E10095"/>
      <c r="F10095">
        <v>72301</v>
      </c>
      <c r="G10095"/>
      <c r="H10095"/>
    </row>
    <row r="10096" spans="1:8" x14ac:dyDescent="0.2">
      <c r="A10096" t="s">
        <v>12689</v>
      </c>
      <c r="B10096" t="s">
        <v>22877</v>
      </c>
      <c r="C10096" t="s">
        <v>12690</v>
      </c>
      <c r="D10096" t="s">
        <v>21648</v>
      </c>
      <c r="E10096"/>
      <c r="F10096">
        <v>72301</v>
      </c>
      <c r="G10096"/>
      <c r="H10096"/>
    </row>
    <row r="10097" spans="1:8" x14ac:dyDescent="0.2">
      <c r="A10097" t="s">
        <v>12691</v>
      </c>
      <c r="B10097" t="s">
        <v>22877</v>
      </c>
      <c r="C10097" t="s">
        <v>12692</v>
      </c>
      <c r="D10097" t="s">
        <v>21648</v>
      </c>
      <c r="E10097"/>
      <c r="F10097">
        <v>72301</v>
      </c>
      <c r="G10097"/>
      <c r="H10097"/>
    </row>
    <row r="10098" spans="1:8" x14ac:dyDescent="0.2">
      <c r="A10098" t="s">
        <v>14110</v>
      </c>
      <c r="B10098" t="s">
        <v>25038</v>
      </c>
      <c r="C10098" t="s">
        <v>14111</v>
      </c>
      <c r="D10098" t="s">
        <v>21648</v>
      </c>
      <c r="E10098"/>
      <c r="F10098">
        <v>72301</v>
      </c>
      <c r="G10098"/>
      <c r="H10098"/>
    </row>
    <row r="10099" spans="1:8" x14ac:dyDescent="0.2">
      <c r="A10099" t="s">
        <v>14112</v>
      </c>
      <c r="B10099" t="s">
        <v>25039</v>
      </c>
      <c r="C10099" t="s">
        <v>14113</v>
      </c>
      <c r="D10099" t="s">
        <v>21648</v>
      </c>
      <c r="E10099"/>
      <c r="F10099">
        <v>72301</v>
      </c>
      <c r="G10099"/>
      <c r="H10099"/>
    </row>
    <row r="10100" spans="1:8" x14ac:dyDescent="0.2">
      <c r="A10100" t="s">
        <v>14114</v>
      </c>
      <c r="B10100" t="s">
        <v>25039</v>
      </c>
      <c r="C10100" t="s">
        <v>14115</v>
      </c>
      <c r="D10100" t="s">
        <v>21648</v>
      </c>
      <c r="E10100"/>
      <c r="F10100">
        <v>72301</v>
      </c>
      <c r="G10100"/>
      <c r="H10100"/>
    </row>
    <row r="10101" spans="1:8" x14ac:dyDescent="0.2">
      <c r="A10101" t="s">
        <v>14116</v>
      </c>
      <c r="B10101" t="s">
        <v>25039</v>
      </c>
      <c r="C10101" t="s">
        <v>14117</v>
      </c>
      <c r="D10101" t="s">
        <v>21648</v>
      </c>
      <c r="E10101"/>
      <c r="F10101">
        <v>72301</v>
      </c>
      <c r="G10101"/>
      <c r="H10101"/>
    </row>
    <row r="10102" spans="1:8" x14ac:dyDescent="0.2">
      <c r="A10102" t="s">
        <v>14118</v>
      </c>
      <c r="B10102" t="s">
        <v>25039</v>
      </c>
      <c r="C10102" t="s">
        <v>14119</v>
      </c>
      <c r="D10102" t="s">
        <v>21648</v>
      </c>
      <c r="E10102"/>
      <c r="F10102">
        <v>72301</v>
      </c>
      <c r="G10102"/>
      <c r="H10102"/>
    </row>
    <row r="10103" spans="1:8" x14ac:dyDescent="0.2">
      <c r="A10103" t="s">
        <v>14120</v>
      </c>
      <c r="B10103" t="s">
        <v>25040</v>
      </c>
      <c r="C10103" t="s">
        <v>14121</v>
      </c>
      <c r="D10103" t="s">
        <v>21648</v>
      </c>
      <c r="E10103"/>
      <c r="F10103"/>
      <c r="G10103"/>
      <c r="H10103"/>
    </row>
    <row r="10104" spans="1:8" x14ac:dyDescent="0.2">
      <c r="A10104" t="s">
        <v>19680</v>
      </c>
      <c r="B10104" t="s">
        <v>25040</v>
      </c>
      <c r="C10104" t="s">
        <v>19681</v>
      </c>
      <c r="D10104" t="s">
        <v>21648</v>
      </c>
      <c r="E10104"/>
      <c r="F10104"/>
      <c r="G10104"/>
      <c r="H10104"/>
    </row>
    <row r="10105" spans="1:8" x14ac:dyDescent="0.2">
      <c r="A10105" t="s">
        <v>14122</v>
      </c>
      <c r="B10105" t="s">
        <v>25040</v>
      </c>
      <c r="C10105" t="s">
        <v>14123</v>
      </c>
      <c r="D10105" t="s">
        <v>21648</v>
      </c>
      <c r="E10105"/>
      <c r="F10105"/>
      <c r="G10105"/>
      <c r="H10105"/>
    </row>
    <row r="10106" spans="1:8" x14ac:dyDescent="0.2">
      <c r="A10106" t="s">
        <v>14124</v>
      </c>
      <c r="B10106" t="s">
        <v>25036</v>
      </c>
      <c r="C10106" t="s">
        <v>14489</v>
      </c>
      <c r="D10106" t="s">
        <v>21648</v>
      </c>
      <c r="E10106"/>
      <c r="F10106">
        <v>72301</v>
      </c>
      <c r="G10106"/>
      <c r="H10106"/>
    </row>
    <row r="10107" spans="1:8" x14ac:dyDescent="0.2">
      <c r="A10107" t="s">
        <v>14125</v>
      </c>
      <c r="B10107" t="s">
        <v>25033</v>
      </c>
      <c r="C10107" t="s">
        <v>14126</v>
      </c>
      <c r="D10107" t="s">
        <v>24377</v>
      </c>
      <c r="E10107"/>
      <c r="F10107">
        <v>72301</v>
      </c>
      <c r="G10107"/>
      <c r="H10107"/>
    </row>
    <row r="10108" spans="1:8" x14ac:dyDescent="0.2">
      <c r="A10108" t="s">
        <v>14127</v>
      </c>
      <c r="B10108" t="s">
        <v>25033</v>
      </c>
      <c r="C10108" t="s">
        <v>14128</v>
      </c>
      <c r="D10108" t="s">
        <v>24377</v>
      </c>
      <c r="E10108"/>
      <c r="F10108">
        <v>72301</v>
      </c>
      <c r="G10108"/>
      <c r="H10108"/>
    </row>
    <row r="10109" spans="1:8" x14ac:dyDescent="0.2">
      <c r="A10109" t="s">
        <v>14129</v>
      </c>
      <c r="B10109" t="s">
        <v>25033</v>
      </c>
      <c r="C10109" t="s">
        <v>14130</v>
      </c>
      <c r="D10109" t="s">
        <v>24377</v>
      </c>
      <c r="E10109"/>
      <c r="F10109">
        <v>72301</v>
      </c>
      <c r="G10109"/>
      <c r="H10109"/>
    </row>
    <row r="10110" spans="1:8" x14ac:dyDescent="0.2">
      <c r="A10110" t="s">
        <v>14131</v>
      </c>
      <c r="B10110" t="s">
        <v>25033</v>
      </c>
      <c r="C10110" t="s">
        <v>14132</v>
      </c>
      <c r="D10110" t="s">
        <v>24377</v>
      </c>
      <c r="E10110"/>
      <c r="F10110">
        <v>72301</v>
      </c>
      <c r="G10110"/>
      <c r="H10110"/>
    </row>
    <row r="10111" spans="1:8" x14ac:dyDescent="0.2">
      <c r="A10111" t="s">
        <v>14133</v>
      </c>
      <c r="B10111" t="s">
        <v>25036</v>
      </c>
      <c r="C10111" t="s">
        <v>14489</v>
      </c>
      <c r="D10111" t="s">
        <v>21648</v>
      </c>
      <c r="E10111"/>
      <c r="F10111">
        <v>72301</v>
      </c>
      <c r="G10111"/>
      <c r="H10111"/>
    </row>
    <row r="10112" spans="1:8" x14ac:dyDescent="0.2">
      <c r="A10112" t="s">
        <v>14134</v>
      </c>
      <c r="B10112" t="s">
        <v>25040</v>
      </c>
      <c r="C10112" t="s">
        <v>14135</v>
      </c>
      <c r="D10112" t="s">
        <v>21648</v>
      </c>
      <c r="E10112"/>
      <c r="F10112"/>
      <c r="G10112"/>
      <c r="H10112"/>
    </row>
    <row r="10113" spans="1:8" x14ac:dyDescent="0.2">
      <c r="A10113" t="s">
        <v>14136</v>
      </c>
      <c r="B10113" t="s">
        <v>25033</v>
      </c>
      <c r="C10113" t="s">
        <v>14137</v>
      </c>
      <c r="D10113" t="s">
        <v>24377</v>
      </c>
      <c r="E10113"/>
      <c r="F10113">
        <v>72301</v>
      </c>
      <c r="G10113"/>
      <c r="H10113"/>
    </row>
    <row r="10114" spans="1:8" x14ac:dyDescent="0.2">
      <c r="A10114" t="s">
        <v>15435</v>
      </c>
      <c r="B10114" t="s">
        <v>22877</v>
      </c>
      <c r="C10114" t="s">
        <v>15436</v>
      </c>
      <c r="D10114" t="s">
        <v>21648</v>
      </c>
      <c r="E10114"/>
      <c r="F10114">
        <v>72301</v>
      </c>
      <c r="G10114"/>
      <c r="H10114"/>
    </row>
    <row r="10115" spans="1:8" x14ac:dyDescent="0.2">
      <c r="A10115" t="s">
        <v>15437</v>
      </c>
      <c r="B10115" t="s">
        <v>22877</v>
      </c>
      <c r="C10115" t="s">
        <v>15438</v>
      </c>
      <c r="D10115" t="s">
        <v>21648</v>
      </c>
      <c r="E10115"/>
      <c r="F10115">
        <v>72301</v>
      </c>
      <c r="G10115"/>
      <c r="H10115"/>
    </row>
    <row r="10116" spans="1:8" x14ac:dyDescent="0.2">
      <c r="A10116" t="s">
        <v>15439</v>
      </c>
      <c r="B10116" t="s">
        <v>25037</v>
      </c>
      <c r="C10116" t="s">
        <v>15440</v>
      </c>
      <c r="D10116" t="s">
        <v>21648</v>
      </c>
      <c r="E10116"/>
      <c r="F10116">
        <v>72301</v>
      </c>
      <c r="G10116"/>
      <c r="H10116"/>
    </row>
    <row r="10117" spans="1:8" x14ac:dyDescent="0.2">
      <c r="A10117" t="s">
        <v>15441</v>
      </c>
      <c r="B10117" t="s">
        <v>25033</v>
      </c>
      <c r="C10117" t="s">
        <v>15442</v>
      </c>
      <c r="D10117" t="s">
        <v>24377</v>
      </c>
      <c r="E10117"/>
      <c r="F10117">
        <v>72301</v>
      </c>
      <c r="G10117"/>
      <c r="H10117"/>
    </row>
    <row r="10118" spans="1:8" x14ac:dyDescent="0.2">
      <c r="A10118" t="s">
        <v>15443</v>
      </c>
      <c r="B10118" t="s">
        <v>25033</v>
      </c>
      <c r="C10118" t="s">
        <v>15602</v>
      </c>
      <c r="D10118" t="s">
        <v>24377</v>
      </c>
      <c r="E10118"/>
      <c r="F10118">
        <v>72301</v>
      </c>
      <c r="G10118"/>
      <c r="H10118"/>
    </row>
    <row r="10119" spans="1:8" x14ac:dyDescent="0.2">
      <c r="A10119" t="s">
        <v>15444</v>
      </c>
      <c r="B10119" t="s">
        <v>25033</v>
      </c>
      <c r="C10119" t="s">
        <v>15445</v>
      </c>
      <c r="D10119" t="s">
        <v>24377</v>
      </c>
      <c r="E10119"/>
      <c r="F10119">
        <v>72301</v>
      </c>
      <c r="G10119"/>
      <c r="H10119"/>
    </row>
    <row r="10120" spans="1:8" x14ac:dyDescent="0.2">
      <c r="A10120" t="s">
        <v>15446</v>
      </c>
      <c r="B10120" t="s">
        <v>25036</v>
      </c>
      <c r="C10120" t="s">
        <v>14489</v>
      </c>
      <c r="D10120" t="s">
        <v>21648</v>
      </c>
      <c r="E10120"/>
      <c r="F10120">
        <v>72301</v>
      </c>
      <c r="G10120"/>
      <c r="H10120"/>
    </row>
    <row r="10121" spans="1:8" x14ac:dyDescent="0.2">
      <c r="A10121" t="s">
        <v>15447</v>
      </c>
      <c r="B10121" t="s">
        <v>25037</v>
      </c>
      <c r="C10121" t="s">
        <v>15448</v>
      </c>
      <c r="D10121" t="s">
        <v>21648</v>
      </c>
      <c r="E10121"/>
      <c r="F10121">
        <v>72301</v>
      </c>
      <c r="G10121"/>
      <c r="H10121"/>
    </row>
    <row r="10122" spans="1:8" x14ac:dyDescent="0.2">
      <c r="A10122" t="s">
        <v>15449</v>
      </c>
      <c r="B10122" t="s">
        <v>25033</v>
      </c>
      <c r="C10122" t="s">
        <v>15450</v>
      </c>
      <c r="D10122" t="s">
        <v>24377</v>
      </c>
      <c r="E10122"/>
      <c r="F10122">
        <v>72301</v>
      </c>
      <c r="G10122"/>
      <c r="H10122"/>
    </row>
    <row r="10123" spans="1:8" x14ac:dyDescent="0.2">
      <c r="A10123" t="s">
        <v>15451</v>
      </c>
      <c r="B10123" t="s">
        <v>22877</v>
      </c>
      <c r="C10123" t="s">
        <v>15452</v>
      </c>
      <c r="D10123" t="s">
        <v>21648</v>
      </c>
      <c r="E10123"/>
      <c r="F10123"/>
      <c r="G10123"/>
      <c r="H10123"/>
    </row>
    <row r="10124" spans="1:8" x14ac:dyDescent="0.2">
      <c r="A10124" t="s">
        <v>15453</v>
      </c>
      <c r="B10124" t="s">
        <v>25039</v>
      </c>
      <c r="C10124" t="s">
        <v>15454</v>
      </c>
      <c r="D10124" t="s">
        <v>21648</v>
      </c>
      <c r="E10124"/>
      <c r="F10124"/>
      <c r="G10124"/>
      <c r="H10124"/>
    </row>
    <row r="10125" spans="1:8" x14ac:dyDescent="0.2">
      <c r="A10125" t="s">
        <v>15455</v>
      </c>
      <c r="B10125" t="s">
        <v>22877</v>
      </c>
      <c r="C10125" t="s">
        <v>15456</v>
      </c>
      <c r="D10125" t="s">
        <v>21648</v>
      </c>
      <c r="E10125"/>
      <c r="F10125">
        <v>72301</v>
      </c>
      <c r="G10125"/>
      <c r="H10125"/>
    </row>
    <row r="10126" spans="1:8" x14ac:dyDescent="0.2">
      <c r="A10126" t="s">
        <v>15457</v>
      </c>
      <c r="B10126" t="s">
        <v>22877</v>
      </c>
      <c r="C10126" t="s">
        <v>15458</v>
      </c>
      <c r="D10126" t="s">
        <v>21648</v>
      </c>
      <c r="E10126"/>
      <c r="F10126">
        <v>72301</v>
      </c>
      <c r="G10126"/>
      <c r="H10126"/>
    </row>
    <row r="10127" spans="1:8" x14ac:dyDescent="0.2">
      <c r="A10127" t="s">
        <v>15459</v>
      </c>
      <c r="B10127" t="s">
        <v>22877</v>
      </c>
      <c r="C10127" t="s">
        <v>15460</v>
      </c>
      <c r="D10127" t="s">
        <v>21648</v>
      </c>
      <c r="E10127"/>
      <c r="F10127">
        <v>72301</v>
      </c>
      <c r="G10127"/>
      <c r="H10127"/>
    </row>
    <row r="10128" spans="1:8" x14ac:dyDescent="0.2">
      <c r="A10128" t="s">
        <v>15461</v>
      </c>
      <c r="B10128" t="s">
        <v>22877</v>
      </c>
      <c r="C10128" t="s">
        <v>15462</v>
      </c>
      <c r="D10128" t="s">
        <v>21648</v>
      </c>
      <c r="E10128"/>
      <c r="F10128"/>
      <c r="G10128"/>
      <c r="H10128"/>
    </row>
    <row r="10129" spans="1:8" x14ac:dyDescent="0.2">
      <c r="A10129" t="s">
        <v>15463</v>
      </c>
      <c r="B10129" t="s">
        <v>22877</v>
      </c>
      <c r="C10129" t="s">
        <v>15464</v>
      </c>
      <c r="D10129" t="s">
        <v>21648</v>
      </c>
      <c r="E10129"/>
      <c r="F10129"/>
      <c r="G10129"/>
      <c r="H10129"/>
    </row>
    <row r="10130" spans="1:8" x14ac:dyDescent="0.2">
      <c r="A10130" t="s">
        <v>13095</v>
      </c>
      <c r="B10130" t="s">
        <v>22877</v>
      </c>
      <c r="C10130" t="s">
        <v>13096</v>
      </c>
      <c r="D10130" t="s">
        <v>21648</v>
      </c>
      <c r="E10130"/>
      <c r="F10130"/>
      <c r="G10130"/>
      <c r="H10130"/>
    </row>
    <row r="10131" spans="1:8" x14ac:dyDescent="0.2">
      <c r="A10131" t="s">
        <v>13097</v>
      </c>
      <c r="B10131" t="s">
        <v>25033</v>
      </c>
      <c r="C10131" t="s">
        <v>13098</v>
      </c>
      <c r="D10131" t="s">
        <v>24377</v>
      </c>
      <c r="E10131"/>
      <c r="F10131">
        <v>72301</v>
      </c>
      <c r="G10131"/>
      <c r="H10131"/>
    </row>
    <row r="10132" spans="1:8" x14ac:dyDescent="0.2">
      <c r="A10132" t="s">
        <v>13099</v>
      </c>
      <c r="B10132" t="s">
        <v>25036</v>
      </c>
      <c r="C10132" t="s">
        <v>14489</v>
      </c>
      <c r="D10132" t="s">
        <v>21648</v>
      </c>
      <c r="E10132"/>
      <c r="F10132">
        <v>72301</v>
      </c>
      <c r="G10132"/>
      <c r="H10132"/>
    </row>
    <row r="10133" spans="1:8" x14ac:dyDescent="0.2">
      <c r="A10133" t="s">
        <v>13100</v>
      </c>
      <c r="B10133" t="s">
        <v>25033</v>
      </c>
      <c r="C10133" t="s">
        <v>13101</v>
      </c>
      <c r="D10133" t="s">
        <v>24377</v>
      </c>
      <c r="E10133"/>
      <c r="F10133">
        <v>72301</v>
      </c>
      <c r="G10133"/>
      <c r="H10133"/>
    </row>
    <row r="10134" spans="1:8" x14ac:dyDescent="0.2">
      <c r="A10134" t="s">
        <v>13102</v>
      </c>
      <c r="B10134" t="s">
        <v>25039</v>
      </c>
      <c r="C10134" t="s">
        <v>16419</v>
      </c>
      <c r="D10134" t="s">
        <v>21648</v>
      </c>
      <c r="E10134"/>
      <c r="F10134">
        <v>72301</v>
      </c>
      <c r="G10134"/>
      <c r="H10134"/>
    </row>
    <row r="10135" spans="1:8" x14ac:dyDescent="0.2">
      <c r="A10135" t="s">
        <v>16420</v>
      </c>
      <c r="B10135" t="s">
        <v>22877</v>
      </c>
      <c r="C10135" t="s">
        <v>16421</v>
      </c>
      <c r="D10135" t="s">
        <v>21648</v>
      </c>
      <c r="E10135"/>
      <c r="F10135">
        <v>72301</v>
      </c>
      <c r="G10135"/>
      <c r="H10135"/>
    </row>
    <row r="10136" spans="1:8" x14ac:dyDescent="0.2">
      <c r="A10136" t="s">
        <v>16422</v>
      </c>
      <c r="B10136" t="s">
        <v>25033</v>
      </c>
      <c r="C10136" t="s">
        <v>16423</v>
      </c>
      <c r="D10136" t="s">
        <v>24377</v>
      </c>
      <c r="E10136"/>
      <c r="F10136">
        <v>72301</v>
      </c>
      <c r="G10136"/>
      <c r="H10136"/>
    </row>
    <row r="10137" spans="1:8" x14ac:dyDescent="0.2">
      <c r="A10137" t="s">
        <v>16424</v>
      </c>
      <c r="B10137" t="s">
        <v>22877</v>
      </c>
      <c r="C10137" t="s">
        <v>16425</v>
      </c>
      <c r="D10137" t="s">
        <v>21648</v>
      </c>
      <c r="E10137"/>
      <c r="F10137">
        <v>72301</v>
      </c>
      <c r="G10137"/>
      <c r="H10137"/>
    </row>
    <row r="10138" spans="1:8" x14ac:dyDescent="0.2">
      <c r="A10138" t="s">
        <v>16426</v>
      </c>
      <c r="B10138" t="s">
        <v>22877</v>
      </c>
      <c r="C10138" t="s">
        <v>16427</v>
      </c>
      <c r="D10138" t="s">
        <v>21648</v>
      </c>
      <c r="E10138"/>
      <c r="F10138">
        <v>72301</v>
      </c>
      <c r="G10138"/>
      <c r="H10138"/>
    </row>
    <row r="10139" spans="1:8" x14ac:dyDescent="0.2">
      <c r="A10139" t="s">
        <v>16428</v>
      </c>
      <c r="B10139" t="s">
        <v>25039</v>
      </c>
      <c r="C10139" t="s">
        <v>16429</v>
      </c>
      <c r="D10139" t="s">
        <v>21648</v>
      </c>
      <c r="E10139"/>
      <c r="F10139">
        <v>72301</v>
      </c>
      <c r="G10139"/>
      <c r="H10139"/>
    </row>
    <row r="10140" spans="1:8" x14ac:dyDescent="0.2">
      <c r="A10140" t="s">
        <v>16430</v>
      </c>
      <c r="B10140" t="s">
        <v>25037</v>
      </c>
      <c r="C10140" t="s">
        <v>16431</v>
      </c>
      <c r="D10140" t="s">
        <v>21648</v>
      </c>
      <c r="E10140"/>
      <c r="F10140">
        <v>72301</v>
      </c>
      <c r="G10140"/>
      <c r="H10140"/>
    </row>
    <row r="10141" spans="1:8" x14ac:dyDescent="0.2">
      <c r="A10141" t="s">
        <v>16432</v>
      </c>
      <c r="B10141" t="s">
        <v>25037</v>
      </c>
      <c r="C10141" t="s">
        <v>16433</v>
      </c>
      <c r="D10141" t="s">
        <v>21648</v>
      </c>
      <c r="E10141"/>
      <c r="F10141">
        <v>72301</v>
      </c>
      <c r="G10141"/>
      <c r="H10141"/>
    </row>
    <row r="10142" spans="1:8" x14ac:dyDescent="0.2">
      <c r="A10142" t="s">
        <v>16434</v>
      </c>
      <c r="B10142" t="s">
        <v>23468</v>
      </c>
      <c r="C10142" t="s">
        <v>16435</v>
      </c>
      <c r="D10142" t="s">
        <v>21648</v>
      </c>
      <c r="E10142"/>
      <c r="F10142">
        <v>72301</v>
      </c>
      <c r="G10142"/>
      <c r="H10142"/>
    </row>
    <row r="10143" spans="1:8" x14ac:dyDescent="0.2">
      <c r="A10143" t="s">
        <v>13122</v>
      </c>
      <c r="B10143" t="s">
        <v>25033</v>
      </c>
      <c r="C10143" t="s">
        <v>13123</v>
      </c>
      <c r="D10143" t="s">
        <v>24377</v>
      </c>
      <c r="E10143"/>
      <c r="F10143">
        <v>72301</v>
      </c>
      <c r="G10143"/>
      <c r="H10143"/>
    </row>
    <row r="10144" spans="1:8" x14ac:dyDescent="0.2">
      <c r="A10144" t="s">
        <v>13124</v>
      </c>
      <c r="B10144" t="s">
        <v>25036</v>
      </c>
      <c r="C10144" t="s">
        <v>14458</v>
      </c>
      <c r="D10144" t="s">
        <v>21648</v>
      </c>
      <c r="E10144"/>
      <c r="F10144">
        <v>72301</v>
      </c>
      <c r="G10144"/>
      <c r="H10144"/>
    </row>
    <row r="10145" spans="1:8" x14ac:dyDescent="0.2">
      <c r="A10145" t="s">
        <v>13125</v>
      </c>
      <c r="B10145" t="s">
        <v>25037</v>
      </c>
      <c r="C10145" t="s">
        <v>13126</v>
      </c>
      <c r="D10145" t="s">
        <v>21648</v>
      </c>
      <c r="E10145"/>
      <c r="F10145">
        <v>72301</v>
      </c>
      <c r="G10145"/>
      <c r="H10145"/>
    </row>
    <row r="10146" spans="1:8" x14ac:dyDescent="0.2">
      <c r="A10146" t="s">
        <v>13127</v>
      </c>
      <c r="B10146" t="s">
        <v>25033</v>
      </c>
      <c r="C10146" t="s">
        <v>13128</v>
      </c>
      <c r="D10146" t="s">
        <v>24377</v>
      </c>
      <c r="E10146"/>
      <c r="F10146">
        <v>72301</v>
      </c>
      <c r="G10146"/>
      <c r="H10146"/>
    </row>
    <row r="10147" spans="1:8" x14ac:dyDescent="0.2">
      <c r="A10147" t="s">
        <v>13129</v>
      </c>
      <c r="B10147" t="s">
        <v>25033</v>
      </c>
      <c r="C10147" t="s">
        <v>13130</v>
      </c>
      <c r="D10147" t="s">
        <v>24377</v>
      </c>
      <c r="E10147"/>
      <c r="F10147">
        <v>72301</v>
      </c>
      <c r="G10147"/>
      <c r="H10147"/>
    </row>
    <row r="10148" spans="1:8" x14ac:dyDescent="0.2">
      <c r="A10148" t="s">
        <v>13131</v>
      </c>
      <c r="B10148" t="s">
        <v>25041</v>
      </c>
      <c r="C10148" t="s">
        <v>13132</v>
      </c>
      <c r="D10148" t="s">
        <v>21648</v>
      </c>
      <c r="E10148"/>
      <c r="F10148">
        <v>72301</v>
      </c>
      <c r="G10148"/>
      <c r="H10148"/>
    </row>
    <row r="10149" spans="1:8" x14ac:dyDescent="0.2">
      <c r="A10149" t="s">
        <v>13133</v>
      </c>
      <c r="B10149" t="s">
        <v>25033</v>
      </c>
      <c r="C10149" t="s">
        <v>13134</v>
      </c>
      <c r="D10149" t="s">
        <v>24377</v>
      </c>
      <c r="E10149"/>
      <c r="F10149">
        <v>72301</v>
      </c>
      <c r="G10149"/>
      <c r="H10149"/>
    </row>
    <row r="10150" spans="1:8" x14ac:dyDescent="0.2">
      <c r="A10150" t="s">
        <v>13135</v>
      </c>
      <c r="B10150" t="s">
        <v>25037</v>
      </c>
      <c r="C10150" t="s">
        <v>13136</v>
      </c>
      <c r="D10150" t="s">
        <v>21648</v>
      </c>
      <c r="E10150"/>
      <c r="F10150">
        <v>72301</v>
      </c>
      <c r="G10150"/>
      <c r="H10150"/>
    </row>
    <row r="10151" spans="1:8" x14ac:dyDescent="0.2">
      <c r="A10151" t="s">
        <v>13137</v>
      </c>
      <c r="B10151" t="s">
        <v>25039</v>
      </c>
      <c r="C10151" t="s">
        <v>13138</v>
      </c>
      <c r="D10151" t="s">
        <v>21648</v>
      </c>
      <c r="E10151"/>
      <c r="F10151">
        <v>72301</v>
      </c>
      <c r="G10151"/>
      <c r="H10151"/>
    </row>
    <row r="10152" spans="1:8" x14ac:dyDescent="0.2">
      <c r="A10152" t="s">
        <v>13139</v>
      </c>
      <c r="B10152" t="s">
        <v>25033</v>
      </c>
      <c r="C10152" t="s">
        <v>13140</v>
      </c>
      <c r="D10152" t="s">
        <v>24377</v>
      </c>
      <c r="E10152"/>
      <c r="F10152">
        <v>72301</v>
      </c>
      <c r="G10152"/>
      <c r="H10152"/>
    </row>
    <row r="10153" spans="1:8" x14ac:dyDescent="0.2">
      <c r="A10153" t="s">
        <v>13141</v>
      </c>
      <c r="B10153" t="s">
        <v>25037</v>
      </c>
      <c r="C10153" t="s">
        <v>13142</v>
      </c>
      <c r="D10153" t="s">
        <v>21648</v>
      </c>
      <c r="E10153"/>
      <c r="F10153">
        <v>72301</v>
      </c>
      <c r="G10153"/>
      <c r="H10153"/>
    </row>
    <row r="10154" spans="1:8" x14ac:dyDescent="0.2">
      <c r="A10154" t="s">
        <v>13143</v>
      </c>
      <c r="B10154" t="s">
        <v>25033</v>
      </c>
      <c r="C10154" t="s">
        <v>13144</v>
      </c>
      <c r="D10154" t="s">
        <v>24377</v>
      </c>
      <c r="E10154"/>
      <c r="F10154">
        <v>72301</v>
      </c>
      <c r="G10154"/>
      <c r="H10154"/>
    </row>
    <row r="10155" spans="1:8" x14ac:dyDescent="0.2">
      <c r="A10155" t="s">
        <v>13145</v>
      </c>
      <c r="B10155" t="s">
        <v>25037</v>
      </c>
      <c r="C10155" t="s">
        <v>13146</v>
      </c>
      <c r="D10155" t="s">
        <v>21648</v>
      </c>
      <c r="E10155"/>
      <c r="F10155">
        <v>72301</v>
      </c>
      <c r="G10155"/>
      <c r="H10155"/>
    </row>
    <row r="10156" spans="1:8" x14ac:dyDescent="0.2">
      <c r="A10156" t="s">
        <v>13147</v>
      </c>
      <c r="B10156" t="s">
        <v>25037</v>
      </c>
      <c r="C10156" t="s">
        <v>13148</v>
      </c>
      <c r="D10156" t="s">
        <v>21648</v>
      </c>
      <c r="E10156"/>
      <c r="F10156">
        <v>72301</v>
      </c>
      <c r="G10156"/>
      <c r="H10156"/>
    </row>
    <row r="10157" spans="1:8" x14ac:dyDescent="0.2">
      <c r="A10157" t="s">
        <v>13149</v>
      </c>
      <c r="B10157" t="s">
        <v>21676</v>
      </c>
      <c r="C10157" t="s">
        <v>13150</v>
      </c>
      <c r="D10157" t="s">
        <v>21648</v>
      </c>
      <c r="E10157"/>
      <c r="F10157"/>
      <c r="G10157"/>
      <c r="H10157"/>
    </row>
    <row r="10158" spans="1:8" x14ac:dyDescent="0.2">
      <c r="A10158" t="s">
        <v>13151</v>
      </c>
      <c r="B10158" t="s">
        <v>21676</v>
      </c>
      <c r="C10158" t="s">
        <v>13152</v>
      </c>
      <c r="D10158" t="s">
        <v>21648</v>
      </c>
      <c r="E10158"/>
      <c r="F10158"/>
      <c r="G10158"/>
      <c r="H10158"/>
    </row>
    <row r="10159" spans="1:8" x14ac:dyDescent="0.2">
      <c r="A10159" t="s">
        <v>13153</v>
      </c>
      <c r="B10159" t="s">
        <v>21676</v>
      </c>
      <c r="C10159" t="s">
        <v>13154</v>
      </c>
      <c r="D10159" t="s">
        <v>21648</v>
      </c>
      <c r="E10159"/>
      <c r="F10159"/>
      <c r="G10159"/>
      <c r="H10159"/>
    </row>
    <row r="10160" spans="1:8" x14ac:dyDescent="0.2">
      <c r="A10160" t="s">
        <v>13155</v>
      </c>
      <c r="B10160" t="s">
        <v>21676</v>
      </c>
      <c r="C10160" t="s">
        <v>13156</v>
      </c>
      <c r="D10160" t="s">
        <v>21648</v>
      </c>
      <c r="E10160"/>
      <c r="F10160"/>
      <c r="G10160"/>
      <c r="H10160"/>
    </row>
    <row r="10161" spans="1:8" x14ac:dyDescent="0.2">
      <c r="A10161" t="s">
        <v>13157</v>
      </c>
      <c r="B10161" t="s">
        <v>22877</v>
      </c>
      <c r="C10161" t="s">
        <v>13158</v>
      </c>
      <c r="D10161" t="s">
        <v>21648</v>
      </c>
      <c r="E10161"/>
      <c r="F10161">
        <v>72301</v>
      </c>
      <c r="G10161"/>
      <c r="H10161"/>
    </row>
    <row r="10162" spans="1:8" x14ac:dyDescent="0.2">
      <c r="A10162" t="s">
        <v>13159</v>
      </c>
      <c r="B10162" t="s">
        <v>22877</v>
      </c>
      <c r="C10162" t="s">
        <v>13160</v>
      </c>
      <c r="D10162" t="s">
        <v>21648</v>
      </c>
      <c r="E10162"/>
      <c r="F10162"/>
      <c r="G10162"/>
      <c r="H10162"/>
    </row>
    <row r="10163" spans="1:8" x14ac:dyDescent="0.2">
      <c r="A10163" t="s">
        <v>13161</v>
      </c>
      <c r="B10163" t="s">
        <v>25037</v>
      </c>
      <c r="C10163" t="s">
        <v>13162</v>
      </c>
      <c r="D10163" t="s">
        <v>21648</v>
      </c>
      <c r="E10163"/>
      <c r="F10163">
        <v>72301</v>
      </c>
      <c r="G10163"/>
      <c r="H10163"/>
    </row>
    <row r="10164" spans="1:8" x14ac:dyDescent="0.2">
      <c r="A10164" t="s">
        <v>13163</v>
      </c>
      <c r="B10164" t="s">
        <v>22877</v>
      </c>
      <c r="C10164" t="s">
        <v>13164</v>
      </c>
      <c r="D10164" t="s">
        <v>21648</v>
      </c>
      <c r="E10164"/>
      <c r="F10164">
        <v>72301</v>
      </c>
      <c r="G10164"/>
      <c r="H10164"/>
    </row>
    <row r="10165" spans="1:8" x14ac:dyDescent="0.2">
      <c r="A10165" t="s">
        <v>19682</v>
      </c>
      <c r="B10165" t="s">
        <v>25033</v>
      </c>
      <c r="C10165" t="s">
        <v>19683</v>
      </c>
      <c r="D10165" t="s">
        <v>24377</v>
      </c>
      <c r="E10165"/>
      <c r="F10165">
        <v>72301</v>
      </c>
      <c r="G10165"/>
      <c r="H10165"/>
    </row>
    <row r="10166" spans="1:8" x14ac:dyDescent="0.2">
      <c r="A10166" t="s">
        <v>13165</v>
      </c>
      <c r="B10166" t="s">
        <v>25033</v>
      </c>
      <c r="C10166" t="s">
        <v>13166</v>
      </c>
      <c r="D10166" t="s">
        <v>24377</v>
      </c>
      <c r="E10166"/>
      <c r="F10166">
        <v>72301</v>
      </c>
      <c r="G10166"/>
      <c r="H10166"/>
    </row>
    <row r="10167" spans="1:8" x14ac:dyDescent="0.2">
      <c r="A10167" t="s">
        <v>13167</v>
      </c>
      <c r="B10167" t="s">
        <v>25037</v>
      </c>
      <c r="C10167" t="s">
        <v>13168</v>
      </c>
      <c r="D10167" t="s">
        <v>21648</v>
      </c>
      <c r="E10167"/>
      <c r="F10167">
        <v>72301</v>
      </c>
      <c r="G10167"/>
      <c r="H10167"/>
    </row>
    <row r="10168" spans="1:8" x14ac:dyDescent="0.2">
      <c r="A10168" t="s">
        <v>13169</v>
      </c>
      <c r="B10168" t="s">
        <v>25037</v>
      </c>
      <c r="C10168" t="s">
        <v>13162</v>
      </c>
      <c r="D10168" t="s">
        <v>21648</v>
      </c>
      <c r="E10168"/>
      <c r="F10168">
        <v>72301</v>
      </c>
      <c r="G10168"/>
      <c r="H10168"/>
    </row>
    <row r="10169" spans="1:8" x14ac:dyDescent="0.2">
      <c r="A10169" t="s">
        <v>13170</v>
      </c>
      <c r="B10169" t="s">
        <v>25033</v>
      </c>
      <c r="C10169" t="s">
        <v>13171</v>
      </c>
      <c r="D10169" t="s">
        <v>24377</v>
      </c>
      <c r="E10169"/>
      <c r="F10169">
        <v>72301</v>
      </c>
      <c r="G10169"/>
      <c r="H10169"/>
    </row>
    <row r="10170" spans="1:8" x14ac:dyDescent="0.2">
      <c r="A10170" t="s">
        <v>13172</v>
      </c>
      <c r="B10170" t="s">
        <v>25038</v>
      </c>
      <c r="C10170" t="s">
        <v>13173</v>
      </c>
      <c r="D10170" t="s">
        <v>21648</v>
      </c>
      <c r="E10170"/>
      <c r="F10170">
        <v>72301</v>
      </c>
      <c r="G10170"/>
      <c r="H10170"/>
    </row>
    <row r="10171" spans="1:8" x14ac:dyDescent="0.2">
      <c r="A10171" t="s">
        <v>13174</v>
      </c>
      <c r="B10171" t="s">
        <v>21676</v>
      </c>
      <c r="C10171" t="s">
        <v>13175</v>
      </c>
      <c r="D10171" t="s">
        <v>21648</v>
      </c>
      <c r="E10171"/>
      <c r="F10171"/>
      <c r="G10171"/>
      <c r="H10171"/>
    </row>
    <row r="10172" spans="1:8" x14ac:dyDescent="0.2">
      <c r="A10172" t="s">
        <v>13176</v>
      </c>
      <c r="B10172" t="s">
        <v>25033</v>
      </c>
      <c r="C10172" t="s">
        <v>13177</v>
      </c>
      <c r="D10172" t="s">
        <v>24377</v>
      </c>
      <c r="E10172"/>
      <c r="F10172">
        <v>72301</v>
      </c>
      <c r="G10172"/>
      <c r="H10172"/>
    </row>
    <row r="10173" spans="1:8" x14ac:dyDescent="0.2">
      <c r="A10173" t="s">
        <v>13178</v>
      </c>
      <c r="B10173" t="s">
        <v>25038</v>
      </c>
      <c r="C10173" t="s">
        <v>16035</v>
      </c>
      <c r="D10173" t="s">
        <v>21648</v>
      </c>
      <c r="E10173"/>
      <c r="F10173">
        <v>72301</v>
      </c>
      <c r="G10173"/>
      <c r="H10173"/>
    </row>
    <row r="10174" spans="1:8" x14ac:dyDescent="0.2">
      <c r="A10174" t="s">
        <v>16036</v>
      </c>
      <c r="B10174" t="s">
        <v>25033</v>
      </c>
      <c r="C10174" t="s">
        <v>16037</v>
      </c>
      <c r="D10174" t="s">
        <v>24377</v>
      </c>
      <c r="E10174"/>
      <c r="F10174">
        <v>72301</v>
      </c>
      <c r="G10174"/>
      <c r="H10174"/>
    </row>
    <row r="10175" spans="1:8" x14ac:dyDescent="0.2">
      <c r="A10175" t="s">
        <v>16038</v>
      </c>
      <c r="B10175" t="s">
        <v>25033</v>
      </c>
      <c r="C10175" t="s">
        <v>16039</v>
      </c>
      <c r="D10175" t="s">
        <v>24377</v>
      </c>
      <c r="E10175"/>
      <c r="F10175">
        <v>72301</v>
      </c>
      <c r="G10175"/>
      <c r="H10175"/>
    </row>
    <row r="10176" spans="1:8" x14ac:dyDescent="0.2">
      <c r="A10176" t="s">
        <v>16040</v>
      </c>
      <c r="B10176" t="s">
        <v>25033</v>
      </c>
      <c r="C10176" t="s">
        <v>16041</v>
      </c>
      <c r="D10176" t="s">
        <v>24377</v>
      </c>
      <c r="E10176"/>
      <c r="F10176">
        <v>72301</v>
      </c>
      <c r="G10176"/>
      <c r="H10176"/>
    </row>
    <row r="10177" spans="1:8" x14ac:dyDescent="0.2">
      <c r="A10177" t="s">
        <v>16042</v>
      </c>
      <c r="B10177" t="s">
        <v>22877</v>
      </c>
      <c r="C10177" t="s">
        <v>16043</v>
      </c>
      <c r="D10177" t="s">
        <v>21648</v>
      </c>
      <c r="E10177"/>
      <c r="F10177"/>
      <c r="G10177"/>
      <c r="H10177"/>
    </row>
    <row r="10178" spans="1:8" x14ac:dyDescent="0.2">
      <c r="A10178" t="s">
        <v>16044</v>
      </c>
      <c r="B10178" t="s">
        <v>25036</v>
      </c>
      <c r="C10178" t="s">
        <v>16045</v>
      </c>
      <c r="D10178" t="s">
        <v>21648</v>
      </c>
      <c r="E10178"/>
      <c r="F10178">
        <v>72301</v>
      </c>
      <c r="G10178"/>
      <c r="H10178"/>
    </row>
    <row r="10179" spans="1:8" x14ac:dyDescent="0.2">
      <c r="A10179" t="s">
        <v>16046</v>
      </c>
      <c r="B10179" t="s">
        <v>22877</v>
      </c>
      <c r="C10179" t="s">
        <v>16047</v>
      </c>
      <c r="D10179" t="s">
        <v>21648</v>
      </c>
      <c r="E10179"/>
      <c r="F10179">
        <v>72301</v>
      </c>
      <c r="G10179"/>
      <c r="H10179"/>
    </row>
    <row r="10180" spans="1:8" x14ac:dyDescent="0.2">
      <c r="A10180" t="s">
        <v>16048</v>
      </c>
      <c r="B10180" t="s">
        <v>22877</v>
      </c>
      <c r="C10180" t="s">
        <v>16049</v>
      </c>
      <c r="D10180" t="s">
        <v>21648</v>
      </c>
      <c r="E10180"/>
      <c r="F10180"/>
      <c r="G10180"/>
      <c r="H10180"/>
    </row>
    <row r="10181" spans="1:8" x14ac:dyDescent="0.2">
      <c r="A10181" t="s">
        <v>16050</v>
      </c>
      <c r="B10181" t="s">
        <v>22877</v>
      </c>
      <c r="C10181" t="s">
        <v>16051</v>
      </c>
      <c r="D10181" t="s">
        <v>21648</v>
      </c>
      <c r="E10181"/>
      <c r="F10181">
        <v>72301</v>
      </c>
      <c r="G10181"/>
      <c r="H10181"/>
    </row>
    <row r="10182" spans="1:8" x14ac:dyDescent="0.2">
      <c r="A10182" t="s">
        <v>16052</v>
      </c>
      <c r="B10182" t="s">
        <v>22877</v>
      </c>
      <c r="C10182" t="s">
        <v>16051</v>
      </c>
      <c r="D10182" t="s">
        <v>21648</v>
      </c>
      <c r="E10182"/>
      <c r="F10182">
        <v>72301</v>
      </c>
      <c r="G10182"/>
      <c r="H10182"/>
    </row>
    <row r="10183" spans="1:8" x14ac:dyDescent="0.2">
      <c r="A10183" t="s">
        <v>16053</v>
      </c>
      <c r="B10183" t="s">
        <v>22877</v>
      </c>
      <c r="C10183" t="s">
        <v>15438</v>
      </c>
      <c r="D10183" t="s">
        <v>21648</v>
      </c>
      <c r="E10183"/>
      <c r="F10183">
        <v>72301</v>
      </c>
      <c r="G10183"/>
      <c r="H10183"/>
    </row>
    <row r="10184" spans="1:8" x14ac:dyDescent="0.2">
      <c r="A10184" t="s">
        <v>16054</v>
      </c>
      <c r="B10184" t="s">
        <v>25033</v>
      </c>
      <c r="C10184" t="s">
        <v>16055</v>
      </c>
      <c r="D10184" t="s">
        <v>24377</v>
      </c>
      <c r="E10184"/>
      <c r="F10184">
        <v>72301</v>
      </c>
      <c r="G10184"/>
      <c r="H10184"/>
    </row>
    <row r="10185" spans="1:8" x14ac:dyDescent="0.2">
      <c r="A10185" t="s">
        <v>16056</v>
      </c>
      <c r="B10185" t="s">
        <v>21676</v>
      </c>
      <c r="C10185" t="s">
        <v>16057</v>
      </c>
      <c r="D10185" t="s">
        <v>21648</v>
      </c>
      <c r="E10185"/>
      <c r="F10185"/>
      <c r="G10185"/>
      <c r="H10185"/>
    </row>
    <row r="10186" spans="1:8" x14ac:dyDescent="0.2">
      <c r="A10186" t="s">
        <v>16058</v>
      </c>
      <c r="B10186" t="s">
        <v>25033</v>
      </c>
      <c r="C10186" t="s">
        <v>16059</v>
      </c>
      <c r="D10186" t="s">
        <v>24377</v>
      </c>
      <c r="E10186"/>
      <c r="F10186">
        <v>72301</v>
      </c>
      <c r="G10186"/>
      <c r="H10186"/>
    </row>
    <row r="10187" spans="1:8" x14ac:dyDescent="0.2">
      <c r="A10187" t="s">
        <v>16060</v>
      </c>
      <c r="B10187" t="s">
        <v>22877</v>
      </c>
      <c r="C10187" t="s">
        <v>16061</v>
      </c>
      <c r="D10187" t="s">
        <v>21648</v>
      </c>
      <c r="E10187"/>
      <c r="F10187">
        <v>72301</v>
      </c>
      <c r="G10187"/>
      <c r="H10187"/>
    </row>
    <row r="10188" spans="1:8" x14ac:dyDescent="0.2">
      <c r="A10188" t="s">
        <v>16062</v>
      </c>
      <c r="B10188" t="s">
        <v>22877</v>
      </c>
      <c r="C10188" t="s">
        <v>16063</v>
      </c>
      <c r="D10188" t="s">
        <v>21648</v>
      </c>
      <c r="E10188"/>
      <c r="F10188">
        <v>72301</v>
      </c>
      <c r="G10188"/>
      <c r="H10188"/>
    </row>
    <row r="10189" spans="1:8" x14ac:dyDescent="0.2">
      <c r="A10189" t="s">
        <v>16064</v>
      </c>
      <c r="B10189" t="s">
        <v>22877</v>
      </c>
      <c r="C10189" t="s">
        <v>16065</v>
      </c>
      <c r="D10189" t="s">
        <v>21648</v>
      </c>
      <c r="E10189"/>
      <c r="F10189"/>
      <c r="G10189"/>
      <c r="H10189"/>
    </row>
    <row r="10190" spans="1:8" x14ac:dyDescent="0.2">
      <c r="A10190" t="s">
        <v>16066</v>
      </c>
      <c r="B10190" t="s">
        <v>25039</v>
      </c>
      <c r="C10190" t="s">
        <v>16067</v>
      </c>
      <c r="D10190" t="s">
        <v>21648</v>
      </c>
      <c r="E10190"/>
      <c r="F10190">
        <v>72301</v>
      </c>
      <c r="G10190"/>
      <c r="H10190"/>
    </row>
    <row r="10191" spans="1:8" x14ac:dyDescent="0.2">
      <c r="A10191" t="s">
        <v>16068</v>
      </c>
      <c r="B10191" t="s">
        <v>25039</v>
      </c>
      <c r="C10191" t="s">
        <v>16067</v>
      </c>
      <c r="D10191" t="s">
        <v>21648</v>
      </c>
      <c r="E10191"/>
      <c r="F10191">
        <v>72301</v>
      </c>
      <c r="G10191"/>
      <c r="H10191"/>
    </row>
    <row r="10192" spans="1:8" x14ac:dyDescent="0.2">
      <c r="A10192" t="s">
        <v>16069</v>
      </c>
      <c r="B10192" t="s">
        <v>25037</v>
      </c>
      <c r="C10192" t="s">
        <v>16070</v>
      </c>
      <c r="D10192" t="s">
        <v>21648</v>
      </c>
      <c r="E10192"/>
      <c r="F10192">
        <v>72301</v>
      </c>
      <c r="G10192"/>
      <c r="H10192"/>
    </row>
    <row r="10193" spans="1:8" x14ac:dyDescent="0.2">
      <c r="A10193" t="s">
        <v>16071</v>
      </c>
      <c r="B10193" t="s">
        <v>25039</v>
      </c>
      <c r="C10193" t="s">
        <v>16072</v>
      </c>
      <c r="D10193" t="s">
        <v>21648</v>
      </c>
      <c r="E10193"/>
      <c r="F10193">
        <v>72301</v>
      </c>
      <c r="G10193"/>
      <c r="H10193"/>
    </row>
    <row r="10194" spans="1:8" x14ac:dyDescent="0.2">
      <c r="A10194" t="s">
        <v>16073</v>
      </c>
      <c r="B10194" t="s">
        <v>25039</v>
      </c>
      <c r="C10194" t="s">
        <v>16074</v>
      </c>
      <c r="D10194" t="s">
        <v>21648</v>
      </c>
      <c r="E10194"/>
      <c r="F10194">
        <v>72301</v>
      </c>
      <c r="G10194"/>
      <c r="H10194"/>
    </row>
    <row r="10195" spans="1:8" x14ac:dyDescent="0.2">
      <c r="A10195" t="s">
        <v>19684</v>
      </c>
      <c r="B10195" t="s">
        <v>22877</v>
      </c>
      <c r="C10195" t="s">
        <v>19685</v>
      </c>
      <c r="D10195" t="s">
        <v>21648</v>
      </c>
      <c r="E10195"/>
      <c r="F10195"/>
      <c r="G10195"/>
      <c r="H10195"/>
    </row>
    <row r="10196" spans="1:8" x14ac:dyDescent="0.2">
      <c r="A10196" t="s">
        <v>19686</v>
      </c>
      <c r="B10196" t="s">
        <v>22877</v>
      </c>
      <c r="C10196" t="s">
        <v>19687</v>
      </c>
      <c r="D10196" t="s">
        <v>21648</v>
      </c>
      <c r="E10196"/>
      <c r="F10196"/>
      <c r="G10196"/>
      <c r="H10196"/>
    </row>
    <row r="10197" spans="1:8" x14ac:dyDescent="0.2">
      <c r="A10197" t="s">
        <v>16075</v>
      </c>
      <c r="B10197" t="s">
        <v>25037</v>
      </c>
      <c r="C10197" t="s">
        <v>16076</v>
      </c>
      <c r="D10197" t="s">
        <v>21648</v>
      </c>
      <c r="E10197"/>
      <c r="F10197">
        <v>72301</v>
      </c>
      <c r="G10197"/>
      <c r="H10197"/>
    </row>
    <row r="10198" spans="1:8" x14ac:dyDescent="0.2">
      <c r="A10198" t="s">
        <v>16077</v>
      </c>
      <c r="B10198" t="s">
        <v>25039</v>
      </c>
      <c r="C10198" t="s">
        <v>16078</v>
      </c>
      <c r="D10198" t="s">
        <v>21648</v>
      </c>
      <c r="E10198"/>
      <c r="F10198">
        <v>72301</v>
      </c>
      <c r="G10198"/>
      <c r="H10198"/>
    </row>
    <row r="10199" spans="1:8" x14ac:dyDescent="0.2">
      <c r="A10199" t="s">
        <v>16079</v>
      </c>
      <c r="B10199" t="s">
        <v>25039</v>
      </c>
      <c r="C10199" t="s">
        <v>16080</v>
      </c>
      <c r="D10199" t="s">
        <v>21648</v>
      </c>
      <c r="E10199"/>
      <c r="F10199">
        <v>72301</v>
      </c>
      <c r="G10199"/>
      <c r="H10199"/>
    </row>
    <row r="10200" spans="1:8" x14ac:dyDescent="0.2">
      <c r="A10200" t="s">
        <v>16081</v>
      </c>
      <c r="B10200" t="s">
        <v>25042</v>
      </c>
      <c r="C10200" t="s">
        <v>16082</v>
      </c>
      <c r="D10200" t="s">
        <v>24377</v>
      </c>
      <c r="E10200"/>
      <c r="F10200">
        <v>72301</v>
      </c>
      <c r="G10200"/>
      <c r="H10200"/>
    </row>
    <row r="10201" spans="1:8" x14ac:dyDescent="0.2">
      <c r="A10201" t="s">
        <v>16083</v>
      </c>
      <c r="B10201" t="s">
        <v>25033</v>
      </c>
      <c r="C10201" t="s">
        <v>16084</v>
      </c>
      <c r="D10201" t="s">
        <v>24377</v>
      </c>
      <c r="E10201"/>
      <c r="F10201">
        <v>72301</v>
      </c>
      <c r="G10201"/>
      <c r="H10201"/>
    </row>
    <row r="10202" spans="1:8" x14ac:dyDescent="0.2">
      <c r="A10202" t="s">
        <v>16085</v>
      </c>
      <c r="B10202" t="s">
        <v>22877</v>
      </c>
      <c r="C10202" t="s">
        <v>16086</v>
      </c>
      <c r="D10202" t="s">
        <v>21648</v>
      </c>
      <c r="E10202"/>
      <c r="F10202"/>
      <c r="G10202"/>
      <c r="H10202"/>
    </row>
    <row r="10203" spans="1:8" x14ac:dyDescent="0.2">
      <c r="A10203" t="s">
        <v>16087</v>
      </c>
      <c r="B10203" t="s">
        <v>25033</v>
      </c>
      <c r="C10203" t="s">
        <v>16088</v>
      </c>
      <c r="D10203" t="s">
        <v>24377</v>
      </c>
      <c r="E10203"/>
      <c r="F10203">
        <v>72301</v>
      </c>
      <c r="G10203"/>
      <c r="H10203"/>
    </row>
    <row r="10204" spans="1:8" x14ac:dyDescent="0.2">
      <c r="A10204" t="s">
        <v>16089</v>
      </c>
      <c r="B10204" t="s">
        <v>25033</v>
      </c>
      <c r="C10204" t="s">
        <v>16090</v>
      </c>
      <c r="D10204" t="s">
        <v>24377</v>
      </c>
      <c r="E10204"/>
      <c r="F10204">
        <v>72301</v>
      </c>
      <c r="G10204"/>
      <c r="H10204"/>
    </row>
    <row r="10205" spans="1:8" x14ac:dyDescent="0.2">
      <c r="A10205" t="s">
        <v>16091</v>
      </c>
      <c r="B10205" t="s">
        <v>25033</v>
      </c>
      <c r="C10205" t="s">
        <v>16092</v>
      </c>
      <c r="D10205" t="s">
        <v>24377</v>
      </c>
      <c r="E10205"/>
      <c r="F10205">
        <v>72301</v>
      </c>
      <c r="G10205"/>
      <c r="H10205"/>
    </row>
    <row r="10206" spans="1:8" x14ac:dyDescent="0.2">
      <c r="A10206" t="s">
        <v>16093</v>
      </c>
      <c r="B10206" t="s">
        <v>25033</v>
      </c>
      <c r="C10206" t="s">
        <v>16094</v>
      </c>
      <c r="D10206" t="s">
        <v>24377</v>
      </c>
      <c r="E10206"/>
      <c r="F10206">
        <v>72301</v>
      </c>
      <c r="G10206"/>
      <c r="H10206"/>
    </row>
    <row r="10207" spans="1:8" x14ac:dyDescent="0.2">
      <c r="A10207" t="s">
        <v>16095</v>
      </c>
      <c r="B10207" t="s">
        <v>22877</v>
      </c>
      <c r="C10207" t="s">
        <v>16096</v>
      </c>
      <c r="D10207" t="s">
        <v>21648</v>
      </c>
      <c r="E10207"/>
      <c r="F10207">
        <v>72301</v>
      </c>
      <c r="G10207"/>
      <c r="H10207"/>
    </row>
    <row r="10208" spans="1:8" x14ac:dyDescent="0.2">
      <c r="A10208" t="s">
        <v>16097</v>
      </c>
      <c r="B10208" t="s">
        <v>25039</v>
      </c>
      <c r="C10208" t="s">
        <v>16098</v>
      </c>
      <c r="D10208" t="s">
        <v>21648</v>
      </c>
      <c r="E10208"/>
      <c r="F10208">
        <v>72301</v>
      </c>
      <c r="G10208"/>
      <c r="H10208"/>
    </row>
    <row r="10209" spans="1:8" x14ac:dyDescent="0.2">
      <c r="A10209" t="s">
        <v>16099</v>
      </c>
      <c r="B10209" t="s">
        <v>25033</v>
      </c>
      <c r="C10209" t="s">
        <v>16100</v>
      </c>
      <c r="D10209" t="s">
        <v>24377</v>
      </c>
      <c r="E10209"/>
      <c r="F10209">
        <v>72301</v>
      </c>
      <c r="G10209"/>
      <c r="H10209"/>
    </row>
    <row r="10210" spans="1:8" x14ac:dyDescent="0.2">
      <c r="A10210" t="s">
        <v>16101</v>
      </c>
      <c r="B10210" t="s">
        <v>21676</v>
      </c>
      <c r="C10210" t="s">
        <v>16102</v>
      </c>
      <c r="D10210" t="s">
        <v>21648</v>
      </c>
      <c r="E10210"/>
      <c r="F10210"/>
      <c r="G10210"/>
      <c r="H10210"/>
    </row>
    <row r="10211" spans="1:8" x14ac:dyDescent="0.2">
      <c r="A10211" t="s">
        <v>16103</v>
      </c>
      <c r="B10211" t="s">
        <v>22877</v>
      </c>
      <c r="C10211" t="s">
        <v>16104</v>
      </c>
      <c r="D10211" t="s">
        <v>21648</v>
      </c>
      <c r="E10211"/>
      <c r="F10211">
        <v>72301</v>
      </c>
      <c r="G10211"/>
      <c r="H10211"/>
    </row>
    <row r="10212" spans="1:8" x14ac:dyDescent="0.2">
      <c r="A10212" t="s">
        <v>16105</v>
      </c>
      <c r="B10212" t="s">
        <v>25033</v>
      </c>
      <c r="C10212" t="s">
        <v>16106</v>
      </c>
      <c r="D10212" t="s">
        <v>24377</v>
      </c>
      <c r="E10212"/>
      <c r="F10212">
        <v>72301</v>
      </c>
      <c r="G10212"/>
      <c r="H10212"/>
    </row>
    <row r="10213" spans="1:8" x14ac:dyDescent="0.2">
      <c r="A10213" t="s">
        <v>16107</v>
      </c>
      <c r="B10213" t="s">
        <v>25033</v>
      </c>
      <c r="C10213" t="s">
        <v>16108</v>
      </c>
      <c r="D10213" t="s">
        <v>24377</v>
      </c>
      <c r="E10213"/>
      <c r="F10213">
        <v>72301</v>
      </c>
      <c r="G10213"/>
      <c r="H10213"/>
    </row>
    <row r="10214" spans="1:8" x14ac:dyDescent="0.2">
      <c r="A10214" t="s">
        <v>16109</v>
      </c>
      <c r="B10214" t="s">
        <v>25033</v>
      </c>
      <c r="C10214" t="s">
        <v>16110</v>
      </c>
      <c r="D10214" t="s">
        <v>24377</v>
      </c>
      <c r="E10214"/>
      <c r="F10214">
        <v>72301</v>
      </c>
      <c r="G10214"/>
      <c r="H10214"/>
    </row>
    <row r="10215" spans="1:8" x14ac:dyDescent="0.2">
      <c r="A10215" t="s">
        <v>16111</v>
      </c>
      <c r="B10215" t="s">
        <v>25033</v>
      </c>
      <c r="C10215" t="s">
        <v>16112</v>
      </c>
      <c r="D10215" t="s">
        <v>24377</v>
      </c>
      <c r="E10215"/>
      <c r="F10215">
        <v>72301</v>
      </c>
      <c r="G10215"/>
      <c r="H10215"/>
    </row>
    <row r="10216" spans="1:8" x14ac:dyDescent="0.2">
      <c r="A10216" t="s">
        <v>16113</v>
      </c>
      <c r="B10216" t="s">
        <v>25042</v>
      </c>
      <c r="C10216" t="s">
        <v>14801</v>
      </c>
      <c r="D10216" t="s">
        <v>24377</v>
      </c>
      <c r="E10216"/>
      <c r="F10216">
        <v>72301</v>
      </c>
      <c r="G10216"/>
      <c r="H10216"/>
    </row>
    <row r="10217" spans="1:8" x14ac:dyDescent="0.2">
      <c r="A10217" t="s">
        <v>14802</v>
      </c>
      <c r="B10217" t="s">
        <v>25042</v>
      </c>
      <c r="C10217" t="s">
        <v>14803</v>
      </c>
      <c r="D10217" t="s">
        <v>24377</v>
      </c>
      <c r="E10217"/>
      <c r="F10217">
        <v>72301</v>
      </c>
      <c r="G10217"/>
      <c r="H10217"/>
    </row>
    <row r="10218" spans="1:8" x14ac:dyDescent="0.2">
      <c r="A10218" t="s">
        <v>14804</v>
      </c>
      <c r="B10218" t="s">
        <v>25037</v>
      </c>
      <c r="C10218" t="s">
        <v>14805</v>
      </c>
      <c r="D10218" t="s">
        <v>21648</v>
      </c>
      <c r="E10218"/>
      <c r="F10218">
        <v>72301</v>
      </c>
      <c r="G10218"/>
      <c r="H10218"/>
    </row>
    <row r="10219" spans="1:8" x14ac:dyDescent="0.2">
      <c r="A10219" t="s">
        <v>14806</v>
      </c>
      <c r="B10219" t="s">
        <v>25037</v>
      </c>
      <c r="C10219" t="s">
        <v>14807</v>
      </c>
      <c r="D10219" t="s">
        <v>21648</v>
      </c>
      <c r="E10219"/>
      <c r="F10219">
        <v>72301</v>
      </c>
      <c r="G10219"/>
      <c r="H10219"/>
    </row>
    <row r="10220" spans="1:8" x14ac:dyDescent="0.2">
      <c r="A10220" t="s">
        <v>14808</v>
      </c>
      <c r="B10220" t="s">
        <v>25033</v>
      </c>
      <c r="C10220" t="s">
        <v>14809</v>
      </c>
      <c r="D10220" t="s">
        <v>24377</v>
      </c>
      <c r="E10220"/>
      <c r="F10220">
        <v>72301</v>
      </c>
      <c r="G10220"/>
      <c r="H10220"/>
    </row>
    <row r="10221" spans="1:8" x14ac:dyDescent="0.2">
      <c r="A10221" t="s">
        <v>14810</v>
      </c>
      <c r="B10221" t="s">
        <v>25033</v>
      </c>
      <c r="C10221" t="s">
        <v>14811</v>
      </c>
      <c r="D10221" t="s">
        <v>24377</v>
      </c>
      <c r="E10221"/>
      <c r="F10221">
        <v>72301</v>
      </c>
      <c r="G10221"/>
      <c r="H10221"/>
    </row>
    <row r="10222" spans="1:8" x14ac:dyDescent="0.2">
      <c r="A10222" t="s">
        <v>14812</v>
      </c>
      <c r="B10222" t="s">
        <v>25033</v>
      </c>
      <c r="C10222" t="s">
        <v>14813</v>
      </c>
      <c r="D10222" t="s">
        <v>24377</v>
      </c>
      <c r="E10222"/>
      <c r="F10222">
        <v>72301</v>
      </c>
      <c r="G10222"/>
      <c r="H10222"/>
    </row>
    <row r="10223" spans="1:8" x14ac:dyDescent="0.2">
      <c r="A10223" t="s">
        <v>14814</v>
      </c>
      <c r="B10223" t="s">
        <v>25037</v>
      </c>
      <c r="C10223" t="s">
        <v>16206</v>
      </c>
      <c r="D10223" t="s">
        <v>21648</v>
      </c>
      <c r="E10223"/>
      <c r="F10223">
        <v>72301</v>
      </c>
      <c r="G10223"/>
      <c r="H10223"/>
    </row>
    <row r="10224" spans="1:8" x14ac:dyDescent="0.2">
      <c r="A10224" t="s">
        <v>16207</v>
      </c>
      <c r="B10224" t="s">
        <v>25033</v>
      </c>
      <c r="C10224" t="s">
        <v>14836</v>
      </c>
      <c r="D10224" t="s">
        <v>24377</v>
      </c>
      <c r="E10224"/>
      <c r="F10224">
        <v>72301</v>
      </c>
      <c r="G10224"/>
      <c r="H10224"/>
    </row>
    <row r="10225" spans="1:8" x14ac:dyDescent="0.2">
      <c r="A10225" t="s">
        <v>14837</v>
      </c>
      <c r="B10225" t="s">
        <v>25037</v>
      </c>
      <c r="C10225" t="s">
        <v>14838</v>
      </c>
      <c r="D10225" t="s">
        <v>21648</v>
      </c>
      <c r="E10225"/>
      <c r="F10225">
        <v>72301</v>
      </c>
      <c r="G10225"/>
      <c r="H10225"/>
    </row>
    <row r="10226" spans="1:8" x14ac:dyDescent="0.2">
      <c r="A10226" t="s">
        <v>14839</v>
      </c>
      <c r="B10226" t="s">
        <v>25037</v>
      </c>
      <c r="C10226" t="s">
        <v>14840</v>
      </c>
      <c r="D10226" t="s">
        <v>21648</v>
      </c>
      <c r="E10226"/>
      <c r="F10226">
        <v>72301</v>
      </c>
      <c r="G10226"/>
      <c r="H10226"/>
    </row>
    <row r="10227" spans="1:8" x14ac:dyDescent="0.2">
      <c r="A10227" t="s">
        <v>14841</v>
      </c>
      <c r="B10227" t="s">
        <v>25037</v>
      </c>
      <c r="C10227" t="s">
        <v>14842</v>
      </c>
      <c r="D10227" t="s">
        <v>21648</v>
      </c>
      <c r="E10227"/>
      <c r="F10227">
        <v>72301</v>
      </c>
      <c r="G10227"/>
      <c r="H10227"/>
    </row>
    <row r="10228" spans="1:8" x14ac:dyDescent="0.2">
      <c r="A10228" t="s">
        <v>14843</v>
      </c>
      <c r="B10228" t="s">
        <v>25037</v>
      </c>
      <c r="C10228" t="s">
        <v>14844</v>
      </c>
      <c r="D10228" t="s">
        <v>21648</v>
      </c>
      <c r="E10228"/>
      <c r="F10228">
        <v>72301</v>
      </c>
      <c r="G10228"/>
      <c r="H10228"/>
    </row>
    <row r="10229" spans="1:8" x14ac:dyDescent="0.2">
      <c r="A10229" t="s">
        <v>14845</v>
      </c>
      <c r="B10229" t="s">
        <v>22877</v>
      </c>
      <c r="C10229" t="s">
        <v>14846</v>
      </c>
      <c r="D10229" t="s">
        <v>21648</v>
      </c>
      <c r="E10229"/>
      <c r="F10229">
        <v>72301</v>
      </c>
      <c r="G10229"/>
      <c r="H10229"/>
    </row>
    <row r="10230" spans="1:8" x14ac:dyDescent="0.2">
      <c r="A10230" t="s">
        <v>14847</v>
      </c>
      <c r="B10230" t="s">
        <v>25037</v>
      </c>
      <c r="C10230" t="s">
        <v>14848</v>
      </c>
      <c r="D10230" t="s">
        <v>21648</v>
      </c>
      <c r="E10230"/>
      <c r="F10230">
        <v>72301</v>
      </c>
      <c r="G10230"/>
      <c r="H10230"/>
    </row>
    <row r="10231" spans="1:8" x14ac:dyDescent="0.2">
      <c r="A10231" t="s">
        <v>14849</v>
      </c>
      <c r="B10231" t="s">
        <v>25038</v>
      </c>
      <c r="C10231" t="s">
        <v>14850</v>
      </c>
      <c r="D10231" t="s">
        <v>21648</v>
      </c>
      <c r="E10231"/>
      <c r="F10231">
        <v>72301</v>
      </c>
      <c r="G10231"/>
      <c r="H10231"/>
    </row>
    <row r="10232" spans="1:8" x14ac:dyDescent="0.2">
      <c r="A10232" t="s">
        <v>14851</v>
      </c>
      <c r="B10232" t="s">
        <v>25037</v>
      </c>
      <c r="C10232" t="s">
        <v>14852</v>
      </c>
      <c r="D10232" t="s">
        <v>21648</v>
      </c>
      <c r="E10232"/>
      <c r="F10232">
        <v>72301</v>
      </c>
      <c r="G10232"/>
      <c r="H10232"/>
    </row>
    <row r="10233" spans="1:8" x14ac:dyDescent="0.2">
      <c r="A10233" t="s">
        <v>14853</v>
      </c>
      <c r="B10233" t="s">
        <v>25037</v>
      </c>
      <c r="C10233" t="s">
        <v>14854</v>
      </c>
      <c r="D10233" t="s">
        <v>21648</v>
      </c>
      <c r="E10233"/>
      <c r="F10233">
        <v>72301</v>
      </c>
      <c r="G10233"/>
      <c r="H10233"/>
    </row>
    <row r="10234" spans="1:8" x14ac:dyDescent="0.2">
      <c r="A10234" t="s">
        <v>14855</v>
      </c>
      <c r="B10234" t="s">
        <v>25033</v>
      </c>
      <c r="C10234" t="s">
        <v>14856</v>
      </c>
      <c r="D10234" t="s">
        <v>24377</v>
      </c>
      <c r="E10234"/>
      <c r="F10234">
        <v>72301</v>
      </c>
      <c r="G10234"/>
      <c r="H10234"/>
    </row>
    <row r="10235" spans="1:8" x14ac:dyDescent="0.2">
      <c r="A10235" t="s">
        <v>14857</v>
      </c>
      <c r="B10235" t="s">
        <v>25038</v>
      </c>
      <c r="C10235" t="s">
        <v>14858</v>
      </c>
      <c r="D10235" t="s">
        <v>21648</v>
      </c>
      <c r="E10235"/>
      <c r="F10235">
        <v>72301</v>
      </c>
      <c r="G10235"/>
      <c r="H10235"/>
    </row>
    <row r="10236" spans="1:8" x14ac:dyDescent="0.2">
      <c r="A10236" t="s">
        <v>14859</v>
      </c>
      <c r="B10236" t="s">
        <v>25038</v>
      </c>
      <c r="C10236" t="s">
        <v>14860</v>
      </c>
      <c r="D10236" t="s">
        <v>21648</v>
      </c>
      <c r="E10236"/>
      <c r="F10236">
        <v>72301</v>
      </c>
      <c r="G10236"/>
      <c r="H10236"/>
    </row>
    <row r="10237" spans="1:8" x14ac:dyDescent="0.2">
      <c r="A10237" t="s">
        <v>14861</v>
      </c>
      <c r="B10237" t="s">
        <v>25039</v>
      </c>
      <c r="C10237" t="s">
        <v>14862</v>
      </c>
      <c r="D10237" t="s">
        <v>21648</v>
      </c>
      <c r="E10237"/>
      <c r="F10237">
        <v>72301</v>
      </c>
      <c r="G10237"/>
      <c r="H10237"/>
    </row>
    <row r="10238" spans="1:8" x14ac:dyDescent="0.2">
      <c r="A10238" t="s">
        <v>14863</v>
      </c>
      <c r="B10238" t="s">
        <v>25033</v>
      </c>
      <c r="C10238" t="s">
        <v>14864</v>
      </c>
      <c r="D10238" t="s">
        <v>24377</v>
      </c>
      <c r="E10238"/>
      <c r="F10238">
        <v>72301</v>
      </c>
      <c r="G10238"/>
      <c r="H10238"/>
    </row>
    <row r="10239" spans="1:8" x14ac:dyDescent="0.2">
      <c r="A10239" t="s">
        <v>14865</v>
      </c>
      <c r="B10239" t="s">
        <v>25033</v>
      </c>
      <c r="C10239" t="s">
        <v>14866</v>
      </c>
      <c r="D10239" t="s">
        <v>24377</v>
      </c>
      <c r="E10239"/>
      <c r="F10239">
        <v>72301</v>
      </c>
      <c r="G10239"/>
      <c r="H10239"/>
    </row>
    <row r="10240" spans="1:8" x14ac:dyDescent="0.2">
      <c r="A10240" t="s">
        <v>14867</v>
      </c>
      <c r="B10240" t="s">
        <v>22877</v>
      </c>
      <c r="C10240" t="s">
        <v>14868</v>
      </c>
      <c r="D10240" t="s">
        <v>21648</v>
      </c>
      <c r="E10240"/>
      <c r="F10240">
        <v>72301</v>
      </c>
      <c r="G10240"/>
      <c r="H10240"/>
    </row>
    <row r="10241" spans="1:8" x14ac:dyDescent="0.2">
      <c r="A10241" t="s">
        <v>14869</v>
      </c>
      <c r="B10241" t="s">
        <v>25033</v>
      </c>
      <c r="C10241" t="s">
        <v>14870</v>
      </c>
      <c r="D10241" t="s">
        <v>24377</v>
      </c>
      <c r="E10241"/>
      <c r="F10241">
        <v>72301</v>
      </c>
      <c r="G10241"/>
      <c r="H10241"/>
    </row>
    <row r="10242" spans="1:8" x14ac:dyDescent="0.2">
      <c r="A10242" t="s">
        <v>14871</v>
      </c>
      <c r="B10242" t="s">
        <v>25039</v>
      </c>
      <c r="C10242" t="s">
        <v>14872</v>
      </c>
      <c r="D10242" t="s">
        <v>21648</v>
      </c>
      <c r="E10242"/>
      <c r="F10242">
        <v>72301</v>
      </c>
      <c r="G10242"/>
      <c r="H10242"/>
    </row>
    <row r="10243" spans="1:8" x14ac:dyDescent="0.2">
      <c r="A10243" t="s">
        <v>14873</v>
      </c>
      <c r="B10243" t="s">
        <v>25039</v>
      </c>
      <c r="C10243" t="s">
        <v>14872</v>
      </c>
      <c r="D10243" t="s">
        <v>21648</v>
      </c>
      <c r="E10243"/>
      <c r="F10243">
        <v>72301</v>
      </c>
      <c r="G10243"/>
      <c r="H10243"/>
    </row>
    <row r="10244" spans="1:8" x14ac:dyDescent="0.2">
      <c r="A10244" t="s">
        <v>14874</v>
      </c>
      <c r="B10244" t="s">
        <v>25037</v>
      </c>
      <c r="C10244" t="s">
        <v>14875</v>
      </c>
      <c r="D10244" t="s">
        <v>21648</v>
      </c>
      <c r="E10244"/>
      <c r="F10244">
        <v>72301</v>
      </c>
      <c r="G10244"/>
      <c r="H10244"/>
    </row>
    <row r="10245" spans="1:8" x14ac:dyDescent="0.2">
      <c r="A10245" t="s">
        <v>14876</v>
      </c>
      <c r="B10245" t="s">
        <v>25037</v>
      </c>
      <c r="C10245" t="s">
        <v>14877</v>
      </c>
      <c r="D10245" t="s">
        <v>21648</v>
      </c>
      <c r="E10245"/>
      <c r="F10245">
        <v>72301</v>
      </c>
      <c r="G10245"/>
      <c r="H10245"/>
    </row>
    <row r="10246" spans="1:8" x14ac:dyDescent="0.2">
      <c r="A10246" t="s">
        <v>14878</v>
      </c>
      <c r="B10246" t="s">
        <v>25033</v>
      </c>
      <c r="C10246" t="s">
        <v>14879</v>
      </c>
      <c r="D10246" t="s">
        <v>24377</v>
      </c>
      <c r="E10246"/>
      <c r="F10246">
        <v>72301</v>
      </c>
      <c r="G10246"/>
      <c r="H10246"/>
    </row>
    <row r="10247" spans="1:8" x14ac:dyDescent="0.2">
      <c r="A10247" t="s">
        <v>14880</v>
      </c>
      <c r="B10247" t="s">
        <v>25037</v>
      </c>
      <c r="C10247" t="s">
        <v>14881</v>
      </c>
      <c r="D10247" t="s">
        <v>21648</v>
      </c>
      <c r="E10247"/>
      <c r="F10247">
        <v>72301</v>
      </c>
      <c r="G10247"/>
      <c r="H10247"/>
    </row>
    <row r="10248" spans="1:8" x14ac:dyDescent="0.2">
      <c r="A10248" t="s">
        <v>14882</v>
      </c>
      <c r="B10248" t="s">
        <v>25037</v>
      </c>
      <c r="C10248" t="s">
        <v>14883</v>
      </c>
      <c r="D10248" t="s">
        <v>21648</v>
      </c>
      <c r="E10248"/>
      <c r="F10248">
        <v>72301</v>
      </c>
      <c r="G10248"/>
      <c r="H10248"/>
    </row>
    <row r="10249" spans="1:8" x14ac:dyDescent="0.2">
      <c r="A10249" t="s">
        <v>14884</v>
      </c>
      <c r="B10249" t="s">
        <v>25033</v>
      </c>
      <c r="C10249" t="s">
        <v>14885</v>
      </c>
      <c r="D10249" t="s">
        <v>24377</v>
      </c>
      <c r="E10249"/>
      <c r="F10249">
        <v>72301</v>
      </c>
      <c r="G10249"/>
      <c r="H10249"/>
    </row>
    <row r="10250" spans="1:8" x14ac:dyDescent="0.2">
      <c r="A10250" t="s">
        <v>14886</v>
      </c>
      <c r="B10250" t="s">
        <v>25037</v>
      </c>
      <c r="C10250" t="s">
        <v>14887</v>
      </c>
      <c r="D10250" t="s">
        <v>21648</v>
      </c>
      <c r="E10250"/>
      <c r="F10250">
        <v>72301</v>
      </c>
      <c r="G10250"/>
      <c r="H10250"/>
    </row>
    <row r="10251" spans="1:8" x14ac:dyDescent="0.2">
      <c r="A10251" t="s">
        <v>14888</v>
      </c>
      <c r="B10251" t="s">
        <v>25039</v>
      </c>
      <c r="C10251" t="s">
        <v>14889</v>
      </c>
      <c r="D10251" t="s">
        <v>21648</v>
      </c>
      <c r="E10251"/>
      <c r="F10251"/>
      <c r="G10251"/>
      <c r="H10251"/>
    </row>
    <row r="10252" spans="1:8" x14ac:dyDescent="0.2">
      <c r="A10252" t="s">
        <v>14890</v>
      </c>
      <c r="B10252" t="s">
        <v>25033</v>
      </c>
      <c r="C10252" t="s">
        <v>14891</v>
      </c>
      <c r="D10252" t="s">
        <v>24377</v>
      </c>
      <c r="E10252"/>
      <c r="F10252">
        <v>72301</v>
      </c>
      <c r="G10252"/>
      <c r="H10252"/>
    </row>
    <row r="10253" spans="1:8" x14ac:dyDescent="0.2">
      <c r="A10253" t="s">
        <v>14892</v>
      </c>
      <c r="B10253" t="s">
        <v>25035</v>
      </c>
      <c r="C10253" t="s">
        <v>14893</v>
      </c>
      <c r="D10253" t="s">
        <v>21648</v>
      </c>
      <c r="E10253"/>
      <c r="F10253">
        <v>72301</v>
      </c>
      <c r="G10253"/>
      <c r="H10253"/>
    </row>
    <row r="10254" spans="1:8" x14ac:dyDescent="0.2">
      <c r="A10254" t="s">
        <v>14894</v>
      </c>
      <c r="B10254" t="s">
        <v>25037</v>
      </c>
      <c r="C10254" t="s">
        <v>14895</v>
      </c>
      <c r="D10254" t="s">
        <v>21648</v>
      </c>
      <c r="E10254"/>
      <c r="F10254">
        <v>72301</v>
      </c>
      <c r="G10254"/>
      <c r="H10254"/>
    </row>
    <row r="10255" spans="1:8" x14ac:dyDescent="0.2">
      <c r="A10255" t="s">
        <v>14896</v>
      </c>
      <c r="B10255" t="s">
        <v>25037</v>
      </c>
      <c r="C10255" t="s">
        <v>15935</v>
      </c>
      <c r="D10255" t="s">
        <v>21648</v>
      </c>
      <c r="E10255"/>
      <c r="F10255">
        <v>72301</v>
      </c>
      <c r="G10255"/>
      <c r="H10255"/>
    </row>
    <row r="10256" spans="1:8" x14ac:dyDescent="0.2">
      <c r="A10256" t="s">
        <v>14897</v>
      </c>
      <c r="B10256" t="s">
        <v>22877</v>
      </c>
      <c r="C10256" t="s">
        <v>14898</v>
      </c>
      <c r="D10256" t="s">
        <v>21648</v>
      </c>
      <c r="E10256"/>
      <c r="F10256">
        <v>72301</v>
      </c>
      <c r="G10256"/>
      <c r="H10256"/>
    </row>
    <row r="10257" spans="1:8" x14ac:dyDescent="0.2">
      <c r="A10257" t="s">
        <v>19688</v>
      </c>
      <c r="B10257" t="s">
        <v>22877</v>
      </c>
      <c r="C10257" t="s">
        <v>19689</v>
      </c>
      <c r="D10257" t="s">
        <v>21648</v>
      </c>
      <c r="E10257"/>
      <c r="F10257"/>
      <c r="G10257"/>
      <c r="H10257"/>
    </row>
    <row r="10258" spans="1:8" x14ac:dyDescent="0.2">
      <c r="A10258" t="s">
        <v>14899</v>
      </c>
      <c r="B10258" t="s">
        <v>22877</v>
      </c>
      <c r="C10258" t="s">
        <v>14900</v>
      </c>
      <c r="D10258" t="s">
        <v>21648</v>
      </c>
      <c r="E10258"/>
      <c r="F10258">
        <v>72301</v>
      </c>
      <c r="G10258"/>
      <c r="H10258"/>
    </row>
    <row r="10259" spans="1:8" x14ac:dyDescent="0.2">
      <c r="A10259" t="s">
        <v>14901</v>
      </c>
      <c r="B10259" t="s">
        <v>25033</v>
      </c>
      <c r="C10259" t="s">
        <v>16423</v>
      </c>
      <c r="D10259" t="s">
        <v>24377</v>
      </c>
      <c r="E10259"/>
      <c r="F10259">
        <v>72301</v>
      </c>
      <c r="G10259"/>
      <c r="H10259"/>
    </row>
    <row r="10260" spans="1:8" x14ac:dyDescent="0.2">
      <c r="A10260" t="s">
        <v>14902</v>
      </c>
      <c r="B10260" t="s">
        <v>23484</v>
      </c>
      <c r="C10260" t="s">
        <v>16317</v>
      </c>
      <c r="D10260" t="s">
        <v>21648</v>
      </c>
      <c r="E10260"/>
      <c r="F10260">
        <v>72301</v>
      </c>
      <c r="G10260"/>
      <c r="H10260"/>
    </row>
    <row r="10261" spans="1:8" x14ac:dyDescent="0.2">
      <c r="A10261" t="s">
        <v>16318</v>
      </c>
      <c r="B10261" t="s">
        <v>25039</v>
      </c>
      <c r="C10261" t="s">
        <v>16098</v>
      </c>
      <c r="D10261" t="s">
        <v>21648</v>
      </c>
      <c r="E10261"/>
      <c r="F10261">
        <v>72301</v>
      </c>
      <c r="G10261"/>
      <c r="H10261"/>
    </row>
    <row r="10262" spans="1:8" x14ac:dyDescent="0.2">
      <c r="A10262" t="s">
        <v>16319</v>
      </c>
      <c r="B10262" t="s">
        <v>25039</v>
      </c>
      <c r="C10262" t="s">
        <v>16320</v>
      </c>
      <c r="D10262" t="s">
        <v>21648</v>
      </c>
      <c r="E10262"/>
      <c r="F10262">
        <v>72301</v>
      </c>
      <c r="G10262"/>
      <c r="H10262"/>
    </row>
    <row r="10263" spans="1:8" x14ac:dyDescent="0.2">
      <c r="A10263" t="s">
        <v>16321</v>
      </c>
      <c r="B10263" t="s">
        <v>25033</v>
      </c>
      <c r="C10263" t="s">
        <v>16322</v>
      </c>
      <c r="D10263" t="s">
        <v>24377</v>
      </c>
      <c r="E10263"/>
      <c r="F10263">
        <v>72301</v>
      </c>
      <c r="G10263"/>
      <c r="H10263"/>
    </row>
    <row r="10264" spans="1:8" x14ac:dyDescent="0.2">
      <c r="A10264" t="s">
        <v>16323</v>
      </c>
      <c r="B10264" t="s">
        <v>25033</v>
      </c>
      <c r="C10264" t="s">
        <v>16322</v>
      </c>
      <c r="D10264" t="s">
        <v>24377</v>
      </c>
      <c r="E10264"/>
      <c r="F10264">
        <v>72301</v>
      </c>
      <c r="G10264"/>
      <c r="H10264"/>
    </row>
    <row r="10265" spans="1:8" x14ac:dyDescent="0.2">
      <c r="A10265" t="s">
        <v>16324</v>
      </c>
      <c r="B10265" t="s">
        <v>22877</v>
      </c>
      <c r="C10265" t="s">
        <v>16325</v>
      </c>
      <c r="D10265" t="s">
        <v>21648</v>
      </c>
      <c r="E10265"/>
      <c r="F10265">
        <v>72301</v>
      </c>
      <c r="G10265"/>
      <c r="H10265"/>
    </row>
    <row r="10266" spans="1:8" x14ac:dyDescent="0.2">
      <c r="A10266" t="s">
        <v>16326</v>
      </c>
      <c r="B10266" t="s">
        <v>25037</v>
      </c>
      <c r="C10266" t="s">
        <v>16327</v>
      </c>
      <c r="D10266" t="s">
        <v>21648</v>
      </c>
      <c r="E10266"/>
      <c r="F10266">
        <v>72301</v>
      </c>
      <c r="G10266"/>
      <c r="H10266"/>
    </row>
    <row r="10267" spans="1:8" x14ac:dyDescent="0.2">
      <c r="A10267" t="s">
        <v>16328</v>
      </c>
      <c r="B10267" t="s">
        <v>25037</v>
      </c>
      <c r="C10267" t="s">
        <v>16329</v>
      </c>
      <c r="D10267" t="s">
        <v>21648</v>
      </c>
      <c r="E10267"/>
      <c r="F10267">
        <v>72301</v>
      </c>
      <c r="G10267"/>
      <c r="H10267"/>
    </row>
    <row r="10268" spans="1:8" x14ac:dyDescent="0.2">
      <c r="A10268" t="s">
        <v>16330</v>
      </c>
      <c r="B10268" t="s">
        <v>25037</v>
      </c>
      <c r="C10268" t="s">
        <v>16331</v>
      </c>
      <c r="D10268" t="s">
        <v>21648</v>
      </c>
      <c r="E10268"/>
      <c r="F10268">
        <v>72301</v>
      </c>
      <c r="G10268"/>
      <c r="H10268"/>
    </row>
    <row r="10269" spans="1:8" x14ac:dyDescent="0.2">
      <c r="A10269" t="s">
        <v>16332</v>
      </c>
      <c r="B10269" t="s">
        <v>25033</v>
      </c>
      <c r="C10269" t="s">
        <v>16333</v>
      </c>
      <c r="D10269" t="s">
        <v>24377</v>
      </c>
      <c r="E10269"/>
      <c r="F10269">
        <v>72301</v>
      </c>
      <c r="G10269"/>
      <c r="H10269"/>
    </row>
    <row r="10270" spans="1:8" x14ac:dyDescent="0.2">
      <c r="A10270" t="s">
        <v>16334</v>
      </c>
      <c r="B10270" t="s">
        <v>25039</v>
      </c>
      <c r="C10270" t="s">
        <v>16098</v>
      </c>
      <c r="D10270" t="s">
        <v>21648</v>
      </c>
      <c r="E10270"/>
      <c r="F10270">
        <v>72301</v>
      </c>
      <c r="G10270"/>
      <c r="H10270"/>
    </row>
    <row r="10271" spans="1:8" x14ac:dyDescent="0.2">
      <c r="A10271" t="s">
        <v>16335</v>
      </c>
      <c r="B10271" t="s">
        <v>22877</v>
      </c>
      <c r="C10271" t="s">
        <v>16336</v>
      </c>
      <c r="D10271" t="s">
        <v>21648</v>
      </c>
      <c r="E10271"/>
      <c r="F10271">
        <v>72301</v>
      </c>
      <c r="G10271"/>
      <c r="H10271"/>
    </row>
    <row r="10272" spans="1:8" x14ac:dyDescent="0.2">
      <c r="A10272" t="s">
        <v>16337</v>
      </c>
      <c r="B10272" t="s">
        <v>25039</v>
      </c>
      <c r="C10272" t="s">
        <v>16098</v>
      </c>
      <c r="D10272" t="s">
        <v>21648</v>
      </c>
      <c r="E10272"/>
      <c r="F10272">
        <v>72301</v>
      </c>
      <c r="G10272"/>
      <c r="H10272"/>
    </row>
    <row r="10273" spans="1:8" x14ac:dyDescent="0.2">
      <c r="A10273" t="s">
        <v>16338</v>
      </c>
      <c r="B10273" t="s">
        <v>25039</v>
      </c>
      <c r="C10273" t="s">
        <v>16098</v>
      </c>
      <c r="D10273" t="s">
        <v>21648</v>
      </c>
      <c r="E10273"/>
      <c r="F10273">
        <v>72301</v>
      </c>
      <c r="G10273"/>
      <c r="H10273"/>
    </row>
    <row r="10274" spans="1:8" x14ac:dyDescent="0.2">
      <c r="A10274" t="s">
        <v>3087</v>
      </c>
      <c r="B10274" t="s">
        <v>21676</v>
      </c>
      <c r="C10274"/>
      <c r="D10274" t="s">
        <v>21648</v>
      </c>
      <c r="E10274"/>
      <c r="F10274"/>
      <c r="G10274"/>
      <c r="H10274"/>
    </row>
    <row r="10275" spans="1:8" x14ac:dyDescent="0.2">
      <c r="A10275" t="s">
        <v>16339</v>
      </c>
      <c r="B10275" t="s">
        <v>22877</v>
      </c>
      <c r="C10275" t="s">
        <v>16340</v>
      </c>
      <c r="D10275" t="s">
        <v>21648</v>
      </c>
      <c r="E10275"/>
      <c r="F10275">
        <v>72301</v>
      </c>
      <c r="G10275"/>
      <c r="H10275"/>
    </row>
    <row r="10276" spans="1:8" x14ac:dyDescent="0.2">
      <c r="A10276" t="s">
        <v>16341</v>
      </c>
      <c r="B10276" t="s">
        <v>25033</v>
      </c>
      <c r="C10276" t="s">
        <v>16342</v>
      </c>
      <c r="D10276" t="s">
        <v>24377</v>
      </c>
      <c r="E10276"/>
      <c r="F10276">
        <v>72301</v>
      </c>
      <c r="G10276"/>
      <c r="H10276"/>
    </row>
    <row r="10277" spans="1:8" x14ac:dyDescent="0.2">
      <c r="A10277" t="s">
        <v>16343</v>
      </c>
      <c r="B10277" t="s">
        <v>22877</v>
      </c>
      <c r="C10277" t="s">
        <v>16344</v>
      </c>
      <c r="D10277" t="s">
        <v>21648</v>
      </c>
      <c r="E10277"/>
      <c r="F10277">
        <v>72301</v>
      </c>
      <c r="G10277"/>
      <c r="H10277"/>
    </row>
    <row r="10278" spans="1:8" x14ac:dyDescent="0.2">
      <c r="A10278" t="s">
        <v>16345</v>
      </c>
      <c r="B10278" t="s">
        <v>25039</v>
      </c>
      <c r="C10278" t="s">
        <v>16346</v>
      </c>
      <c r="D10278" t="s">
        <v>21648</v>
      </c>
      <c r="E10278"/>
      <c r="F10278">
        <v>72301</v>
      </c>
      <c r="G10278"/>
      <c r="H10278"/>
    </row>
    <row r="10279" spans="1:8" x14ac:dyDescent="0.2">
      <c r="A10279" t="s">
        <v>16347</v>
      </c>
      <c r="B10279" t="s">
        <v>22877</v>
      </c>
      <c r="C10279" t="s">
        <v>16348</v>
      </c>
      <c r="D10279" t="s">
        <v>21648</v>
      </c>
      <c r="E10279"/>
      <c r="F10279">
        <v>72301</v>
      </c>
      <c r="G10279"/>
      <c r="H10279"/>
    </row>
    <row r="10280" spans="1:8" x14ac:dyDescent="0.2">
      <c r="A10280" t="s">
        <v>16349</v>
      </c>
      <c r="B10280" t="s">
        <v>25039</v>
      </c>
      <c r="C10280" t="s">
        <v>16350</v>
      </c>
      <c r="D10280" t="s">
        <v>21648</v>
      </c>
      <c r="E10280"/>
      <c r="F10280">
        <v>72301</v>
      </c>
      <c r="G10280"/>
      <c r="H10280"/>
    </row>
    <row r="10281" spans="1:8" x14ac:dyDescent="0.2">
      <c r="A10281" t="s">
        <v>16351</v>
      </c>
      <c r="B10281" t="s">
        <v>22877</v>
      </c>
      <c r="C10281" t="s">
        <v>16352</v>
      </c>
      <c r="D10281" t="s">
        <v>21648</v>
      </c>
      <c r="E10281"/>
      <c r="F10281">
        <v>72301</v>
      </c>
      <c r="G10281"/>
      <c r="H10281"/>
    </row>
    <row r="10282" spans="1:8" x14ac:dyDescent="0.2">
      <c r="A10282" t="s">
        <v>16353</v>
      </c>
      <c r="B10282" t="s">
        <v>25039</v>
      </c>
      <c r="C10282" t="s">
        <v>16354</v>
      </c>
      <c r="D10282" t="s">
        <v>21648</v>
      </c>
      <c r="E10282"/>
      <c r="F10282">
        <v>72301</v>
      </c>
      <c r="G10282"/>
      <c r="H10282"/>
    </row>
    <row r="10283" spans="1:8" x14ac:dyDescent="0.2">
      <c r="A10283" t="s">
        <v>16355</v>
      </c>
      <c r="B10283" t="s">
        <v>25039</v>
      </c>
      <c r="C10283" t="s">
        <v>16354</v>
      </c>
      <c r="D10283" t="s">
        <v>21648</v>
      </c>
      <c r="E10283"/>
      <c r="F10283">
        <v>72301</v>
      </c>
      <c r="G10283"/>
      <c r="H10283"/>
    </row>
    <row r="10284" spans="1:8" x14ac:dyDescent="0.2">
      <c r="A10284" t="s">
        <v>16356</v>
      </c>
      <c r="B10284" t="s">
        <v>25039</v>
      </c>
      <c r="C10284" t="s">
        <v>16354</v>
      </c>
      <c r="D10284" t="s">
        <v>21648</v>
      </c>
      <c r="E10284"/>
      <c r="F10284">
        <v>72301</v>
      </c>
      <c r="G10284"/>
      <c r="H10284"/>
    </row>
    <row r="10285" spans="1:8" x14ac:dyDescent="0.2">
      <c r="A10285" t="s">
        <v>16357</v>
      </c>
      <c r="B10285" t="s">
        <v>22877</v>
      </c>
      <c r="C10285" t="s">
        <v>16358</v>
      </c>
      <c r="D10285" t="s">
        <v>21648</v>
      </c>
      <c r="E10285"/>
      <c r="F10285">
        <v>72301</v>
      </c>
      <c r="G10285"/>
      <c r="H10285"/>
    </row>
    <row r="10286" spans="1:8" x14ac:dyDescent="0.2">
      <c r="A10286" t="s">
        <v>16359</v>
      </c>
      <c r="B10286" t="s">
        <v>25039</v>
      </c>
      <c r="C10286" t="s">
        <v>16360</v>
      </c>
      <c r="D10286" t="s">
        <v>21648</v>
      </c>
      <c r="E10286"/>
      <c r="F10286">
        <v>72301</v>
      </c>
      <c r="G10286"/>
      <c r="H10286"/>
    </row>
    <row r="10287" spans="1:8" x14ac:dyDescent="0.2">
      <c r="A10287" t="s">
        <v>16361</v>
      </c>
      <c r="B10287" t="s">
        <v>25039</v>
      </c>
      <c r="C10287" t="s">
        <v>16362</v>
      </c>
      <c r="D10287" t="s">
        <v>21648</v>
      </c>
      <c r="E10287"/>
      <c r="F10287">
        <v>72301</v>
      </c>
      <c r="G10287"/>
      <c r="H10287"/>
    </row>
    <row r="10288" spans="1:8" x14ac:dyDescent="0.2">
      <c r="A10288" t="s">
        <v>16363</v>
      </c>
      <c r="B10288" t="s">
        <v>25042</v>
      </c>
      <c r="C10288" t="s">
        <v>16364</v>
      </c>
      <c r="D10288" t="s">
        <v>21648</v>
      </c>
      <c r="E10288"/>
      <c r="F10288">
        <v>72301</v>
      </c>
      <c r="G10288"/>
      <c r="H10288"/>
    </row>
    <row r="10289" spans="1:8" x14ac:dyDescent="0.2">
      <c r="A10289" t="s">
        <v>16365</v>
      </c>
      <c r="B10289" t="s">
        <v>22877</v>
      </c>
      <c r="C10289" t="s">
        <v>16366</v>
      </c>
      <c r="D10289" t="s">
        <v>21648</v>
      </c>
      <c r="E10289"/>
      <c r="F10289"/>
      <c r="G10289"/>
      <c r="H10289"/>
    </row>
    <row r="10290" spans="1:8" x14ac:dyDescent="0.2">
      <c r="A10290" t="s">
        <v>16367</v>
      </c>
      <c r="B10290" t="s">
        <v>25039</v>
      </c>
      <c r="C10290" t="s">
        <v>16368</v>
      </c>
      <c r="D10290" t="s">
        <v>21648</v>
      </c>
      <c r="E10290"/>
      <c r="F10290">
        <v>72301</v>
      </c>
      <c r="G10290"/>
      <c r="H10290"/>
    </row>
    <row r="10291" spans="1:8" x14ac:dyDescent="0.2">
      <c r="A10291" t="s">
        <v>16369</v>
      </c>
      <c r="B10291" t="s">
        <v>25039</v>
      </c>
      <c r="C10291" t="s">
        <v>16370</v>
      </c>
      <c r="D10291" t="s">
        <v>21648</v>
      </c>
      <c r="E10291"/>
      <c r="F10291">
        <v>72301</v>
      </c>
      <c r="G10291"/>
      <c r="H10291"/>
    </row>
    <row r="10292" spans="1:8" x14ac:dyDescent="0.2">
      <c r="A10292" t="s">
        <v>16371</v>
      </c>
      <c r="B10292" t="s">
        <v>22877</v>
      </c>
      <c r="C10292" t="s">
        <v>16372</v>
      </c>
      <c r="D10292" t="s">
        <v>21648</v>
      </c>
      <c r="E10292"/>
      <c r="F10292">
        <v>72301</v>
      </c>
      <c r="G10292"/>
      <c r="H10292"/>
    </row>
    <row r="10293" spans="1:8" x14ac:dyDescent="0.2">
      <c r="A10293" t="s">
        <v>16373</v>
      </c>
      <c r="B10293" t="s">
        <v>22877</v>
      </c>
      <c r="C10293" t="s">
        <v>16374</v>
      </c>
      <c r="D10293" t="s">
        <v>21648</v>
      </c>
      <c r="E10293"/>
      <c r="F10293">
        <v>72301</v>
      </c>
      <c r="G10293"/>
      <c r="H10293"/>
    </row>
    <row r="10294" spans="1:8" x14ac:dyDescent="0.2">
      <c r="A10294" t="s">
        <v>16375</v>
      </c>
      <c r="B10294" t="s">
        <v>22877</v>
      </c>
      <c r="C10294" t="s">
        <v>16376</v>
      </c>
      <c r="D10294" t="s">
        <v>21648</v>
      </c>
      <c r="E10294"/>
      <c r="F10294">
        <v>72301</v>
      </c>
      <c r="G10294"/>
      <c r="H10294"/>
    </row>
    <row r="10295" spans="1:8" x14ac:dyDescent="0.2">
      <c r="A10295" t="s">
        <v>19690</v>
      </c>
      <c r="B10295" t="s">
        <v>22877</v>
      </c>
      <c r="C10295" t="s">
        <v>19691</v>
      </c>
      <c r="D10295" t="s">
        <v>21648</v>
      </c>
      <c r="E10295"/>
      <c r="F10295"/>
      <c r="G10295"/>
      <c r="H10295"/>
    </row>
    <row r="10296" spans="1:8" x14ac:dyDescent="0.2">
      <c r="A10296" t="s">
        <v>16377</v>
      </c>
      <c r="B10296" t="s">
        <v>25033</v>
      </c>
      <c r="C10296" t="s">
        <v>16322</v>
      </c>
      <c r="D10296" t="s">
        <v>24377</v>
      </c>
      <c r="E10296"/>
      <c r="F10296">
        <v>72301</v>
      </c>
      <c r="G10296"/>
      <c r="H10296"/>
    </row>
    <row r="10297" spans="1:8" x14ac:dyDescent="0.2">
      <c r="A10297" t="s">
        <v>16378</v>
      </c>
      <c r="B10297" t="s">
        <v>25033</v>
      </c>
      <c r="C10297" t="s">
        <v>16379</v>
      </c>
      <c r="D10297" t="s">
        <v>24377</v>
      </c>
      <c r="E10297"/>
      <c r="F10297">
        <v>72301</v>
      </c>
      <c r="G10297"/>
      <c r="H10297"/>
    </row>
    <row r="10298" spans="1:8" x14ac:dyDescent="0.2">
      <c r="A10298" t="s">
        <v>16380</v>
      </c>
      <c r="B10298" t="s">
        <v>25039</v>
      </c>
      <c r="C10298" t="s">
        <v>16381</v>
      </c>
      <c r="D10298" t="s">
        <v>21648</v>
      </c>
      <c r="E10298"/>
      <c r="F10298">
        <v>72301</v>
      </c>
      <c r="G10298"/>
      <c r="H10298"/>
    </row>
    <row r="10299" spans="1:8" x14ac:dyDescent="0.2">
      <c r="A10299" t="s">
        <v>16382</v>
      </c>
      <c r="B10299" t="s">
        <v>22877</v>
      </c>
      <c r="C10299" t="s">
        <v>16383</v>
      </c>
      <c r="D10299" t="s">
        <v>21648</v>
      </c>
      <c r="E10299"/>
      <c r="F10299">
        <v>72301</v>
      </c>
      <c r="G10299"/>
      <c r="H10299"/>
    </row>
    <row r="10300" spans="1:8" x14ac:dyDescent="0.2">
      <c r="A10300" t="s">
        <v>16384</v>
      </c>
      <c r="B10300" t="s">
        <v>25037</v>
      </c>
      <c r="C10300" t="s">
        <v>16385</v>
      </c>
      <c r="D10300" t="s">
        <v>21648</v>
      </c>
      <c r="E10300"/>
      <c r="F10300">
        <v>72301</v>
      </c>
      <c r="G10300"/>
      <c r="H10300"/>
    </row>
    <row r="10301" spans="1:8" x14ac:dyDescent="0.2">
      <c r="A10301" t="s">
        <v>16386</v>
      </c>
      <c r="B10301" t="s">
        <v>25037</v>
      </c>
      <c r="C10301" t="s">
        <v>16387</v>
      </c>
      <c r="D10301" t="s">
        <v>21648</v>
      </c>
      <c r="E10301"/>
      <c r="F10301">
        <v>72301</v>
      </c>
      <c r="G10301"/>
      <c r="H10301"/>
    </row>
    <row r="10302" spans="1:8" x14ac:dyDescent="0.2">
      <c r="A10302" t="s">
        <v>16388</v>
      </c>
      <c r="B10302" t="s">
        <v>22877</v>
      </c>
      <c r="C10302" t="s">
        <v>16389</v>
      </c>
      <c r="D10302" t="s">
        <v>21648</v>
      </c>
      <c r="E10302"/>
      <c r="F10302">
        <v>72301</v>
      </c>
      <c r="G10302"/>
      <c r="H10302"/>
    </row>
    <row r="10303" spans="1:8" x14ac:dyDescent="0.2">
      <c r="A10303" t="s">
        <v>16390</v>
      </c>
      <c r="B10303" t="s">
        <v>25033</v>
      </c>
      <c r="C10303" t="s">
        <v>16391</v>
      </c>
      <c r="D10303" t="s">
        <v>24377</v>
      </c>
      <c r="E10303"/>
      <c r="F10303">
        <v>72301</v>
      </c>
      <c r="G10303"/>
      <c r="H10303"/>
    </row>
    <row r="10304" spans="1:8" x14ac:dyDescent="0.2">
      <c r="A10304" t="s">
        <v>16392</v>
      </c>
      <c r="B10304" t="s">
        <v>24992</v>
      </c>
      <c r="C10304" t="s">
        <v>16393</v>
      </c>
      <c r="D10304" t="s">
        <v>25043</v>
      </c>
      <c r="E10304"/>
      <c r="F10304">
        <v>72501</v>
      </c>
      <c r="G10304"/>
      <c r="H10304"/>
    </row>
    <row r="10305" spans="1:8" x14ac:dyDescent="0.2">
      <c r="A10305" t="s">
        <v>16394</v>
      </c>
      <c r="B10305" t="s">
        <v>25033</v>
      </c>
      <c r="C10305" t="s">
        <v>16322</v>
      </c>
      <c r="D10305" t="s">
        <v>24377</v>
      </c>
      <c r="E10305"/>
      <c r="F10305">
        <v>72301</v>
      </c>
      <c r="G10305"/>
      <c r="H10305"/>
    </row>
    <row r="10306" spans="1:8" x14ac:dyDescent="0.2">
      <c r="A10306" t="s">
        <v>10080</v>
      </c>
      <c r="B10306" t="s">
        <v>25037</v>
      </c>
      <c r="C10306" t="s">
        <v>10081</v>
      </c>
      <c r="D10306" t="s">
        <v>21648</v>
      </c>
      <c r="E10306"/>
      <c r="F10306">
        <v>72301</v>
      </c>
      <c r="G10306"/>
      <c r="H10306"/>
    </row>
    <row r="10307" spans="1:8" x14ac:dyDescent="0.2">
      <c r="A10307" t="s">
        <v>10082</v>
      </c>
      <c r="B10307" t="s">
        <v>25039</v>
      </c>
      <c r="C10307" t="s">
        <v>10083</v>
      </c>
      <c r="D10307" t="s">
        <v>21648</v>
      </c>
      <c r="E10307"/>
      <c r="F10307"/>
      <c r="G10307"/>
      <c r="H10307"/>
    </row>
    <row r="10308" spans="1:8" x14ac:dyDescent="0.2">
      <c r="A10308" t="s">
        <v>10084</v>
      </c>
      <c r="B10308" t="s">
        <v>25037</v>
      </c>
      <c r="C10308" t="s">
        <v>10085</v>
      </c>
      <c r="D10308" t="s">
        <v>21648</v>
      </c>
      <c r="E10308"/>
      <c r="F10308">
        <v>72301</v>
      </c>
      <c r="G10308"/>
      <c r="H10308"/>
    </row>
    <row r="10309" spans="1:8" x14ac:dyDescent="0.2">
      <c r="A10309" t="s">
        <v>10086</v>
      </c>
      <c r="B10309" t="s">
        <v>22877</v>
      </c>
      <c r="C10309" t="s">
        <v>10087</v>
      </c>
      <c r="D10309" t="s">
        <v>21648</v>
      </c>
      <c r="E10309"/>
      <c r="F10309">
        <v>72301</v>
      </c>
      <c r="G10309"/>
      <c r="H10309"/>
    </row>
    <row r="10310" spans="1:8" x14ac:dyDescent="0.2">
      <c r="A10310" t="s">
        <v>10088</v>
      </c>
      <c r="B10310" t="s">
        <v>22877</v>
      </c>
      <c r="C10310" t="s">
        <v>10089</v>
      </c>
      <c r="D10310" t="s">
        <v>21648</v>
      </c>
      <c r="E10310"/>
      <c r="F10310">
        <v>72301</v>
      </c>
      <c r="G10310"/>
      <c r="H10310"/>
    </row>
    <row r="10311" spans="1:8" x14ac:dyDescent="0.2">
      <c r="A10311" t="s">
        <v>10090</v>
      </c>
      <c r="B10311" t="s">
        <v>21676</v>
      </c>
      <c r="C10311" t="s">
        <v>10091</v>
      </c>
      <c r="D10311" t="s">
        <v>21648</v>
      </c>
      <c r="E10311"/>
      <c r="F10311"/>
      <c r="G10311"/>
      <c r="H10311"/>
    </row>
    <row r="10312" spans="1:8" x14ac:dyDescent="0.2">
      <c r="A10312" t="s">
        <v>10092</v>
      </c>
      <c r="B10312" t="s">
        <v>25039</v>
      </c>
      <c r="C10312" t="s">
        <v>10093</v>
      </c>
      <c r="D10312" t="s">
        <v>21648</v>
      </c>
      <c r="E10312"/>
      <c r="F10312">
        <v>72301</v>
      </c>
      <c r="G10312"/>
      <c r="H10312"/>
    </row>
    <row r="10313" spans="1:8" x14ac:dyDescent="0.2">
      <c r="A10313" t="s">
        <v>10094</v>
      </c>
      <c r="B10313" t="s">
        <v>25033</v>
      </c>
      <c r="C10313" t="s">
        <v>10095</v>
      </c>
      <c r="D10313" t="s">
        <v>24377</v>
      </c>
      <c r="E10313"/>
      <c r="F10313">
        <v>72301</v>
      </c>
      <c r="G10313"/>
      <c r="H10313"/>
    </row>
    <row r="10314" spans="1:8" x14ac:dyDescent="0.2">
      <c r="A10314" t="s">
        <v>10096</v>
      </c>
      <c r="B10314" t="s">
        <v>25033</v>
      </c>
      <c r="C10314" t="s">
        <v>10095</v>
      </c>
      <c r="D10314" t="s">
        <v>24377</v>
      </c>
      <c r="E10314"/>
      <c r="F10314">
        <v>72301</v>
      </c>
      <c r="G10314"/>
      <c r="H10314"/>
    </row>
    <row r="10315" spans="1:8" x14ac:dyDescent="0.2">
      <c r="A10315" t="s">
        <v>10097</v>
      </c>
      <c r="B10315" t="s">
        <v>25033</v>
      </c>
      <c r="C10315" t="s">
        <v>10095</v>
      </c>
      <c r="D10315" t="s">
        <v>24377</v>
      </c>
      <c r="E10315"/>
      <c r="F10315">
        <v>72301</v>
      </c>
      <c r="G10315"/>
      <c r="H10315"/>
    </row>
    <row r="10316" spans="1:8" x14ac:dyDescent="0.2">
      <c r="A10316" t="s">
        <v>10098</v>
      </c>
      <c r="B10316" t="s">
        <v>25033</v>
      </c>
      <c r="C10316" t="s">
        <v>10095</v>
      </c>
      <c r="D10316" t="s">
        <v>24377</v>
      </c>
      <c r="E10316"/>
      <c r="F10316">
        <v>99999</v>
      </c>
      <c r="G10316"/>
      <c r="H10316"/>
    </row>
    <row r="10317" spans="1:8" x14ac:dyDescent="0.2">
      <c r="A10317" t="s">
        <v>10099</v>
      </c>
      <c r="B10317" t="s">
        <v>25033</v>
      </c>
      <c r="C10317" t="s">
        <v>10095</v>
      </c>
      <c r="D10317" t="s">
        <v>24377</v>
      </c>
      <c r="E10317"/>
      <c r="F10317">
        <v>72301</v>
      </c>
      <c r="G10317"/>
      <c r="H10317"/>
    </row>
    <row r="10318" spans="1:8" x14ac:dyDescent="0.2">
      <c r="A10318" t="s">
        <v>10100</v>
      </c>
      <c r="B10318" t="s">
        <v>25042</v>
      </c>
      <c r="C10318" t="s">
        <v>10101</v>
      </c>
      <c r="D10318" t="s">
        <v>21648</v>
      </c>
      <c r="E10318"/>
      <c r="F10318">
        <v>72301</v>
      </c>
      <c r="G10318"/>
      <c r="H10318"/>
    </row>
    <row r="10319" spans="1:8" x14ac:dyDescent="0.2">
      <c r="A10319" t="s">
        <v>10102</v>
      </c>
      <c r="B10319" t="s">
        <v>25033</v>
      </c>
      <c r="C10319" t="s">
        <v>10103</v>
      </c>
      <c r="D10319" t="s">
        <v>24377</v>
      </c>
      <c r="E10319"/>
      <c r="F10319">
        <v>72301</v>
      </c>
      <c r="G10319"/>
      <c r="H10319"/>
    </row>
    <row r="10320" spans="1:8" x14ac:dyDescent="0.2">
      <c r="A10320" t="s">
        <v>10104</v>
      </c>
      <c r="B10320" t="s">
        <v>25033</v>
      </c>
      <c r="C10320" t="s">
        <v>10105</v>
      </c>
      <c r="D10320" t="s">
        <v>24377</v>
      </c>
      <c r="E10320"/>
      <c r="F10320">
        <v>72301</v>
      </c>
      <c r="G10320"/>
      <c r="H10320"/>
    </row>
    <row r="10321" spans="1:8" x14ac:dyDescent="0.2">
      <c r="A10321" t="s">
        <v>10106</v>
      </c>
      <c r="B10321" t="s">
        <v>25033</v>
      </c>
      <c r="C10321" t="s">
        <v>10107</v>
      </c>
      <c r="D10321" t="s">
        <v>24377</v>
      </c>
      <c r="E10321"/>
      <c r="F10321">
        <v>72301</v>
      </c>
      <c r="G10321"/>
      <c r="H10321"/>
    </row>
    <row r="10322" spans="1:8" x14ac:dyDescent="0.2">
      <c r="A10322" t="s">
        <v>10108</v>
      </c>
      <c r="B10322" t="s">
        <v>25037</v>
      </c>
      <c r="C10322" t="s">
        <v>10109</v>
      </c>
      <c r="D10322" t="s">
        <v>21648</v>
      </c>
      <c r="E10322"/>
      <c r="F10322">
        <v>72301</v>
      </c>
      <c r="G10322"/>
      <c r="H10322"/>
    </row>
    <row r="10323" spans="1:8" x14ac:dyDescent="0.2">
      <c r="A10323" t="s">
        <v>10110</v>
      </c>
      <c r="B10323" t="s">
        <v>24992</v>
      </c>
      <c r="C10323" t="s">
        <v>10111</v>
      </c>
      <c r="D10323" t="s">
        <v>25045</v>
      </c>
      <c r="E10323"/>
      <c r="F10323">
        <v>71638</v>
      </c>
      <c r="G10323"/>
      <c r="H10323"/>
    </row>
    <row r="10324" spans="1:8" x14ac:dyDescent="0.2">
      <c r="A10324" t="s">
        <v>10112</v>
      </c>
      <c r="B10324" t="s">
        <v>24992</v>
      </c>
      <c r="C10324" t="s">
        <v>10113</v>
      </c>
      <c r="D10324" t="s">
        <v>25045</v>
      </c>
      <c r="E10324"/>
      <c r="F10324">
        <v>71638</v>
      </c>
      <c r="G10324"/>
      <c r="H10324"/>
    </row>
    <row r="10325" spans="1:8" x14ac:dyDescent="0.2">
      <c r="A10325" t="s">
        <v>10114</v>
      </c>
      <c r="B10325" t="s">
        <v>25042</v>
      </c>
      <c r="C10325" t="s">
        <v>10115</v>
      </c>
      <c r="D10325" t="s">
        <v>21648</v>
      </c>
      <c r="E10325"/>
      <c r="F10325">
        <v>72301</v>
      </c>
      <c r="G10325"/>
      <c r="H10325"/>
    </row>
    <row r="10326" spans="1:8" x14ac:dyDescent="0.2">
      <c r="A10326" t="s">
        <v>10116</v>
      </c>
      <c r="B10326" t="s">
        <v>25042</v>
      </c>
      <c r="C10326" t="s">
        <v>10117</v>
      </c>
      <c r="D10326" t="s">
        <v>21648</v>
      </c>
      <c r="E10326"/>
      <c r="F10326">
        <v>72301</v>
      </c>
      <c r="G10326"/>
      <c r="H10326"/>
    </row>
    <row r="10327" spans="1:8" x14ac:dyDescent="0.2">
      <c r="A10327" t="s">
        <v>10118</v>
      </c>
      <c r="B10327" t="s">
        <v>25042</v>
      </c>
      <c r="C10327" t="s">
        <v>10119</v>
      </c>
      <c r="D10327" t="s">
        <v>21648</v>
      </c>
      <c r="E10327"/>
      <c r="F10327">
        <v>72301</v>
      </c>
      <c r="G10327"/>
      <c r="H10327"/>
    </row>
    <row r="10328" spans="1:8" x14ac:dyDescent="0.2">
      <c r="A10328" t="s">
        <v>10120</v>
      </c>
      <c r="B10328" t="s">
        <v>25042</v>
      </c>
      <c r="C10328" t="s">
        <v>10121</v>
      </c>
      <c r="D10328" t="s">
        <v>21648</v>
      </c>
      <c r="E10328"/>
      <c r="F10328">
        <v>72301</v>
      </c>
      <c r="G10328"/>
      <c r="H10328"/>
    </row>
    <row r="10329" spans="1:8" x14ac:dyDescent="0.2">
      <c r="A10329" t="s">
        <v>10122</v>
      </c>
      <c r="B10329" t="s">
        <v>25042</v>
      </c>
      <c r="C10329" t="s">
        <v>10123</v>
      </c>
      <c r="D10329" t="s">
        <v>21648</v>
      </c>
      <c r="E10329"/>
      <c r="F10329">
        <v>72301</v>
      </c>
      <c r="G10329"/>
      <c r="H10329"/>
    </row>
    <row r="10330" spans="1:8" x14ac:dyDescent="0.2">
      <c r="A10330" t="s">
        <v>10124</v>
      </c>
      <c r="B10330" t="s">
        <v>25033</v>
      </c>
      <c r="C10330" t="s">
        <v>10125</v>
      </c>
      <c r="D10330" t="s">
        <v>24377</v>
      </c>
      <c r="E10330"/>
      <c r="F10330">
        <v>72301</v>
      </c>
      <c r="G10330"/>
      <c r="H10330"/>
    </row>
    <row r="10331" spans="1:8" x14ac:dyDescent="0.2">
      <c r="A10331" t="s">
        <v>10126</v>
      </c>
      <c r="B10331" t="s">
        <v>25033</v>
      </c>
      <c r="C10331" t="s">
        <v>10127</v>
      </c>
      <c r="D10331" t="s">
        <v>24377</v>
      </c>
      <c r="E10331"/>
      <c r="F10331">
        <v>72301</v>
      </c>
      <c r="G10331"/>
      <c r="H10331"/>
    </row>
    <row r="10332" spans="1:8" x14ac:dyDescent="0.2">
      <c r="A10332" t="s">
        <v>10128</v>
      </c>
      <c r="B10332" t="s">
        <v>25042</v>
      </c>
      <c r="C10332" t="s">
        <v>10129</v>
      </c>
      <c r="D10332" t="s">
        <v>21648</v>
      </c>
      <c r="E10332"/>
      <c r="F10332">
        <v>72301</v>
      </c>
      <c r="G10332"/>
      <c r="H10332"/>
    </row>
    <row r="10333" spans="1:8" x14ac:dyDescent="0.2">
      <c r="A10333" t="s">
        <v>10130</v>
      </c>
      <c r="B10333" t="s">
        <v>21676</v>
      </c>
      <c r="C10333" t="s">
        <v>10131</v>
      </c>
      <c r="D10333" t="s">
        <v>21648</v>
      </c>
      <c r="E10333"/>
      <c r="F10333"/>
      <c r="G10333"/>
      <c r="H10333"/>
    </row>
    <row r="10334" spans="1:8" x14ac:dyDescent="0.2">
      <c r="A10334" t="s">
        <v>10132</v>
      </c>
      <c r="B10334" t="s">
        <v>25042</v>
      </c>
      <c r="C10334" t="s">
        <v>10133</v>
      </c>
      <c r="D10334" t="s">
        <v>21648</v>
      </c>
      <c r="E10334"/>
      <c r="F10334">
        <v>72301</v>
      </c>
      <c r="G10334"/>
      <c r="H10334"/>
    </row>
    <row r="10335" spans="1:8" x14ac:dyDescent="0.2">
      <c r="A10335" t="s">
        <v>10134</v>
      </c>
      <c r="B10335" t="s">
        <v>21676</v>
      </c>
      <c r="C10335" t="s">
        <v>13528</v>
      </c>
      <c r="D10335" t="s">
        <v>21648</v>
      </c>
      <c r="E10335"/>
      <c r="F10335"/>
      <c r="G10335"/>
      <c r="H10335"/>
    </row>
    <row r="10336" spans="1:8" x14ac:dyDescent="0.2">
      <c r="A10336" t="s">
        <v>13529</v>
      </c>
      <c r="B10336" t="s">
        <v>21676</v>
      </c>
      <c r="C10336" t="s">
        <v>13530</v>
      </c>
      <c r="D10336" t="s">
        <v>21648</v>
      </c>
      <c r="E10336"/>
      <c r="F10336"/>
      <c r="G10336"/>
      <c r="H10336"/>
    </row>
    <row r="10337" spans="1:8" x14ac:dyDescent="0.2">
      <c r="A10337" t="s">
        <v>13531</v>
      </c>
      <c r="B10337" t="s">
        <v>21676</v>
      </c>
      <c r="C10337" t="s">
        <v>13532</v>
      </c>
      <c r="D10337" t="s">
        <v>21648</v>
      </c>
      <c r="E10337"/>
      <c r="F10337"/>
      <c r="G10337"/>
      <c r="H10337"/>
    </row>
    <row r="10338" spans="1:8" x14ac:dyDescent="0.2">
      <c r="A10338" t="s">
        <v>13533</v>
      </c>
      <c r="B10338" t="s">
        <v>21676</v>
      </c>
      <c r="C10338" t="s">
        <v>13534</v>
      </c>
      <c r="D10338" t="s">
        <v>21648</v>
      </c>
      <c r="E10338"/>
      <c r="F10338"/>
      <c r="G10338"/>
      <c r="H10338"/>
    </row>
    <row r="10339" spans="1:8" x14ac:dyDescent="0.2">
      <c r="A10339" t="s">
        <v>13535</v>
      </c>
      <c r="B10339" t="s">
        <v>21676</v>
      </c>
      <c r="C10339" t="s">
        <v>13536</v>
      </c>
      <c r="D10339" t="s">
        <v>21648</v>
      </c>
      <c r="E10339"/>
      <c r="F10339"/>
      <c r="G10339"/>
      <c r="H10339"/>
    </row>
    <row r="10340" spans="1:8" x14ac:dyDescent="0.2">
      <c r="A10340" t="s">
        <v>13537</v>
      </c>
      <c r="B10340" t="s">
        <v>21676</v>
      </c>
      <c r="C10340" t="s">
        <v>13538</v>
      </c>
      <c r="D10340" t="s">
        <v>21648</v>
      </c>
      <c r="E10340"/>
      <c r="F10340"/>
      <c r="G10340"/>
      <c r="H10340"/>
    </row>
    <row r="10341" spans="1:8" x14ac:dyDescent="0.2">
      <c r="A10341" t="s">
        <v>3088</v>
      </c>
      <c r="B10341" t="s">
        <v>21676</v>
      </c>
      <c r="C10341" t="s">
        <v>13539</v>
      </c>
      <c r="D10341" t="s">
        <v>21648</v>
      </c>
      <c r="E10341"/>
      <c r="F10341"/>
      <c r="G10341"/>
      <c r="H10341"/>
    </row>
    <row r="10342" spans="1:8" x14ac:dyDescent="0.2">
      <c r="A10342" t="s">
        <v>13540</v>
      </c>
      <c r="B10342" t="s">
        <v>21676</v>
      </c>
      <c r="C10342" t="s">
        <v>13541</v>
      </c>
      <c r="D10342" t="s">
        <v>21648</v>
      </c>
      <c r="E10342"/>
      <c r="F10342"/>
      <c r="G10342"/>
      <c r="H10342"/>
    </row>
    <row r="10343" spans="1:8" x14ac:dyDescent="0.2">
      <c r="A10343" t="s">
        <v>13542</v>
      </c>
      <c r="B10343" t="s">
        <v>21676</v>
      </c>
      <c r="C10343" t="s">
        <v>13543</v>
      </c>
      <c r="D10343" t="s">
        <v>21648</v>
      </c>
      <c r="E10343"/>
      <c r="F10343"/>
      <c r="G10343"/>
      <c r="H10343"/>
    </row>
    <row r="10344" spans="1:8" x14ac:dyDescent="0.2">
      <c r="A10344" t="s">
        <v>13544</v>
      </c>
      <c r="B10344" t="s">
        <v>21676</v>
      </c>
      <c r="C10344" t="s">
        <v>13545</v>
      </c>
      <c r="D10344" t="s">
        <v>21648</v>
      </c>
      <c r="E10344"/>
      <c r="F10344"/>
      <c r="G10344"/>
      <c r="H10344"/>
    </row>
    <row r="10345" spans="1:8" x14ac:dyDescent="0.2">
      <c r="A10345" t="s">
        <v>13546</v>
      </c>
      <c r="B10345" t="s">
        <v>21676</v>
      </c>
      <c r="C10345" t="s">
        <v>13547</v>
      </c>
      <c r="D10345" t="s">
        <v>21648</v>
      </c>
      <c r="E10345"/>
      <c r="F10345"/>
      <c r="G10345"/>
      <c r="H10345"/>
    </row>
    <row r="10346" spans="1:8" x14ac:dyDescent="0.2">
      <c r="A10346" t="s">
        <v>13548</v>
      </c>
      <c r="B10346" t="s">
        <v>21676</v>
      </c>
      <c r="C10346" t="s">
        <v>13549</v>
      </c>
      <c r="D10346" t="s">
        <v>21648</v>
      </c>
      <c r="E10346"/>
      <c r="F10346"/>
      <c r="G10346"/>
      <c r="H10346"/>
    </row>
    <row r="10347" spans="1:8" x14ac:dyDescent="0.2">
      <c r="A10347" t="s">
        <v>13550</v>
      </c>
      <c r="B10347" t="s">
        <v>21676</v>
      </c>
      <c r="C10347" t="s">
        <v>13551</v>
      </c>
      <c r="D10347" t="s">
        <v>21648</v>
      </c>
      <c r="E10347"/>
      <c r="F10347"/>
      <c r="G10347"/>
      <c r="H10347"/>
    </row>
    <row r="10348" spans="1:8" x14ac:dyDescent="0.2">
      <c r="A10348" t="s">
        <v>13552</v>
      </c>
      <c r="B10348" t="s">
        <v>23468</v>
      </c>
      <c r="C10348" t="s">
        <v>13553</v>
      </c>
      <c r="D10348" t="s">
        <v>21648</v>
      </c>
      <c r="E10348"/>
      <c r="F10348">
        <v>70504</v>
      </c>
      <c r="G10348"/>
      <c r="H10348"/>
    </row>
    <row r="10349" spans="1:8" x14ac:dyDescent="0.2">
      <c r="A10349" t="s">
        <v>13554</v>
      </c>
      <c r="B10349" t="s">
        <v>21676</v>
      </c>
      <c r="C10349" t="s">
        <v>13555</v>
      </c>
      <c r="D10349" t="s">
        <v>21648</v>
      </c>
      <c r="E10349"/>
      <c r="F10349"/>
      <c r="G10349"/>
      <c r="H10349"/>
    </row>
    <row r="10350" spans="1:8" x14ac:dyDescent="0.2">
      <c r="A10350" t="s">
        <v>13556</v>
      </c>
      <c r="B10350" t="s">
        <v>21676</v>
      </c>
      <c r="C10350" t="s">
        <v>13557</v>
      </c>
      <c r="D10350" t="s">
        <v>21648</v>
      </c>
      <c r="E10350"/>
      <c r="F10350"/>
      <c r="G10350"/>
      <c r="H10350"/>
    </row>
    <row r="10351" spans="1:8" x14ac:dyDescent="0.2">
      <c r="A10351" t="s">
        <v>3089</v>
      </c>
      <c r="B10351" t="s">
        <v>23468</v>
      </c>
      <c r="C10351" t="s">
        <v>13558</v>
      </c>
      <c r="D10351" t="s">
        <v>21648</v>
      </c>
      <c r="E10351"/>
      <c r="F10351">
        <v>71125</v>
      </c>
      <c r="G10351"/>
      <c r="H10351"/>
    </row>
    <row r="10352" spans="1:8" x14ac:dyDescent="0.2">
      <c r="A10352" t="s">
        <v>3090</v>
      </c>
      <c r="B10352" t="s">
        <v>23468</v>
      </c>
      <c r="C10352" t="s">
        <v>13559</v>
      </c>
      <c r="D10352" t="s">
        <v>21648</v>
      </c>
      <c r="E10352"/>
      <c r="F10352">
        <v>71125</v>
      </c>
      <c r="G10352"/>
      <c r="H10352"/>
    </row>
    <row r="10353" spans="1:8" x14ac:dyDescent="0.2">
      <c r="A10353" t="s">
        <v>13560</v>
      </c>
      <c r="B10353" t="s">
        <v>25033</v>
      </c>
      <c r="C10353" t="s">
        <v>13561</v>
      </c>
      <c r="D10353" t="s">
        <v>24377</v>
      </c>
      <c r="E10353"/>
      <c r="F10353">
        <v>72301</v>
      </c>
      <c r="G10353"/>
      <c r="H10353"/>
    </row>
    <row r="10354" spans="1:8" x14ac:dyDescent="0.2">
      <c r="A10354" t="s">
        <v>13562</v>
      </c>
      <c r="B10354" t="s">
        <v>25042</v>
      </c>
      <c r="C10354" t="s">
        <v>13563</v>
      </c>
      <c r="D10354" t="s">
        <v>21648</v>
      </c>
      <c r="E10354"/>
      <c r="F10354"/>
      <c r="G10354"/>
      <c r="H10354"/>
    </row>
    <row r="10355" spans="1:8" x14ac:dyDescent="0.2">
      <c r="A10355" t="s">
        <v>13564</v>
      </c>
      <c r="B10355" t="s">
        <v>25033</v>
      </c>
      <c r="C10355" t="s">
        <v>13565</v>
      </c>
      <c r="D10355" t="s">
        <v>24377</v>
      </c>
      <c r="E10355"/>
      <c r="F10355">
        <v>72301</v>
      </c>
      <c r="G10355"/>
      <c r="H10355"/>
    </row>
    <row r="10356" spans="1:8" x14ac:dyDescent="0.2">
      <c r="A10356" t="s">
        <v>13524</v>
      </c>
      <c r="B10356" t="s">
        <v>25048</v>
      </c>
      <c r="C10356" t="s">
        <v>13525</v>
      </c>
      <c r="D10356" t="s">
        <v>21648</v>
      </c>
      <c r="E10356"/>
      <c r="F10356"/>
      <c r="G10356"/>
      <c r="H10356"/>
    </row>
    <row r="10357" spans="1:8" x14ac:dyDescent="0.2">
      <c r="A10357" t="s">
        <v>13526</v>
      </c>
      <c r="B10357" t="s">
        <v>23468</v>
      </c>
      <c r="C10357" t="s">
        <v>13527</v>
      </c>
      <c r="D10357" t="s">
        <v>21648</v>
      </c>
      <c r="E10357"/>
      <c r="F10357"/>
      <c r="G10357"/>
      <c r="H10357"/>
    </row>
    <row r="10358" spans="1:8" x14ac:dyDescent="0.2">
      <c r="A10358" t="s">
        <v>14992</v>
      </c>
      <c r="B10358" t="s">
        <v>25033</v>
      </c>
      <c r="C10358" t="s">
        <v>15604</v>
      </c>
      <c r="D10358" t="s">
        <v>24377</v>
      </c>
      <c r="E10358"/>
      <c r="F10358">
        <v>72301</v>
      </c>
      <c r="G10358"/>
      <c r="H10358"/>
    </row>
    <row r="10359" spans="1:8" x14ac:dyDescent="0.2">
      <c r="A10359" t="s">
        <v>14993</v>
      </c>
      <c r="B10359" t="s">
        <v>25042</v>
      </c>
      <c r="C10359" t="s">
        <v>14994</v>
      </c>
      <c r="D10359" t="s">
        <v>21648</v>
      </c>
      <c r="E10359"/>
      <c r="F10359">
        <v>72301</v>
      </c>
      <c r="G10359"/>
      <c r="H10359"/>
    </row>
    <row r="10360" spans="1:8" x14ac:dyDescent="0.2">
      <c r="A10360" t="s">
        <v>14995</v>
      </c>
      <c r="B10360" t="s">
        <v>25048</v>
      </c>
      <c r="C10360" t="s">
        <v>14996</v>
      </c>
      <c r="D10360" t="s">
        <v>21648</v>
      </c>
      <c r="E10360"/>
      <c r="F10360"/>
      <c r="G10360"/>
      <c r="H10360"/>
    </row>
    <row r="10361" spans="1:8" x14ac:dyDescent="0.2">
      <c r="A10361" t="s">
        <v>14997</v>
      </c>
      <c r="B10361" t="s">
        <v>21676</v>
      </c>
      <c r="C10361" t="s">
        <v>14998</v>
      </c>
      <c r="D10361" t="s">
        <v>21648</v>
      </c>
      <c r="E10361"/>
      <c r="F10361"/>
      <c r="G10361"/>
      <c r="H10361"/>
    </row>
    <row r="10362" spans="1:8" x14ac:dyDescent="0.2">
      <c r="A10362" t="s">
        <v>14999</v>
      </c>
      <c r="B10362" t="s">
        <v>25049</v>
      </c>
      <c r="C10362" t="s">
        <v>15000</v>
      </c>
      <c r="D10362" t="s">
        <v>21648</v>
      </c>
      <c r="E10362"/>
      <c r="F10362"/>
      <c r="G10362"/>
      <c r="H10362"/>
    </row>
    <row r="10363" spans="1:8" x14ac:dyDescent="0.2">
      <c r="A10363" t="s">
        <v>15001</v>
      </c>
      <c r="B10363" t="s">
        <v>25049</v>
      </c>
      <c r="C10363" t="s">
        <v>15000</v>
      </c>
      <c r="D10363" t="s">
        <v>21648</v>
      </c>
      <c r="E10363"/>
      <c r="F10363"/>
      <c r="G10363"/>
      <c r="H10363"/>
    </row>
    <row r="10364" spans="1:8" x14ac:dyDescent="0.2">
      <c r="A10364" t="s">
        <v>15002</v>
      </c>
      <c r="B10364" t="s">
        <v>25033</v>
      </c>
      <c r="C10364" t="s">
        <v>15003</v>
      </c>
      <c r="D10364" t="s">
        <v>24377</v>
      </c>
      <c r="E10364"/>
      <c r="F10364"/>
      <c r="G10364"/>
      <c r="H10364"/>
    </row>
    <row r="10365" spans="1:8" x14ac:dyDescent="0.2">
      <c r="A10365" t="s">
        <v>15004</v>
      </c>
      <c r="B10365" t="s">
        <v>25033</v>
      </c>
      <c r="C10365" t="s">
        <v>15005</v>
      </c>
      <c r="D10365" t="s">
        <v>24377</v>
      </c>
      <c r="E10365"/>
      <c r="F10365"/>
      <c r="G10365"/>
      <c r="H10365"/>
    </row>
    <row r="10366" spans="1:8" x14ac:dyDescent="0.2">
      <c r="A10366" t="s">
        <v>19692</v>
      </c>
      <c r="B10366" t="s">
        <v>25048</v>
      </c>
      <c r="C10366" t="s">
        <v>19693</v>
      </c>
      <c r="D10366" t="s">
        <v>21648</v>
      </c>
      <c r="E10366"/>
      <c r="F10366">
        <v>72301</v>
      </c>
      <c r="G10366"/>
      <c r="H10366"/>
    </row>
    <row r="10367" spans="1:8" x14ac:dyDescent="0.2">
      <c r="A10367" t="s">
        <v>15006</v>
      </c>
      <c r="B10367" t="s">
        <v>21676</v>
      </c>
      <c r="C10367" t="s">
        <v>15007</v>
      </c>
      <c r="D10367" t="s">
        <v>21648</v>
      </c>
      <c r="E10367"/>
      <c r="F10367"/>
      <c r="G10367"/>
      <c r="H10367"/>
    </row>
    <row r="10368" spans="1:8" x14ac:dyDescent="0.2">
      <c r="A10368" t="s">
        <v>15008</v>
      </c>
      <c r="B10368" t="s">
        <v>21676</v>
      </c>
      <c r="C10368" t="s">
        <v>15009</v>
      </c>
      <c r="D10368" t="s">
        <v>21648</v>
      </c>
      <c r="E10368"/>
      <c r="F10368"/>
      <c r="G10368"/>
      <c r="H10368"/>
    </row>
    <row r="10369" spans="1:8" x14ac:dyDescent="0.2">
      <c r="A10369" t="s">
        <v>15010</v>
      </c>
      <c r="B10369" t="s">
        <v>25050</v>
      </c>
      <c r="C10369" t="s">
        <v>15011</v>
      </c>
      <c r="D10369" t="s">
        <v>21648</v>
      </c>
      <c r="E10369"/>
      <c r="F10369">
        <v>71204</v>
      </c>
      <c r="G10369"/>
      <c r="H10369"/>
    </row>
    <row r="10370" spans="1:8" x14ac:dyDescent="0.2">
      <c r="A10370" t="s">
        <v>15012</v>
      </c>
      <c r="B10370" t="s">
        <v>21676</v>
      </c>
      <c r="C10370" t="s">
        <v>15013</v>
      </c>
      <c r="D10370" t="s">
        <v>21648</v>
      </c>
      <c r="E10370"/>
      <c r="F10370"/>
      <c r="G10370"/>
      <c r="H10370"/>
    </row>
    <row r="10371" spans="1:8" x14ac:dyDescent="0.2">
      <c r="A10371" t="s">
        <v>19694</v>
      </c>
      <c r="B10371" t="s">
        <v>25048</v>
      </c>
      <c r="C10371" t="s">
        <v>19695</v>
      </c>
      <c r="D10371" t="s">
        <v>21648</v>
      </c>
      <c r="E10371"/>
      <c r="F10371"/>
      <c r="G10371"/>
      <c r="H10371"/>
    </row>
    <row r="10372" spans="1:8" x14ac:dyDescent="0.2">
      <c r="A10372" t="s">
        <v>15014</v>
      </c>
      <c r="B10372" t="s">
        <v>21676</v>
      </c>
      <c r="C10372" t="s">
        <v>15015</v>
      </c>
      <c r="D10372" t="s">
        <v>21648</v>
      </c>
      <c r="E10372"/>
      <c r="F10372"/>
      <c r="G10372"/>
      <c r="H10372"/>
    </row>
    <row r="10373" spans="1:8" x14ac:dyDescent="0.2">
      <c r="A10373" t="s">
        <v>19696</v>
      </c>
      <c r="B10373" t="s">
        <v>22877</v>
      </c>
      <c r="C10373" t="s">
        <v>19697</v>
      </c>
      <c r="D10373" t="s">
        <v>21648</v>
      </c>
      <c r="E10373"/>
      <c r="F10373"/>
      <c r="G10373"/>
      <c r="H10373"/>
    </row>
    <row r="10374" spans="1:8" x14ac:dyDescent="0.2">
      <c r="A10374" t="s">
        <v>15016</v>
      </c>
      <c r="B10374" t="s">
        <v>25051</v>
      </c>
      <c r="C10374" t="s">
        <v>15017</v>
      </c>
      <c r="D10374" t="s">
        <v>24377</v>
      </c>
      <c r="E10374"/>
      <c r="F10374">
        <v>72301</v>
      </c>
      <c r="G10374"/>
      <c r="H10374"/>
    </row>
    <row r="10375" spans="1:8" x14ac:dyDescent="0.2">
      <c r="A10375" t="s">
        <v>15018</v>
      </c>
      <c r="B10375" t="s">
        <v>25033</v>
      </c>
      <c r="C10375" t="s">
        <v>15019</v>
      </c>
      <c r="D10375" t="s">
        <v>24377</v>
      </c>
      <c r="E10375"/>
      <c r="F10375"/>
      <c r="G10375"/>
      <c r="H10375"/>
    </row>
    <row r="10376" spans="1:8" x14ac:dyDescent="0.2">
      <c r="A10376" t="s">
        <v>15020</v>
      </c>
      <c r="B10376" t="s">
        <v>25033</v>
      </c>
      <c r="C10376" t="s">
        <v>15021</v>
      </c>
      <c r="D10376" t="s">
        <v>24377</v>
      </c>
      <c r="E10376"/>
      <c r="F10376"/>
      <c r="G10376"/>
      <c r="H10376"/>
    </row>
    <row r="10377" spans="1:8" x14ac:dyDescent="0.2">
      <c r="A10377" t="s">
        <v>15022</v>
      </c>
      <c r="B10377" t="s">
        <v>25049</v>
      </c>
      <c r="C10377" t="s">
        <v>15023</v>
      </c>
      <c r="D10377" t="s">
        <v>21648</v>
      </c>
      <c r="E10377"/>
      <c r="F10377"/>
      <c r="G10377"/>
      <c r="H10377"/>
    </row>
    <row r="10378" spans="1:8" x14ac:dyDescent="0.2">
      <c r="A10378" t="s">
        <v>15024</v>
      </c>
      <c r="B10378" t="s">
        <v>25049</v>
      </c>
      <c r="C10378" t="s">
        <v>15025</v>
      </c>
      <c r="D10378" t="s">
        <v>21648</v>
      </c>
      <c r="E10378"/>
      <c r="F10378"/>
      <c r="G10378"/>
      <c r="H10378"/>
    </row>
    <row r="10379" spans="1:8" x14ac:dyDescent="0.2">
      <c r="A10379" t="s">
        <v>15026</v>
      </c>
      <c r="B10379" t="s">
        <v>25033</v>
      </c>
      <c r="C10379" t="s">
        <v>15027</v>
      </c>
      <c r="D10379" t="s">
        <v>24377</v>
      </c>
      <c r="E10379"/>
      <c r="F10379"/>
      <c r="G10379"/>
      <c r="H10379"/>
    </row>
    <row r="10380" spans="1:8" x14ac:dyDescent="0.2">
      <c r="A10380" t="s">
        <v>15028</v>
      </c>
      <c r="B10380" t="s">
        <v>25049</v>
      </c>
      <c r="C10380" t="s">
        <v>11742</v>
      </c>
      <c r="D10380" t="s">
        <v>21648</v>
      </c>
      <c r="E10380"/>
      <c r="F10380"/>
      <c r="G10380"/>
      <c r="H10380"/>
    </row>
    <row r="10381" spans="1:8" x14ac:dyDescent="0.2">
      <c r="A10381" t="s">
        <v>11743</v>
      </c>
      <c r="B10381" t="s">
        <v>25049</v>
      </c>
      <c r="C10381" t="s">
        <v>11744</v>
      </c>
      <c r="D10381" t="s">
        <v>21648</v>
      </c>
      <c r="E10381"/>
      <c r="F10381"/>
      <c r="G10381"/>
      <c r="H10381"/>
    </row>
    <row r="10382" spans="1:8" x14ac:dyDescent="0.2">
      <c r="A10382" t="s">
        <v>11745</v>
      </c>
      <c r="B10382" t="s">
        <v>21676</v>
      </c>
      <c r="C10382" t="s">
        <v>11746</v>
      </c>
      <c r="D10382" t="s">
        <v>21648</v>
      </c>
      <c r="E10382"/>
      <c r="F10382"/>
      <c r="G10382"/>
      <c r="H10382"/>
    </row>
    <row r="10383" spans="1:8" x14ac:dyDescent="0.2">
      <c r="A10383" t="s">
        <v>19698</v>
      </c>
      <c r="B10383" t="s">
        <v>25048</v>
      </c>
      <c r="C10383" t="s">
        <v>19699</v>
      </c>
      <c r="D10383" t="s">
        <v>21648</v>
      </c>
      <c r="E10383"/>
      <c r="F10383"/>
      <c r="G10383"/>
      <c r="H10383"/>
    </row>
    <row r="10384" spans="1:8" x14ac:dyDescent="0.2">
      <c r="A10384" t="s">
        <v>11747</v>
      </c>
      <c r="B10384" t="s">
        <v>25033</v>
      </c>
      <c r="C10384" t="s">
        <v>11748</v>
      </c>
      <c r="D10384" t="s">
        <v>24377</v>
      </c>
      <c r="E10384"/>
      <c r="F10384">
        <v>72301</v>
      </c>
      <c r="G10384"/>
      <c r="H10384"/>
    </row>
    <row r="10385" spans="1:8" x14ac:dyDescent="0.2">
      <c r="A10385" t="s">
        <v>11749</v>
      </c>
      <c r="B10385" t="s">
        <v>25049</v>
      </c>
      <c r="C10385" t="s">
        <v>11750</v>
      </c>
      <c r="D10385" t="s">
        <v>21648</v>
      </c>
      <c r="E10385"/>
      <c r="F10385"/>
      <c r="G10385"/>
      <c r="H10385"/>
    </row>
    <row r="10386" spans="1:8" x14ac:dyDescent="0.2">
      <c r="A10386" t="s">
        <v>11751</v>
      </c>
      <c r="B10386" t="s">
        <v>21676</v>
      </c>
      <c r="C10386" t="s">
        <v>11752</v>
      </c>
      <c r="D10386" t="s">
        <v>21648</v>
      </c>
      <c r="E10386"/>
      <c r="F10386"/>
      <c r="G10386"/>
      <c r="H10386"/>
    </row>
    <row r="10387" spans="1:8" x14ac:dyDescent="0.2">
      <c r="A10387" t="s">
        <v>11753</v>
      </c>
      <c r="B10387" t="s">
        <v>25033</v>
      </c>
      <c r="C10387" t="s">
        <v>11754</v>
      </c>
      <c r="D10387" t="s">
        <v>24377</v>
      </c>
      <c r="E10387"/>
      <c r="F10387"/>
      <c r="G10387"/>
      <c r="H10387"/>
    </row>
    <row r="10388" spans="1:8" x14ac:dyDescent="0.2">
      <c r="A10388" t="s">
        <v>11755</v>
      </c>
      <c r="B10388" t="s">
        <v>25033</v>
      </c>
      <c r="C10388" t="s">
        <v>11756</v>
      </c>
      <c r="D10388" t="s">
        <v>24377</v>
      </c>
      <c r="E10388"/>
      <c r="F10388"/>
      <c r="G10388"/>
      <c r="H10388"/>
    </row>
    <row r="10389" spans="1:8" x14ac:dyDescent="0.2">
      <c r="A10389" t="s">
        <v>11757</v>
      </c>
      <c r="B10389" t="s">
        <v>25033</v>
      </c>
      <c r="C10389" t="s">
        <v>11758</v>
      </c>
      <c r="D10389" t="s">
        <v>24377</v>
      </c>
      <c r="E10389"/>
      <c r="F10389"/>
      <c r="G10389"/>
      <c r="H10389"/>
    </row>
    <row r="10390" spans="1:8" x14ac:dyDescent="0.2">
      <c r="A10390" t="s">
        <v>11759</v>
      </c>
      <c r="B10390" t="s">
        <v>25049</v>
      </c>
      <c r="C10390" t="s">
        <v>15000</v>
      </c>
      <c r="D10390" t="s">
        <v>21648</v>
      </c>
      <c r="E10390"/>
      <c r="F10390"/>
      <c r="G10390"/>
      <c r="H10390"/>
    </row>
    <row r="10391" spans="1:8" x14ac:dyDescent="0.2">
      <c r="A10391" t="s">
        <v>19700</v>
      </c>
      <c r="B10391" t="s">
        <v>25052</v>
      </c>
      <c r="C10391" t="s">
        <v>19701</v>
      </c>
      <c r="D10391" t="s">
        <v>21648</v>
      </c>
      <c r="E10391"/>
      <c r="F10391">
        <v>70235</v>
      </c>
      <c r="G10391"/>
      <c r="H10391"/>
    </row>
    <row r="10392" spans="1:8" x14ac:dyDescent="0.2">
      <c r="A10392" t="s">
        <v>19702</v>
      </c>
      <c r="B10392" t="s">
        <v>25049</v>
      </c>
      <c r="C10392" t="s">
        <v>19703</v>
      </c>
      <c r="D10392" t="s">
        <v>21648</v>
      </c>
      <c r="E10392"/>
      <c r="F10392"/>
      <c r="G10392"/>
      <c r="H10392"/>
    </row>
    <row r="10393" spans="1:8" x14ac:dyDescent="0.2">
      <c r="A10393" t="s">
        <v>11760</v>
      </c>
      <c r="B10393" t="s">
        <v>25033</v>
      </c>
      <c r="C10393" t="s">
        <v>11761</v>
      </c>
      <c r="D10393" t="s">
        <v>24377</v>
      </c>
      <c r="E10393"/>
      <c r="F10393">
        <v>99999</v>
      </c>
      <c r="G10393"/>
      <c r="H10393"/>
    </row>
    <row r="10394" spans="1:8" x14ac:dyDescent="0.2">
      <c r="A10394" t="s">
        <v>11762</v>
      </c>
      <c r="B10394" t="s">
        <v>25048</v>
      </c>
      <c r="C10394" t="s">
        <v>11763</v>
      </c>
      <c r="D10394" t="s">
        <v>21648</v>
      </c>
      <c r="E10394"/>
      <c r="F10394"/>
      <c r="G10394"/>
      <c r="H10394"/>
    </row>
    <row r="10395" spans="1:8" x14ac:dyDescent="0.2">
      <c r="A10395" t="s">
        <v>11764</v>
      </c>
      <c r="B10395" t="s">
        <v>22877</v>
      </c>
      <c r="C10395" t="s">
        <v>11765</v>
      </c>
      <c r="D10395" t="s">
        <v>21648</v>
      </c>
      <c r="E10395"/>
      <c r="F10395"/>
      <c r="G10395"/>
      <c r="H10395"/>
    </row>
    <row r="10396" spans="1:8" x14ac:dyDescent="0.2">
      <c r="A10396" t="s">
        <v>11766</v>
      </c>
      <c r="B10396" t="s">
        <v>22877</v>
      </c>
      <c r="C10396" t="s">
        <v>11767</v>
      </c>
      <c r="D10396" t="s">
        <v>21648</v>
      </c>
      <c r="E10396"/>
      <c r="F10396"/>
      <c r="G10396"/>
      <c r="H10396"/>
    </row>
    <row r="10397" spans="1:8" x14ac:dyDescent="0.2">
      <c r="A10397" t="s">
        <v>11768</v>
      </c>
      <c r="B10397" t="s">
        <v>22877</v>
      </c>
      <c r="C10397" t="s">
        <v>16436</v>
      </c>
      <c r="D10397" t="s">
        <v>21648</v>
      </c>
      <c r="E10397"/>
      <c r="F10397"/>
      <c r="G10397"/>
      <c r="H10397"/>
    </row>
    <row r="10398" spans="1:8" x14ac:dyDescent="0.2">
      <c r="A10398" t="s">
        <v>16437</v>
      </c>
      <c r="B10398" t="s">
        <v>22877</v>
      </c>
      <c r="C10398" t="s">
        <v>16438</v>
      </c>
      <c r="D10398" t="s">
        <v>21648</v>
      </c>
      <c r="E10398"/>
      <c r="F10398"/>
      <c r="G10398"/>
      <c r="H10398"/>
    </row>
    <row r="10399" spans="1:8" x14ac:dyDescent="0.2">
      <c r="A10399" t="s">
        <v>16439</v>
      </c>
      <c r="B10399" t="s">
        <v>22877</v>
      </c>
      <c r="C10399" t="s">
        <v>16440</v>
      </c>
      <c r="D10399" t="s">
        <v>21648</v>
      </c>
      <c r="E10399"/>
      <c r="F10399"/>
      <c r="G10399"/>
      <c r="H10399"/>
    </row>
    <row r="10400" spans="1:8" x14ac:dyDescent="0.2">
      <c r="A10400" t="s">
        <v>16441</v>
      </c>
      <c r="B10400" t="s">
        <v>22877</v>
      </c>
      <c r="C10400" t="s">
        <v>16442</v>
      </c>
      <c r="D10400" t="s">
        <v>21648</v>
      </c>
      <c r="E10400"/>
      <c r="F10400"/>
      <c r="G10400"/>
      <c r="H10400"/>
    </row>
    <row r="10401" spans="1:8" x14ac:dyDescent="0.2">
      <c r="A10401" t="s">
        <v>16443</v>
      </c>
      <c r="B10401" t="s">
        <v>21676</v>
      </c>
      <c r="C10401" t="s">
        <v>16444</v>
      </c>
      <c r="D10401" t="s">
        <v>21648</v>
      </c>
      <c r="E10401"/>
      <c r="F10401"/>
      <c r="G10401"/>
      <c r="H10401"/>
    </row>
    <row r="10402" spans="1:8" x14ac:dyDescent="0.2">
      <c r="A10402" t="s">
        <v>16445</v>
      </c>
      <c r="B10402" t="s">
        <v>25033</v>
      </c>
      <c r="C10402" t="s">
        <v>16446</v>
      </c>
      <c r="D10402" t="s">
        <v>24377</v>
      </c>
      <c r="E10402"/>
      <c r="F10402"/>
      <c r="G10402"/>
      <c r="H10402"/>
    </row>
    <row r="10403" spans="1:8" x14ac:dyDescent="0.2">
      <c r="A10403" t="s">
        <v>16447</v>
      </c>
      <c r="B10403" t="s">
        <v>25033</v>
      </c>
      <c r="C10403" t="s">
        <v>16448</v>
      </c>
      <c r="D10403" t="s">
        <v>24377</v>
      </c>
      <c r="E10403"/>
      <c r="F10403">
        <v>72301</v>
      </c>
      <c r="G10403"/>
      <c r="H10403"/>
    </row>
    <row r="10404" spans="1:8" x14ac:dyDescent="0.2">
      <c r="A10404" t="s">
        <v>16449</v>
      </c>
      <c r="B10404" t="s">
        <v>25039</v>
      </c>
      <c r="C10404" t="s">
        <v>16450</v>
      </c>
      <c r="D10404" t="s">
        <v>21648</v>
      </c>
      <c r="E10404"/>
      <c r="F10404"/>
      <c r="G10404"/>
      <c r="H10404"/>
    </row>
    <row r="10405" spans="1:8" x14ac:dyDescent="0.2">
      <c r="A10405" t="s">
        <v>16451</v>
      </c>
      <c r="B10405" t="s">
        <v>25037</v>
      </c>
      <c r="C10405" t="s">
        <v>16452</v>
      </c>
      <c r="D10405" t="s">
        <v>21648</v>
      </c>
      <c r="E10405"/>
      <c r="F10405"/>
      <c r="G10405"/>
      <c r="H10405"/>
    </row>
    <row r="10406" spans="1:8" x14ac:dyDescent="0.2">
      <c r="A10406" t="s">
        <v>16453</v>
      </c>
      <c r="B10406" t="s">
        <v>25048</v>
      </c>
      <c r="C10406" t="s">
        <v>16454</v>
      </c>
      <c r="D10406" t="s">
        <v>21648</v>
      </c>
      <c r="E10406"/>
      <c r="F10406"/>
      <c r="G10406"/>
      <c r="H10406"/>
    </row>
    <row r="10407" spans="1:8" x14ac:dyDescent="0.2">
      <c r="A10407" t="s">
        <v>16455</v>
      </c>
      <c r="B10407" t="s">
        <v>25033</v>
      </c>
      <c r="C10407" t="s">
        <v>16456</v>
      </c>
      <c r="D10407" t="s">
        <v>24377</v>
      </c>
      <c r="E10407"/>
      <c r="F10407"/>
      <c r="G10407"/>
      <c r="H10407"/>
    </row>
    <row r="10408" spans="1:8" x14ac:dyDescent="0.2">
      <c r="A10408" t="s">
        <v>16457</v>
      </c>
      <c r="B10408" t="s">
        <v>25033</v>
      </c>
      <c r="C10408" t="s">
        <v>16458</v>
      </c>
      <c r="D10408" t="s">
        <v>24377</v>
      </c>
      <c r="E10408"/>
      <c r="F10408"/>
      <c r="G10408"/>
      <c r="H10408"/>
    </row>
    <row r="10409" spans="1:8" x14ac:dyDescent="0.2">
      <c r="A10409" t="s">
        <v>16459</v>
      </c>
      <c r="B10409" t="s">
        <v>25033</v>
      </c>
      <c r="C10409" t="s">
        <v>11822</v>
      </c>
      <c r="D10409" t="s">
        <v>24377</v>
      </c>
      <c r="E10409"/>
      <c r="F10409">
        <v>72301</v>
      </c>
      <c r="G10409"/>
      <c r="H10409"/>
    </row>
    <row r="10410" spans="1:8" x14ac:dyDescent="0.2">
      <c r="A10410" t="s">
        <v>11823</v>
      </c>
      <c r="B10410" t="s">
        <v>25033</v>
      </c>
      <c r="C10410" t="s">
        <v>11824</v>
      </c>
      <c r="D10410" t="s">
        <v>24377</v>
      </c>
      <c r="E10410"/>
      <c r="F10410">
        <v>72301</v>
      </c>
      <c r="G10410"/>
      <c r="H10410"/>
    </row>
    <row r="10411" spans="1:8" x14ac:dyDescent="0.2">
      <c r="A10411" t="s">
        <v>11825</v>
      </c>
      <c r="B10411" t="s">
        <v>25033</v>
      </c>
      <c r="C10411" t="s">
        <v>11826</v>
      </c>
      <c r="D10411" t="s">
        <v>24377</v>
      </c>
      <c r="E10411"/>
      <c r="F10411">
        <v>72301</v>
      </c>
      <c r="G10411"/>
      <c r="H10411"/>
    </row>
    <row r="10412" spans="1:8" x14ac:dyDescent="0.2">
      <c r="A10412" t="s">
        <v>11827</v>
      </c>
      <c r="B10412" t="s">
        <v>25033</v>
      </c>
      <c r="C10412" t="s">
        <v>11828</v>
      </c>
      <c r="D10412" t="s">
        <v>24377</v>
      </c>
      <c r="E10412"/>
      <c r="F10412">
        <v>72301</v>
      </c>
      <c r="G10412"/>
      <c r="H10412"/>
    </row>
    <row r="10413" spans="1:8" x14ac:dyDescent="0.2">
      <c r="A10413" t="s">
        <v>11829</v>
      </c>
      <c r="B10413" t="s">
        <v>25033</v>
      </c>
      <c r="C10413" t="s">
        <v>11830</v>
      </c>
      <c r="D10413" t="s">
        <v>24377</v>
      </c>
      <c r="E10413"/>
      <c r="F10413">
        <v>72301</v>
      </c>
      <c r="G10413"/>
      <c r="H10413"/>
    </row>
    <row r="10414" spans="1:8" x14ac:dyDescent="0.2">
      <c r="A10414" t="s">
        <v>11831</v>
      </c>
      <c r="B10414" t="s">
        <v>25033</v>
      </c>
      <c r="C10414" t="s">
        <v>11832</v>
      </c>
      <c r="D10414" t="s">
        <v>24377</v>
      </c>
      <c r="E10414"/>
      <c r="F10414">
        <v>72301</v>
      </c>
      <c r="G10414"/>
      <c r="H10414"/>
    </row>
    <row r="10415" spans="1:8" x14ac:dyDescent="0.2">
      <c r="A10415" t="s">
        <v>11833</v>
      </c>
      <c r="B10415" t="s">
        <v>21676</v>
      </c>
      <c r="C10415" t="s">
        <v>11834</v>
      </c>
      <c r="D10415" t="s">
        <v>21648</v>
      </c>
      <c r="E10415"/>
      <c r="F10415"/>
      <c r="G10415"/>
      <c r="H10415"/>
    </row>
    <row r="10416" spans="1:8" x14ac:dyDescent="0.2">
      <c r="A10416" t="s">
        <v>11835</v>
      </c>
      <c r="B10416" t="s">
        <v>21676</v>
      </c>
      <c r="C10416" t="s">
        <v>11836</v>
      </c>
      <c r="D10416" t="s">
        <v>21648</v>
      </c>
      <c r="E10416"/>
      <c r="F10416"/>
      <c r="G10416"/>
      <c r="H10416"/>
    </row>
    <row r="10417" spans="1:8" x14ac:dyDescent="0.2">
      <c r="A10417" t="s">
        <v>11837</v>
      </c>
      <c r="B10417" t="s">
        <v>25037</v>
      </c>
      <c r="C10417" t="s">
        <v>11838</v>
      </c>
      <c r="D10417" t="s">
        <v>21648</v>
      </c>
      <c r="E10417"/>
      <c r="F10417"/>
      <c r="G10417"/>
      <c r="H10417"/>
    </row>
    <row r="10418" spans="1:8" x14ac:dyDescent="0.2">
      <c r="A10418" t="s">
        <v>11839</v>
      </c>
      <c r="B10418" t="s">
        <v>21676</v>
      </c>
      <c r="C10418" t="s">
        <v>11840</v>
      </c>
      <c r="D10418" t="s">
        <v>21648</v>
      </c>
      <c r="E10418"/>
      <c r="F10418"/>
      <c r="G10418"/>
      <c r="H10418"/>
    </row>
    <row r="10419" spans="1:8" x14ac:dyDescent="0.2">
      <c r="A10419" t="s">
        <v>11841</v>
      </c>
      <c r="B10419" t="s">
        <v>21676</v>
      </c>
      <c r="C10419" t="s">
        <v>11842</v>
      </c>
      <c r="D10419" t="s">
        <v>21648</v>
      </c>
      <c r="E10419"/>
      <c r="F10419"/>
      <c r="G10419"/>
      <c r="H10419"/>
    </row>
    <row r="10420" spans="1:8" x14ac:dyDescent="0.2">
      <c r="A10420" t="s">
        <v>11843</v>
      </c>
      <c r="B10420" t="s">
        <v>25033</v>
      </c>
      <c r="C10420" t="s">
        <v>11844</v>
      </c>
      <c r="D10420" t="s">
        <v>24377</v>
      </c>
      <c r="E10420"/>
      <c r="F10420">
        <v>72301</v>
      </c>
      <c r="G10420"/>
      <c r="H10420"/>
    </row>
    <row r="10421" spans="1:8" x14ac:dyDescent="0.2">
      <c r="A10421" t="s">
        <v>11845</v>
      </c>
      <c r="B10421" t="s">
        <v>21676</v>
      </c>
      <c r="C10421" t="s">
        <v>11846</v>
      </c>
      <c r="D10421" t="s">
        <v>21648</v>
      </c>
      <c r="E10421"/>
      <c r="F10421"/>
      <c r="G10421"/>
      <c r="H10421"/>
    </row>
    <row r="10422" spans="1:8" x14ac:dyDescent="0.2">
      <c r="A10422" t="s">
        <v>11847</v>
      </c>
      <c r="B10422" t="s">
        <v>25033</v>
      </c>
      <c r="C10422" t="s">
        <v>11848</v>
      </c>
      <c r="D10422" t="s">
        <v>24377</v>
      </c>
      <c r="E10422"/>
      <c r="F10422"/>
      <c r="G10422"/>
      <c r="H10422"/>
    </row>
    <row r="10423" spans="1:8" x14ac:dyDescent="0.2">
      <c r="A10423" t="s">
        <v>11849</v>
      </c>
      <c r="B10423" t="s">
        <v>21676</v>
      </c>
      <c r="C10423" t="s">
        <v>11850</v>
      </c>
      <c r="D10423" t="s">
        <v>21648</v>
      </c>
      <c r="E10423"/>
      <c r="F10423"/>
      <c r="G10423"/>
      <c r="H10423"/>
    </row>
    <row r="10424" spans="1:8" x14ac:dyDescent="0.2">
      <c r="A10424" t="s">
        <v>11851</v>
      </c>
      <c r="B10424" t="s">
        <v>21676</v>
      </c>
      <c r="C10424" t="s">
        <v>11852</v>
      </c>
      <c r="D10424" t="s">
        <v>21648</v>
      </c>
      <c r="E10424"/>
      <c r="F10424"/>
      <c r="G10424"/>
      <c r="H10424"/>
    </row>
    <row r="10425" spans="1:8" x14ac:dyDescent="0.2">
      <c r="A10425" t="s">
        <v>11853</v>
      </c>
      <c r="B10425" t="s">
        <v>25033</v>
      </c>
      <c r="C10425" t="s">
        <v>16110</v>
      </c>
      <c r="D10425" t="s">
        <v>24377</v>
      </c>
      <c r="E10425"/>
      <c r="F10425">
        <v>72301</v>
      </c>
      <c r="G10425"/>
      <c r="H10425"/>
    </row>
    <row r="10426" spans="1:8" x14ac:dyDescent="0.2">
      <c r="A10426" t="s">
        <v>11854</v>
      </c>
      <c r="B10426" t="s">
        <v>25037</v>
      </c>
      <c r="C10426" t="s">
        <v>11855</v>
      </c>
      <c r="D10426" t="s">
        <v>21648</v>
      </c>
      <c r="E10426"/>
      <c r="F10426"/>
      <c r="G10426"/>
      <c r="H10426"/>
    </row>
    <row r="10427" spans="1:8" x14ac:dyDescent="0.2">
      <c r="A10427" t="s">
        <v>11856</v>
      </c>
      <c r="B10427" t="s">
        <v>25037</v>
      </c>
      <c r="C10427" t="s">
        <v>11857</v>
      </c>
      <c r="D10427" t="s">
        <v>21648</v>
      </c>
      <c r="E10427"/>
      <c r="F10427"/>
      <c r="G10427"/>
      <c r="H10427"/>
    </row>
    <row r="10428" spans="1:8" x14ac:dyDescent="0.2">
      <c r="A10428" t="s">
        <v>11858</v>
      </c>
      <c r="B10428" t="s">
        <v>25033</v>
      </c>
      <c r="C10428" t="s">
        <v>11859</v>
      </c>
      <c r="D10428" t="s">
        <v>24377</v>
      </c>
      <c r="E10428"/>
      <c r="F10428">
        <v>99999</v>
      </c>
      <c r="G10428"/>
      <c r="H10428"/>
    </row>
    <row r="10429" spans="1:8" x14ac:dyDescent="0.2">
      <c r="A10429" t="s">
        <v>11860</v>
      </c>
      <c r="B10429" t="s">
        <v>25037</v>
      </c>
      <c r="C10429" t="s">
        <v>11861</v>
      </c>
      <c r="D10429" t="s">
        <v>21648</v>
      </c>
      <c r="E10429"/>
      <c r="F10429"/>
      <c r="G10429"/>
      <c r="H10429"/>
    </row>
    <row r="10430" spans="1:8" x14ac:dyDescent="0.2">
      <c r="A10430" t="s">
        <v>11862</v>
      </c>
      <c r="B10430" t="s">
        <v>21676</v>
      </c>
      <c r="C10430" t="s">
        <v>11863</v>
      </c>
      <c r="D10430" t="s">
        <v>21648</v>
      </c>
      <c r="E10430"/>
      <c r="F10430"/>
      <c r="G10430"/>
      <c r="H10430"/>
    </row>
    <row r="10431" spans="1:8" x14ac:dyDescent="0.2">
      <c r="A10431" t="s">
        <v>11864</v>
      </c>
      <c r="B10431" t="s">
        <v>25037</v>
      </c>
      <c r="C10431" t="s">
        <v>11865</v>
      </c>
      <c r="D10431" t="s">
        <v>21648</v>
      </c>
      <c r="E10431"/>
      <c r="F10431"/>
      <c r="G10431"/>
      <c r="H10431"/>
    </row>
    <row r="10432" spans="1:8" x14ac:dyDescent="0.2">
      <c r="A10432" t="s">
        <v>11866</v>
      </c>
      <c r="B10432" t="s">
        <v>25033</v>
      </c>
      <c r="C10432" t="s">
        <v>11867</v>
      </c>
      <c r="D10432" t="s">
        <v>24377</v>
      </c>
      <c r="E10432"/>
      <c r="F10432">
        <v>72301</v>
      </c>
      <c r="G10432"/>
      <c r="H10432"/>
    </row>
    <row r="10433" spans="1:8" x14ac:dyDescent="0.2">
      <c r="A10433" t="s">
        <v>11868</v>
      </c>
      <c r="B10433" t="s">
        <v>25037</v>
      </c>
      <c r="C10433" t="s">
        <v>11869</v>
      </c>
      <c r="D10433" t="s">
        <v>21648</v>
      </c>
      <c r="E10433"/>
      <c r="F10433"/>
      <c r="G10433"/>
      <c r="H10433"/>
    </row>
    <row r="10434" spans="1:8" x14ac:dyDescent="0.2">
      <c r="A10434" t="s">
        <v>11870</v>
      </c>
      <c r="B10434" t="s">
        <v>25033</v>
      </c>
      <c r="C10434" t="s">
        <v>11871</v>
      </c>
      <c r="D10434" t="s">
        <v>24377</v>
      </c>
      <c r="E10434"/>
      <c r="F10434">
        <v>99999</v>
      </c>
      <c r="G10434"/>
      <c r="H10434"/>
    </row>
    <row r="10435" spans="1:8" x14ac:dyDescent="0.2">
      <c r="A10435" t="s">
        <v>19704</v>
      </c>
      <c r="B10435" t="s">
        <v>25054</v>
      </c>
      <c r="C10435" t="s">
        <v>19705</v>
      </c>
      <c r="D10435" t="s">
        <v>21648</v>
      </c>
      <c r="E10435"/>
      <c r="F10435"/>
      <c r="G10435"/>
      <c r="H10435"/>
    </row>
    <row r="10436" spans="1:8" x14ac:dyDescent="0.2">
      <c r="A10436" t="s">
        <v>11872</v>
      </c>
      <c r="B10436" t="s">
        <v>25037</v>
      </c>
      <c r="C10436" t="s">
        <v>11873</v>
      </c>
      <c r="D10436" t="s">
        <v>21648</v>
      </c>
      <c r="E10436"/>
      <c r="F10436"/>
      <c r="G10436"/>
      <c r="H10436"/>
    </row>
    <row r="10437" spans="1:8" x14ac:dyDescent="0.2">
      <c r="A10437" t="s">
        <v>11874</v>
      </c>
      <c r="B10437" t="s">
        <v>21676</v>
      </c>
      <c r="C10437" t="s">
        <v>11875</v>
      </c>
      <c r="D10437" t="s">
        <v>21648</v>
      </c>
      <c r="E10437"/>
      <c r="F10437"/>
      <c r="G10437"/>
      <c r="H10437"/>
    </row>
    <row r="10438" spans="1:8" x14ac:dyDescent="0.2">
      <c r="A10438" t="s">
        <v>11876</v>
      </c>
      <c r="B10438" t="s">
        <v>21676</v>
      </c>
      <c r="C10438" t="s">
        <v>13175</v>
      </c>
      <c r="D10438" t="s">
        <v>21648</v>
      </c>
      <c r="E10438"/>
      <c r="F10438"/>
      <c r="G10438"/>
      <c r="H10438"/>
    </row>
    <row r="10439" spans="1:8" x14ac:dyDescent="0.2">
      <c r="A10439" t="s">
        <v>11877</v>
      </c>
      <c r="B10439" t="s">
        <v>25033</v>
      </c>
      <c r="C10439" t="s">
        <v>11878</v>
      </c>
      <c r="D10439" t="s">
        <v>24377</v>
      </c>
      <c r="E10439"/>
      <c r="F10439"/>
      <c r="G10439"/>
      <c r="H10439"/>
    </row>
    <row r="10440" spans="1:8" x14ac:dyDescent="0.2">
      <c r="A10440" t="s">
        <v>11879</v>
      </c>
      <c r="B10440" t="s">
        <v>21676</v>
      </c>
      <c r="C10440" t="s">
        <v>11880</v>
      </c>
      <c r="D10440" t="s">
        <v>21648</v>
      </c>
      <c r="E10440"/>
      <c r="F10440"/>
      <c r="G10440"/>
      <c r="H10440"/>
    </row>
    <row r="10441" spans="1:8" x14ac:dyDescent="0.2">
      <c r="A10441" t="s">
        <v>11881</v>
      </c>
      <c r="B10441" t="s">
        <v>21676</v>
      </c>
      <c r="C10441" t="s">
        <v>11882</v>
      </c>
      <c r="D10441" t="s">
        <v>21648</v>
      </c>
      <c r="E10441"/>
      <c r="F10441"/>
      <c r="G10441"/>
      <c r="H10441"/>
    </row>
    <row r="10442" spans="1:8" x14ac:dyDescent="0.2">
      <c r="A10442" t="s">
        <v>11883</v>
      </c>
      <c r="B10442" t="s">
        <v>25033</v>
      </c>
      <c r="C10442" t="s">
        <v>11884</v>
      </c>
      <c r="D10442" t="s">
        <v>24377</v>
      </c>
      <c r="E10442"/>
      <c r="F10442"/>
      <c r="G10442"/>
      <c r="H10442"/>
    </row>
    <row r="10443" spans="1:8" x14ac:dyDescent="0.2">
      <c r="A10443" t="s">
        <v>11885</v>
      </c>
      <c r="B10443" t="s">
        <v>25033</v>
      </c>
      <c r="C10443" t="s">
        <v>11886</v>
      </c>
      <c r="D10443" t="s">
        <v>24377</v>
      </c>
      <c r="E10443"/>
      <c r="F10443"/>
      <c r="G10443"/>
      <c r="H10443"/>
    </row>
    <row r="10444" spans="1:8" x14ac:dyDescent="0.2">
      <c r="A10444" t="s">
        <v>19706</v>
      </c>
      <c r="B10444" t="s">
        <v>25037</v>
      </c>
      <c r="C10444" t="s">
        <v>19707</v>
      </c>
      <c r="D10444" t="s">
        <v>21648</v>
      </c>
      <c r="E10444"/>
      <c r="F10444"/>
      <c r="G10444"/>
      <c r="H10444"/>
    </row>
    <row r="10445" spans="1:8" x14ac:dyDescent="0.2">
      <c r="A10445" t="s">
        <v>19708</v>
      </c>
      <c r="B10445" t="s">
        <v>25049</v>
      </c>
      <c r="C10445" t="s">
        <v>19709</v>
      </c>
      <c r="D10445" t="s">
        <v>21648</v>
      </c>
      <c r="E10445"/>
      <c r="F10445"/>
      <c r="G10445"/>
      <c r="H10445"/>
    </row>
    <row r="10446" spans="1:8" x14ac:dyDescent="0.2">
      <c r="A10446" t="s">
        <v>11887</v>
      </c>
      <c r="B10446" t="s">
        <v>21676</v>
      </c>
      <c r="C10446" t="s">
        <v>15214</v>
      </c>
      <c r="D10446" t="s">
        <v>21648</v>
      </c>
      <c r="E10446"/>
      <c r="F10446"/>
      <c r="G10446"/>
      <c r="H10446"/>
    </row>
    <row r="10447" spans="1:8" x14ac:dyDescent="0.2">
      <c r="A10447" t="s">
        <v>15215</v>
      </c>
      <c r="B10447" t="s">
        <v>21676</v>
      </c>
      <c r="C10447" t="s">
        <v>15216</v>
      </c>
      <c r="D10447" t="s">
        <v>21648</v>
      </c>
      <c r="E10447"/>
      <c r="F10447"/>
      <c r="G10447"/>
      <c r="H10447"/>
    </row>
    <row r="10448" spans="1:8" x14ac:dyDescent="0.2">
      <c r="A10448" t="s">
        <v>19710</v>
      </c>
      <c r="B10448" t="s">
        <v>25033</v>
      </c>
      <c r="C10448" t="s">
        <v>19711</v>
      </c>
      <c r="D10448" t="s">
        <v>24377</v>
      </c>
      <c r="E10448"/>
      <c r="F10448"/>
      <c r="G10448"/>
      <c r="H10448"/>
    </row>
    <row r="10449" spans="1:8" x14ac:dyDescent="0.2">
      <c r="A10449" t="s">
        <v>19712</v>
      </c>
      <c r="B10449" t="s">
        <v>25033</v>
      </c>
      <c r="C10449" t="s">
        <v>19713</v>
      </c>
      <c r="D10449" t="s">
        <v>24377</v>
      </c>
      <c r="E10449"/>
      <c r="F10449"/>
      <c r="G10449"/>
      <c r="H10449"/>
    </row>
    <row r="10450" spans="1:8" x14ac:dyDescent="0.2">
      <c r="A10450" t="s">
        <v>15217</v>
      </c>
      <c r="B10450" t="s">
        <v>25033</v>
      </c>
      <c r="C10450" t="s">
        <v>15218</v>
      </c>
      <c r="D10450" t="s">
        <v>24377</v>
      </c>
      <c r="E10450"/>
      <c r="F10450"/>
      <c r="G10450"/>
      <c r="H10450"/>
    </row>
    <row r="10451" spans="1:8" x14ac:dyDescent="0.2">
      <c r="A10451" t="s">
        <v>15219</v>
      </c>
      <c r="B10451" t="s">
        <v>25033</v>
      </c>
      <c r="C10451" t="s">
        <v>15220</v>
      </c>
      <c r="D10451" t="s">
        <v>24377</v>
      </c>
      <c r="E10451"/>
      <c r="F10451"/>
      <c r="G10451"/>
      <c r="H10451"/>
    </row>
    <row r="10452" spans="1:8" x14ac:dyDescent="0.2">
      <c r="A10452" t="s">
        <v>15221</v>
      </c>
      <c r="B10452" t="s">
        <v>25033</v>
      </c>
      <c r="C10452" t="s">
        <v>15222</v>
      </c>
      <c r="D10452" t="s">
        <v>24377</v>
      </c>
      <c r="E10452"/>
      <c r="F10452"/>
      <c r="G10452"/>
      <c r="H10452"/>
    </row>
    <row r="10453" spans="1:8" x14ac:dyDescent="0.2">
      <c r="A10453" t="s">
        <v>15223</v>
      </c>
      <c r="B10453" t="s">
        <v>25033</v>
      </c>
      <c r="C10453" t="s">
        <v>15224</v>
      </c>
      <c r="D10453" t="s">
        <v>24377</v>
      </c>
      <c r="E10453"/>
      <c r="F10453">
        <v>72301</v>
      </c>
      <c r="G10453"/>
      <c r="H10453"/>
    </row>
    <row r="10454" spans="1:8" x14ac:dyDescent="0.2">
      <c r="A10454" t="s">
        <v>15225</v>
      </c>
      <c r="B10454" t="s">
        <v>25033</v>
      </c>
      <c r="C10454" t="s">
        <v>15226</v>
      </c>
      <c r="D10454" t="s">
        <v>24377</v>
      </c>
      <c r="E10454"/>
      <c r="F10454">
        <v>72301</v>
      </c>
      <c r="G10454"/>
      <c r="H10454"/>
    </row>
    <row r="10455" spans="1:8" x14ac:dyDescent="0.2">
      <c r="A10455" t="s">
        <v>15227</v>
      </c>
      <c r="B10455" t="s">
        <v>21676</v>
      </c>
      <c r="C10455" t="s">
        <v>15228</v>
      </c>
      <c r="D10455" t="s">
        <v>21648</v>
      </c>
      <c r="E10455"/>
      <c r="F10455"/>
      <c r="G10455"/>
      <c r="H10455"/>
    </row>
    <row r="10456" spans="1:8" x14ac:dyDescent="0.2">
      <c r="A10456" t="s">
        <v>15229</v>
      </c>
      <c r="B10456" t="s">
        <v>21676</v>
      </c>
      <c r="C10456" t="s">
        <v>15230</v>
      </c>
      <c r="D10456" t="s">
        <v>21648</v>
      </c>
      <c r="E10456"/>
      <c r="F10456"/>
      <c r="G10456"/>
      <c r="H10456"/>
    </row>
    <row r="10457" spans="1:8" x14ac:dyDescent="0.2">
      <c r="A10457" t="s">
        <v>15231</v>
      </c>
      <c r="B10457" t="s">
        <v>25033</v>
      </c>
      <c r="C10457" t="s">
        <v>15226</v>
      </c>
      <c r="D10457" t="s">
        <v>24377</v>
      </c>
      <c r="E10457"/>
      <c r="F10457">
        <v>72301</v>
      </c>
      <c r="G10457"/>
      <c r="H10457"/>
    </row>
    <row r="10458" spans="1:8" x14ac:dyDescent="0.2">
      <c r="A10458" t="s">
        <v>15232</v>
      </c>
      <c r="B10458" t="s">
        <v>25033</v>
      </c>
      <c r="C10458" t="s">
        <v>15233</v>
      </c>
      <c r="D10458" t="s">
        <v>24377</v>
      </c>
      <c r="E10458"/>
      <c r="F10458">
        <v>72301</v>
      </c>
      <c r="G10458"/>
      <c r="H10458"/>
    </row>
    <row r="10459" spans="1:8" x14ac:dyDescent="0.2">
      <c r="A10459" t="s">
        <v>15234</v>
      </c>
      <c r="B10459" t="s">
        <v>25033</v>
      </c>
      <c r="C10459" t="s">
        <v>15235</v>
      </c>
      <c r="D10459" t="s">
        <v>24377</v>
      </c>
      <c r="E10459"/>
      <c r="F10459"/>
      <c r="G10459"/>
      <c r="H10459"/>
    </row>
    <row r="10460" spans="1:8" x14ac:dyDescent="0.2">
      <c r="A10460" t="s">
        <v>15236</v>
      </c>
      <c r="B10460" t="s">
        <v>25033</v>
      </c>
      <c r="C10460" t="s">
        <v>15237</v>
      </c>
      <c r="D10460" t="s">
        <v>24377</v>
      </c>
      <c r="E10460"/>
      <c r="F10460"/>
      <c r="G10460"/>
      <c r="H10460"/>
    </row>
    <row r="10461" spans="1:8" x14ac:dyDescent="0.2">
      <c r="A10461" t="s">
        <v>19714</v>
      </c>
      <c r="B10461" t="s">
        <v>25055</v>
      </c>
      <c r="C10461" t="s">
        <v>19715</v>
      </c>
      <c r="D10461" t="s">
        <v>21648</v>
      </c>
      <c r="E10461"/>
      <c r="F10461">
        <v>72301</v>
      </c>
      <c r="G10461"/>
      <c r="H10461"/>
    </row>
    <row r="10462" spans="1:8" x14ac:dyDescent="0.2">
      <c r="A10462" t="s">
        <v>15238</v>
      </c>
      <c r="B10462" t="s">
        <v>21676</v>
      </c>
      <c r="C10462" t="s">
        <v>15239</v>
      </c>
      <c r="D10462" t="s">
        <v>21648</v>
      </c>
      <c r="E10462"/>
      <c r="F10462"/>
      <c r="G10462"/>
      <c r="H10462"/>
    </row>
    <row r="10463" spans="1:8" x14ac:dyDescent="0.2">
      <c r="A10463" t="s">
        <v>15240</v>
      </c>
      <c r="B10463" t="s">
        <v>21676</v>
      </c>
      <c r="C10463" t="s">
        <v>15241</v>
      </c>
      <c r="D10463" t="s">
        <v>21648</v>
      </c>
      <c r="E10463"/>
      <c r="F10463"/>
      <c r="G10463"/>
      <c r="H10463"/>
    </row>
    <row r="10464" spans="1:8" x14ac:dyDescent="0.2">
      <c r="A10464" t="s">
        <v>15242</v>
      </c>
      <c r="B10464" t="s">
        <v>21676</v>
      </c>
      <c r="C10464" t="s">
        <v>15243</v>
      </c>
      <c r="D10464" t="s">
        <v>21648</v>
      </c>
      <c r="E10464"/>
      <c r="F10464"/>
      <c r="G10464"/>
      <c r="H10464"/>
    </row>
    <row r="10465" spans="1:8" x14ac:dyDescent="0.2">
      <c r="A10465" t="s">
        <v>15244</v>
      </c>
      <c r="B10465" t="s">
        <v>21676</v>
      </c>
      <c r="C10465" t="s">
        <v>15245</v>
      </c>
      <c r="D10465" t="s">
        <v>21648</v>
      </c>
      <c r="E10465"/>
      <c r="F10465"/>
      <c r="G10465"/>
      <c r="H10465"/>
    </row>
    <row r="10466" spans="1:8" x14ac:dyDescent="0.2">
      <c r="A10466" t="s">
        <v>15246</v>
      </c>
      <c r="B10466" t="s">
        <v>25033</v>
      </c>
      <c r="C10466" t="s">
        <v>15247</v>
      </c>
      <c r="D10466" t="s">
        <v>24377</v>
      </c>
      <c r="E10466"/>
      <c r="F10466">
        <v>99999</v>
      </c>
      <c r="G10466"/>
      <c r="H10466"/>
    </row>
    <row r="10467" spans="1:8" x14ac:dyDescent="0.2">
      <c r="A10467" t="s">
        <v>15248</v>
      </c>
      <c r="B10467" t="s">
        <v>25033</v>
      </c>
      <c r="C10467" t="s">
        <v>9993</v>
      </c>
      <c r="D10467" t="s">
        <v>24377</v>
      </c>
      <c r="E10467"/>
      <c r="F10467">
        <v>72301</v>
      </c>
      <c r="G10467"/>
      <c r="H10467"/>
    </row>
    <row r="10468" spans="1:8" x14ac:dyDescent="0.2">
      <c r="A10468" t="s">
        <v>9994</v>
      </c>
      <c r="B10468" t="s">
        <v>21676</v>
      </c>
      <c r="C10468" t="s">
        <v>9995</v>
      </c>
      <c r="D10468" t="s">
        <v>21648</v>
      </c>
      <c r="E10468"/>
      <c r="F10468"/>
      <c r="G10468"/>
      <c r="H10468"/>
    </row>
    <row r="10469" spans="1:8" x14ac:dyDescent="0.2">
      <c r="A10469" t="s">
        <v>9996</v>
      </c>
      <c r="B10469" t="s">
        <v>25033</v>
      </c>
      <c r="C10469" t="s">
        <v>9997</v>
      </c>
      <c r="D10469" t="s">
        <v>24377</v>
      </c>
      <c r="E10469"/>
      <c r="F10469"/>
      <c r="G10469"/>
      <c r="H10469"/>
    </row>
    <row r="10470" spans="1:8" x14ac:dyDescent="0.2">
      <c r="A10470" t="s">
        <v>9998</v>
      </c>
      <c r="B10470" t="s">
        <v>21676</v>
      </c>
      <c r="C10470" t="s">
        <v>9999</v>
      </c>
      <c r="D10470" t="s">
        <v>21648</v>
      </c>
      <c r="E10470"/>
      <c r="F10470"/>
      <c r="G10470"/>
      <c r="H10470"/>
    </row>
    <row r="10471" spans="1:8" x14ac:dyDescent="0.2">
      <c r="A10471" t="s">
        <v>10000</v>
      </c>
      <c r="B10471" t="s">
        <v>21676</v>
      </c>
      <c r="C10471" t="s">
        <v>13368</v>
      </c>
      <c r="D10471" t="s">
        <v>21648</v>
      </c>
      <c r="E10471"/>
      <c r="F10471"/>
      <c r="G10471"/>
      <c r="H10471"/>
    </row>
    <row r="10472" spans="1:8" x14ac:dyDescent="0.2">
      <c r="A10472" t="s">
        <v>13369</v>
      </c>
      <c r="B10472" t="s">
        <v>21676</v>
      </c>
      <c r="C10472" t="s">
        <v>13370</v>
      </c>
      <c r="D10472" t="s">
        <v>21648</v>
      </c>
      <c r="E10472"/>
      <c r="F10472"/>
      <c r="G10472"/>
      <c r="H10472"/>
    </row>
    <row r="10473" spans="1:8" x14ac:dyDescent="0.2">
      <c r="A10473" t="s">
        <v>13371</v>
      </c>
      <c r="B10473" t="s">
        <v>25033</v>
      </c>
      <c r="C10473" t="s">
        <v>13372</v>
      </c>
      <c r="D10473" t="s">
        <v>24377</v>
      </c>
      <c r="E10473"/>
      <c r="F10473">
        <v>72301</v>
      </c>
      <c r="G10473"/>
      <c r="H10473"/>
    </row>
    <row r="10474" spans="1:8" x14ac:dyDescent="0.2">
      <c r="A10474" t="s">
        <v>13373</v>
      </c>
      <c r="B10474" t="s">
        <v>25056</v>
      </c>
      <c r="C10474" t="s">
        <v>13374</v>
      </c>
      <c r="D10474" t="s">
        <v>24377</v>
      </c>
      <c r="E10474"/>
      <c r="F10474">
        <v>99999</v>
      </c>
      <c r="G10474"/>
      <c r="H10474"/>
    </row>
    <row r="10475" spans="1:8" x14ac:dyDescent="0.2">
      <c r="A10475" t="s">
        <v>13375</v>
      </c>
      <c r="B10475" t="s">
        <v>25033</v>
      </c>
      <c r="C10475" t="s">
        <v>11748</v>
      </c>
      <c r="D10475" t="s">
        <v>24377</v>
      </c>
      <c r="E10475"/>
      <c r="F10475">
        <v>72301</v>
      </c>
      <c r="G10475"/>
      <c r="H10475"/>
    </row>
    <row r="10476" spans="1:8" x14ac:dyDescent="0.2">
      <c r="A10476" t="s">
        <v>13376</v>
      </c>
      <c r="B10476" t="s">
        <v>21676</v>
      </c>
      <c r="C10476" t="s">
        <v>13377</v>
      </c>
      <c r="D10476" t="s">
        <v>21648</v>
      </c>
      <c r="E10476"/>
      <c r="F10476"/>
      <c r="G10476"/>
      <c r="H10476"/>
    </row>
    <row r="10477" spans="1:8" x14ac:dyDescent="0.2">
      <c r="A10477" t="s">
        <v>13378</v>
      </c>
      <c r="B10477" t="s">
        <v>21676</v>
      </c>
      <c r="C10477" t="s">
        <v>13379</v>
      </c>
      <c r="D10477" t="s">
        <v>21648</v>
      </c>
      <c r="E10477"/>
      <c r="F10477"/>
      <c r="G10477"/>
      <c r="H10477"/>
    </row>
    <row r="10478" spans="1:8" x14ac:dyDescent="0.2">
      <c r="A10478" t="s">
        <v>13380</v>
      </c>
      <c r="B10478" t="s">
        <v>25033</v>
      </c>
      <c r="C10478" t="s">
        <v>13381</v>
      </c>
      <c r="D10478" t="s">
        <v>24377</v>
      </c>
      <c r="E10478"/>
      <c r="F10478">
        <v>72301</v>
      </c>
      <c r="G10478"/>
      <c r="H10478"/>
    </row>
    <row r="10479" spans="1:8" x14ac:dyDescent="0.2">
      <c r="A10479" t="s">
        <v>13382</v>
      </c>
      <c r="B10479" t="s">
        <v>21676</v>
      </c>
      <c r="C10479" t="s">
        <v>13383</v>
      </c>
      <c r="D10479" t="s">
        <v>21648</v>
      </c>
      <c r="E10479"/>
      <c r="F10479"/>
      <c r="G10479"/>
      <c r="H10479"/>
    </row>
    <row r="10480" spans="1:8" x14ac:dyDescent="0.2">
      <c r="A10480" t="s">
        <v>13384</v>
      </c>
      <c r="B10480" t="s">
        <v>21676</v>
      </c>
      <c r="C10480" t="s">
        <v>13385</v>
      </c>
      <c r="D10480" t="s">
        <v>21648</v>
      </c>
      <c r="E10480"/>
      <c r="F10480"/>
      <c r="G10480"/>
      <c r="H10480"/>
    </row>
    <row r="10481" spans="1:8" x14ac:dyDescent="0.2">
      <c r="A10481" t="s">
        <v>13386</v>
      </c>
      <c r="B10481" t="s">
        <v>21676</v>
      </c>
      <c r="C10481" t="s">
        <v>13387</v>
      </c>
      <c r="D10481" t="s">
        <v>21648</v>
      </c>
      <c r="E10481"/>
      <c r="F10481"/>
      <c r="G10481"/>
      <c r="H10481"/>
    </row>
    <row r="10482" spans="1:8" x14ac:dyDescent="0.2">
      <c r="A10482" t="s">
        <v>13388</v>
      </c>
      <c r="B10482" t="s">
        <v>21676</v>
      </c>
      <c r="C10482" t="s">
        <v>13389</v>
      </c>
      <c r="D10482" t="s">
        <v>21648</v>
      </c>
      <c r="E10482"/>
      <c r="F10482"/>
      <c r="G10482"/>
      <c r="H10482"/>
    </row>
    <row r="10483" spans="1:8" x14ac:dyDescent="0.2">
      <c r="A10483" t="s">
        <v>13390</v>
      </c>
      <c r="B10483" t="s">
        <v>21676</v>
      </c>
      <c r="C10483" t="s">
        <v>13391</v>
      </c>
      <c r="D10483" t="s">
        <v>21648</v>
      </c>
      <c r="E10483"/>
      <c r="F10483"/>
      <c r="G10483"/>
      <c r="H10483"/>
    </row>
    <row r="10484" spans="1:8" x14ac:dyDescent="0.2">
      <c r="A10484" t="s">
        <v>13392</v>
      </c>
      <c r="B10484" t="s">
        <v>21676</v>
      </c>
      <c r="C10484" t="s">
        <v>13393</v>
      </c>
      <c r="D10484" t="s">
        <v>21648</v>
      </c>
      <c r="E10484"/>
      <c r="F10484"/>
      <c r="G10484"/>
      <c r="H10484"/>
    </row>
    <row r="10485" spans="1:8" x14ac:dyDescent="0.2">
      <c r="A10485" t="s">
        <v>13394</v>
      </c>
      <c r="B10485" t="s">
        <v>21676</v>
      </c>
      <c r="C10485" t="s">
        <v>13395</v>
      </c>
      <c r="D10485" t="s">
        <v>21648</v>
      </c>
      <c r="E10485"/>
      <c r="F10485"/>
      <c r="G10485"/>
      <c r="H10485"/>
    </row>
    <row r="10486" spans="1:8" x14ac:dyDescent="0.2">
      <c r="A10486" t="s">
        <v>13396</v>
      </c>
      <c r="B10486" t="s">
        <v>21676</v>
      </c>
      <c r="C10486" t="s">
        <v>13397</v>
      </c>
      <c r="D10486" t="s">
        <v>21648</v>
      </c>
      <c r="E10486"/>
      <c r="F10486"/>
      <c r="G10486"/>
      <c r="H10486"/>
    </row>
    <row r="10487" spans="1:8" x14ac:dyDescent="0.2">
      <c r="A10487" t="s">
        <v>13398</v>
      </c>
      <c r="B10487" t="s">
        <v>25033</v>
      </c>
      <c r="C10487" t="s">
        <v>13399</v>
      </c>
      <c r="D10487" t="s">
        <v>24377</v>
      </c>
      <c r="E10487"/>
      <c r="F10487">
        <v>99999</v>
      </c>
      <c r="G10487"/>
      <c r="H10487"/>
    </row>
    <row r="10488" spans="1:8" x14ac:dyDescent="0.2">
      <c r="A10488" t="s">
        <v>13400</v>
      </c>
      <c r="B10488" t="s">
        <v>25033</v>
      </c>
      <c r="C10488" t="s">
        <v>13401</v>
      </c>
      <c r="D10488" t="s">
        <v>24377</v>
      </c>
      <c r="E10488"/>
      <c r="F10488">
        <v>99999</v>
      </c>
      <c r="G10488"/>
      <c r="H10488"/>
    </row>
    <row r="10489" spans="1:8" x14ac:dyDescent="0.2">
      <c r="A10489" t="s">
        <v>13402</v>
      </c>
      <c r="B10489" t="s">
        <v>25056</v>
      </c>
      <c r="C10489" t="s">
        <v>13403</v>
      </c>
      <c r="D10489" t="s">
        <v>24377</v>
      </c>
      <c r="E10489"/>
      <c r="F10489"/>
      <c r="G10489"/>
      <c r="H10489"/>
    </row>
    <row r="10490" spans="1:8" x14ac:dyDescent="0.2">
      <c r="A10490" t="s">
        <v>13404</v>
      </c>
      <c r="B10490" t="s">
        <v>21676</v>
      </c>
      <c r="C10490" t="s">
        <v>13405</v>
      </c>
      <c r="D10490" t="s">
        <v>21648</v>
      </c>
      <c r="E10490"/>
      <c r="F10490"/>
      <c r="G10490"/>
      <c r="H10490"/>
    </row>
    <row r="10491" spans="1:8" x14ac:dyDescent="0.2">
      <c r="A10491" t="s">
        <v>13406</v>
      </c>
      <c r="B10491" t="s">
        <v>21676</v>
      </c>
      <c r="C10491" t="s">
        <v>13407</v>
      </c>
      <c r="D10491" t="s">
        <v>21648</v>
      </c>
      <c r="E10491"/>
      <c r="F10491"/>
      <c r="G10491"/>
      <c r="H10491"/>
    </row>
    <row r="10492" spans="1:8" x14ac:dyDescent="0.2">
      <c r="A10492" t="s">
        <v>13408</v>
      </c>
      <c r="B10492" t="s">
        <v>21676</v>
      </c>
      <c r="C10492" t="s">
        <v>13409</v>
      </c>
      <c r="D10492" t="s">
        <v>21648</v>
      </c>
      <c r="E10492"/>
      <c r="F10492"/>
      <c r="G10492"/>
      <c r="H10492"/>
    </row>
    <row r="10493" spans="1:8" x14ac:dyDescent="0.2">
      <c r="A10493" t="s">
        <v>13410</v>
      </c>
      <c r="B10493" t="s">
        <v>21676</v>
      </c>
      <c r="C10493" t="s">
        <v>13411</v>
      </c>
      <c r="D10493" t="s">
        <v>21648</v>
      </c>
      <c r="E10493"/>
      <c r="F10493"/>
      <c r="G10493"/>
      <c r="H10493"/>
    </row>
    <row r="10494" spans="1:8" x14ac:dyDescent="0.2">
      <c r="A10494" t="s">
        <v>13412</v>
      </c>
      <c r="B10494" t="s">
        <v>21676</v>
      </c>
      <c r="C10494" t="s">
        <v>13413</v>
      </c>
      <c r="D10494" t="s">
        <v>21648</v>
      </c>
      <c r="E10494"/>
      <c r="F10494"/>
      <c r="G10494"/>
      <c r="H10494"/>
    </row>
    <row r="10495" spans="1:8" x14ac:dyDescent="0.2">
      <c r="A10495" t="s">
        <v>13414</v>
      </c>
      <c r="B10495" t="s">
        <v>21676</v>
      </c>
      <c r="C10495" t="s">
        <v>13415</v>
      </c>
      <c r="D10495" t="s">
        <v>21648</v>
      </c>
      <c r="E10495"/>
      <c r="F10495"/>
      <c r="G10495"/>
      <c r="H10495"/>
    </row>
    <row r="10496" spans="1:8" x14ac:dyDescent="0.2">
      <c r="A10496" t="s">
        <v>13416</v>
      </c>
      <c r="B10496" t="s">
        <v>21676</v>
      </c>
      <c r="C10496" t="s">
        <v>13417</v>
      </c>
      <c r="D10496" t="s">
        <v>21648</v>
      </c>
      <c r="E10496"/>
      <c r="F10496"/>
      <c r="G10496"/>
      <c r="H10496"/>
    </row>
    <row r="10497" spans="1:8" x14ac:dyDescent="0.2">
      <c r="A10497" t="s">
        <v>13418</v>
      </c>
      <c r="B10497" t="s">
        <v>21676</v>
      </c>
      <c r="C10497" t="s">
        <v>13419</v>
      </c>
      <c r="D10497" t="s">
        <v>21648</v>
      </c>
      <c r="E10497"/>
      <c r="F10497"/>
      <c r="G10497"/>
      <c r="H10497"/>
    </row>
    <row r="10498" spans="1:8" x14ac:dyDescent="0.2">
      <c r="A10498" t="s">
        <v>13420</v>
      </c>
      <c r="B10498" t="s">
        <v>21676</v>
      </c>
      <c r="C10498" t="s">
        <v>13421</v>
      </c>
      <c r="D10498" t="s">
        <v>21648</v>
      </c>
      <c r="E10498"/>
      <c r="F10498"/>
      <c r="G10498"/>
      <c r="H10498"/>
    </row>
    <row r="10499" spans="1:8" x14ac:dyDescent="0.2">
      <c r="A10499" t="s">
        <v>13422</v>
      </c>
      <c r="B10499" t="s">
        <v>25033</v>
      </c>
      <c r="C10499" t="s">
        <v>13423</v>
      </c>
      <c r="D10499" t="s">
        <v>24377</v>
      </c>
      <c r="E10499"/>
      <c r="F10499">
        <v>99999</v>
      </c>
      <c r="G10499"/>
      <c r="H10499"/>
    </row>
    <row r="10500" spans="1:8" x14ac:dyDescent="0.2">
      <c r="A10500" t="s">
        <v>13424</v>
      </c>
      <c r="B10500" t="s">
        <v>25033</v>
      </c>
      <c r="C10500" t="s">
        <v>13425</v>
      </c>
      <c r="D10500" t="s">
        <v>24377</v>
      </c>
      <c r="E10500"/>
      <c r="F10500">
        <v>99999</v>
      </c>
      <c r="G10500"/>
      <c r="H10500"/>
    </row>
    <row r="10501" spans="1:8" x14ac:dyDescent="0.2">
      <c r="A10501" t="s">
        <v>13426</v>
      </c>
      <c r="B10501" t="s">
        <v>25035</v>
      </c>
      <c r="C10501" t="s">
        <v>13427</v>
      </c>
      <c r="D10501" t="s">
        <v>21648</v>
      </c>
      <c r="E10501"/>
      <c r="F10501">
        <v>72301</v>
      </c>
      <c r="G10501"/>
      <c r="H10501"/>
    </row>
    <row r="10502" spans="1:8" x14ac:dyDescent="0.2">
      <c r="A10502" t="s">
        <v>13428</v>
      </c>
      <c r="B10502" t="s">
        <v>25048</v>
      </c>
      <c r="C10502" t="s">
        <v>13429</v>
      </c>
      <c r="D10502" t="s">
        <v>21648</v>
      </c>
      <c r="E10502"/>
      <c r="F10502"/>
      <c r="G10502"/>
      <c r="H10502"/>
    </row>
    <row r="10503" spans="1:8" x14ac:dyDescent="0.2">
      <c r="A10503" t="s">
        <v>19716</v>
      </c>
      <c r="B10503" t="s">
        <v>25057</v>
      </c>
      <c r="C10503" t="s">
        <v>19717</v>
      </c>
      <c r="D10503" t="s">
        <v>21648</v>
      </c>
      <c r="E10503"/>
      <c r="F10503"/>
      <c r="G10503"/>
      <c r="H10503"/>
    </row>
    <row r="10504" spans="1:8" x14ac:dyDescent="0.2">
      <c r="A10504" t="s">
        <v>13430</v>
      </c>
      <c r="B10504" t="s">
        <v>25033</v>
      </c>
      <c r="C10504" t="s">
        <v>13431</v>
      </c>
      <c r="D10504" t="s">
        <v>24377</v>
      </c>
      <c r="E10504"/>
      <c r="F10504">
        <v>72301</v>
      </c>
      <c r="G10504"/>
      <c r="H10504"/>
    </row>
    <row r="10505" spans="1:8" x14ac:dyDescent="0.2">
      <c r="A10505" t="s">
        <v>13432</v>
      </c>
      <c r="B10505" t="s">
        <v>21676</v>
      </c>
      <c r="C10505" t="s">
        <v>13433</v>
      </c>
      <c r="D10505" t="s">
        <v>21648</v>
      </c>
      <c r="E10505"/>
      <c r="F10505"/>
      <c r="G10505"/>
      <c r="H10505"/>
    </row>
    <row r="10506" spans="1:8" x14ac:dyDescent="0.2">
      <c r="A10506" t="s">
        <v>13434</v>
      </c>
      <c r="B10506" t="s">
        <v>25033</v>
      </c>
      <c r="C10506" t="s">
        <v>13435</v>
      </c>
      <c r="D10506" t="s">
        <v>24377</v>
      </c>
      <c r="E10506"/>
      <c r="F10506">
        <v>99999</v>
      </c>
      <c r="G10506"/>
      <c r="H10506"/>
    </row>
    <row r="10507" spans="1:8" x14ac:dyDescent="0.2">
      <c r="A10507" t="s">
        <v>13436</v>
      </c>
      <c r="B10507" t="s">
        <v>25035</v>
      </c>
      <c r="C10507" t="s">
        <v>13437</v>
      </c>
      <c r="D10507" t="s">
        <v>21648</v>
      </c>
      <c r="E10507"/>
      <c r="F10507">
        <v>72301</v>
      </c>
      <c r="G10507"/>
      <c r="H10507"/>
    </row>
    <row r="10508" spans="1:8" x14ac:dyDescent="0.2">
      <c r="A10508" t="s">
        <v>13438</v>
      </c>
      <c r="B10508" t="s">
        <v>25035</v>
      </c>
      <c r="C10508" t="s">
        <v>13439</v>
      </c>
      <c r="D10508" t="s">
        <v>21648</v>
      </c>
      <c r="E10508"/>
      <c r="F10508">
        <v>72301</v>
      </c>
      <c r="G10508"/>
      <c r="H10508"/>
    </row>
    <row r="10509" spans="1:8" x14ac:dyDescent="0.2">
      <c r="A10509" t="s">
        <v>13440</v>
      </c>
      <c r="B10509" t="s">
        <v>25033</v>
      </c>
      <c r="C10509" t="s">
        <v>13441</v>
      </c>
      <c r="D10509" t="s">
        <v>24377</v>
      </c>
      <c r="E10509"/>
      <c r="F10509">
        <v>99999</v>
      </c>
      <c r="G10509"/>
      <c r="H10509"/>
    </row>
    <row r="10510" spans="1:8" x14ac:dyDescent="0.2">
      <c r="A10510" t="s">
        <v>13442</v>
      </c>
      <c r="B10510" t="s">
        <v>25033</v>
      </c>
      <c r="C10510" t="s">
        <v>13443</v>
      </c>
      <c r="D10510" t="s">
        <v>24377</v>
      </c>
      <c r="E10510"/>
      <c r="F10510">
        <v>99999</v>
      </c>
      <c r="G10510"/>
      <c r="H10510"/>
    </row>
    <row r="10511" spans="1:8" x14ac:dyDescent="0.2">
      <c r="A10511" t="s">
        <v>13444</v>
      </c>
      <c r="B10511" t="s">
        <v>25058</v>
      </c>
      <c r="C10511" t="s">
        <v>13445</v>
      </c>
      <c r="D10511" t="s">
        <v>21648</v>
      </c>
      <c r="E10511"/>
      <c r="F10511">
        <v>99999</v>
      </c>
      <c r="G10511"/>
      <c r="H10511"/>
    </row>
    <row r="10512" spans="1:8" x14ac:dyDescent="0.2">
      <c r="A10512" t="s">
        <v>19718</v>
      </c>
      <c r="B10512" t="s">
        <v>25035</v>
      </c>
      <c r="C10512" t="s">
        <v>19719</v>
      </c>
      <c r="D10512" t="s">
        <v>21648</v>
      </c>
      <c r="E10512"/>
      <c r="F10512">
        <v>71115</v>
      </c>
      <c r="G10512"/>
      <c r="H10512"/>
    </row>
    <row r="10513" spans="1:8" x14ac:dyDescent="0.2">
      <c r="A10513" t="s">
        <v>19720</v>
      </c>
      <c r="B10513" t="s">
        <v>25033</v>
      </c>
      <c r="C10513" t="s">
        <v>19721</v>
      </c>
      <c r="D10513" t="s">
        <v>24377</v>
      </c>
      <c r="E10513"/>
      <c r="F10513">
        <v>99999</v>
      </c>
      <c r="G10513"/>
      <c r="H10513"/>
    </row>
    <row r="10514" spans="1:8" x14ac:dyDescent="0.2">
      <c r="A10514" t="s">
        <v>13446</v>
      </c>
      <c r="B10514" t="s">
        <v>25048</v>
      </c>
      <c r="C10514" t="s">
        <v>13447</v>
      </c>
      <c r="D10514" t="s">
        <v>21648</v>
      </c>
      <c r="E10514"/>
      <c r="F10514">
        <v>99999</v>
      </c>
      <c r="G10514"/>
      <c r="H10514"/>
    </row>
    <row r="10515" spans="1:8" x14ac:dyDescent="0.2">
      <c r="A10515" t="s">
        <v>19722</v>
      </c>
      <c r="B10515" t="s">
        <v>22877</v>
      </c>
      <c r="C10515" t="s">
        <v>19723</v>
      </c>
      <c r="D10515" t="s">
        <v>21648</v>
      </c>
      <c r="E10515"/>
      <c r="F10515">
        <v>99999</v>
      </c>
      <c r="G10515"/>
      <c r="H10515"/>
    </row>
    <row r="10516" spans="1:8" x14ac:dyDescent="0.2">
      <c r="A10516" t="s">
        <v>19724</v>
      </c>
      <c r="B10516" t="s">
        <v>25033</v>
      </c>
      <c r="C10516" t="s">
        <v>19725</v>
      </c>
      <c r="D10516" t="s">
        <v>24377</v>
      </c>
      <c r="E10516"/>
      <c r="F10516">
        <v>99999</v>
      </c>
      <c r="G10516"/>
      <c r="H10516"/>
    </row>
    <row r="10517" spans="1:8" x14ac:dyDescent="0.2">
      <c r="A10517" t="s">
        <v>13448</v>
      </c>
      <c r="B10517" t="s">
        <v>25048</v>
      </c>
      <c r="C10517" t="s">
        <v>13449</v>
      </c>
      <c r="D10517" t="s">
        <v>21648</v>
      </c>
      <c r="E10517"/>
      <c r="F10517">
        <v>99999</v>
      </c>
      <c r="G10517"/>
      <c r="H10517"/>
    </row>
    <row r="10518" spans="1:8" x14ac:dyDescent="0.2">
      <c r="A10518" t="s">
        <v>19726</v>
      </c>
      <c r="B10518" t="s">
        <v>25033</v>
      </c>
      <c r="C10518" t="s">
        <v>19727</v>
      </c>
      <c r="D10518" t="s">
        <v>21648</v>
      </c>
      <c r="E10518"/>
      <c r="F10518">
        <v>99999</v>
      </c>
      <c r="G10518"/>
      <c r="H10518"/>
    </row>
    <row r="10519" spans="1:8" x14ac:dyDescent="0.2">
      <c r="A10519" t="s">
        <v>19728</v>
      </c>
      <c r="B10519" t="s">
        <v>25033</v>
      </c>
      <c r="C10519" t="s">
        <v>19729</v>
      </c>
      <c r="D10519" t="s">
        <v>21648</v>
      </c>
      <c r="E10519"/>
      <c r="F10519">
        <v>99999</v>
      </c>
      <c r="G10519"/>
      <c r="H10519"/>
    </row>
    <row r="10520" spans="1:8" x14ac:dyDescent="0.2">
      <c r="A10520" t="s">
        <v>13450</v>
      </c>
      <c r="B10520" t="s">
        <v>25033</v>
      </c>
      <c r="C10520" t="s">
        <v>7092</v>
      </c>
      <c r="D10520" t="s">
        <v>21648</v>
      </c>
      <c r="E10520"/>
      <c r="F10520">
        <v>99999</v>
      </c>
      <c r="G10520"/>
      <c r="H10520"/>
    </row>
    <row r="10521" spans="1:8" x14ac:dyDescent="0.2">
      <c r="A10521" t="s">
        <v>19730</v>
      </c>
      <c r="B10521" t="s">
        <v>22877</v>
      </c>
      <c r="C10521" t="s">
        <v>19731</v>
      </c>
      <c r="D10521" t="s">
        <v>21648</v>
      </c>
      <c r="E10521"/>
      <c r="F10521">
        <v>99999</v>
      </c>
      <c r="G10521"/>
      <c r="H10521"/>
    </row>
    <row r="10522" spans="1:8" x14ac:dyDescent="0.2">
      <c r="A10522" t="s">
        <v>25060</v>
      </c>
      <c r="B10522" t="s">
        <v>24992</v>
      </c>
      <c r="C10522" t="s">
        <v>25061</v>
      </c>
      <c r="D10522" t="s">
        <v>24377</v>
      </c>
      <c r="E10522"/>
      <c r="F10522">
        <v>72301</v>
      </c>
      <c r="G10522"/>
      <c r="H10522"/>
    </row>
    <row r="10523" spans="1:8" x14ac:dyDescent="0.2">
      <c r="A10523" t="s">
        <v>25062</v>
      </c>
      <c r="B10523" t="s">
        <v>25007</v>
      </c>
      <c r="C10523" t="s">
        <v>25063</v>
      </c>
      <c r="D10523" t="s">
        <v>24377</v>
      </c>
      <c r="E10523"/>
      <c r="F10523">
        <v>72301</v>
      </c>
      <c r="G10523"/>
      <c r="H10523"/>
    </row>
    <row r="10524" spans="1:8" x14ac:dyDescent="0.2">
      <c r="A10524" t="s">
        <v>25064</v>
      </c>
      <c r="B10524" t="s">
        <v>25007</v>
      </c>
      <c r="C10524" t="s">
        <v>25065</v>
      </c>
      <c r="D10524" t="s">
        <v>24377</v>
      </c>
      <c r="E10524"/>
      <c r="F10524">
        <v>72301</v>
      </c>
      <c r="G10524"/>
      <c r="H10524"/>
    </row>
    <row r="10525" spans="1:8" x14ac:dyDescent="0.2">
      <c r="A10525" t="s">
        <v>25066</v>
      </c>
      <c r="B10525" t="s">
        <v>25007</v>
      </c>
      <c r="C10525" t="s">
        <v>25067</v>
      </c>
      <c r="D10525" t="s">
        <v>24377</v>
      </c>
      <c r="E10525"/>
      <c r="F10525">
        <v>72301</v>
      </c>
      <c r="G10525"/>
      <c r="H10525"/>
    </row>
    <row r="10526" spans="1:8" x14ac:dyDescent="0.2">
      <c r="A10526" t="s">
        <v>25068</v>
      </c>
      <c r="B10526" t="s">
        <v>24992</v>
      </c>
      <c r="C10526" t="s">
        <v>25069</v>
      </c>
      <c r="D10526" t="s">
        <v>24377</v>
      </c>
      <c r="E10526"/>
      <c r="F10526">
        <v>72301</v>
      </c>
      <c r="G10526"/>
      <c r="H10526"/>
    </row>
    <row r="10527" spans="1:8" x14ac:dyDescent="0.2">
      <c r="A10527" t="s">
        <v>25070</v>
      </c>
      <c r="B10527" t="s">
        <v>25051</v>
      </c>
      <c r="C10527" t="s">
        <v>25071</v>
      </c>
      <c r="D10527" t="s">
        <v>24377</v>
      </c>
      <c r="E10527"/>
      <c r="F10527">
        <v>72301</v>
      </c>
      <c r="G10527"/>
      <c r="H10527"/>
    </row>
    <row r="10528" spans="1:8" x14ac:dyDescent="0.2">
      <c r="A10528" t="s">
        <v>25072</v>
      </c>
      <c r="B10528" t="s">
        <v>25007</v>
      </c>
      <c r="C10528" t="s">
        <v>25073</v>
      </c>
      <c r="D10528" t="s">
        <v>24377</v>
      </c>
      <c r="E10528"/>
      <c r="F10528">
        <v>72301</v>
      </c>
      <c r="G10528"/>
      <c r="H10528"/>
    </row>
    <row r="10529" spans="1:8" x14ac:dyDescent="0.2">
      <c r="A10529" t="s">
        <v>25933</v>
      </c>
      <c r="B10529" t="s">
        <v>24992</v>
      </c>
      <c r="C10529" t="s">
        <v>25934</v>
      </c>
      <c r="D10529" t="s">
        <v>25043</v>
      </c>
      <c r="E10529"/>
      <c r="F10529">
        <v>72301</v>
      </c>
      <c r="G10529"/>
      <c r="H10529"/>
    </row>
    <row r="10530" spans="1:8" x14ac:dyDescent="0.2">
      <c r="A10530" t="s">
        <v>25074</v>
      </c>
      <c r="B10530" t="s">
        <v>25075</v>
      </c>
      <c r="C10530" t="s">
        <v>25076</v>
      </c>
      <c r="D10530" t="s">
        <v>21648</v>
      </c>
      <c r="E10530"/>
      <c r="F10530"/>
      <c r="G10530"/>
      <c r="H10530"/>
    </row>
    <row r="10531" spans="1:8" x14ac:dyDescent="0.2">
      <c r="A10531" t="s">
        <v>21507</v>
      </c>
      <c r="B10531" t="s">
        <v>25075</v>
      </c>
      <c r="C10531" t="s">
        <v>21508</v>
      </c>
      <c r="D10531" t="s">
        <v>21648</v>
      </c>
      <c r="E10531"/>
      <c r="F10531"/>
      <c r="G10531"/>
      <c r="H10531"/>
    </row>
    <row r="10532" spans="1:8" x14ac:dyDescent="0.2">
      <c r="A10532" t="s">
        <v>7093</v>
      </c>
      <c r="B10532" t="s">
        <v>25058</v>
      </c>
      <c r="C10532" t="s">
        <v>7094</v>
      </c>
      <c r="D10532" t="s">
        <v>21648</v>
      </c>
      <c r="E10532"/>
      <c r="F10532"/>
      <c r="G10532"/>
      <c r="H10532"/>
    </row>
    <row r="10533" spans="1:8" x14ac:dyDescent="0.2">
      <c r="A10533" t="s">
        <v>7095</v>
      </c>
      <c r="B10533" t="s">
        <v>25058</v>
      </c>
      <c r="C10533" t="s">
        <v>7096</v>
      </c>
      <c r="D10533" t="s">
        <v>21648</v>
      </c>
      <c r="E10533"/>
      <c r="F10533"/>
      <c r="G10533"/>
      <c r="H10533"/>
    </row>
    <row r="10534" spans="1:8" x14ac:dyDescent="0.2">
      <c r="A10534" t="s">
        <v>7097</v>
      </c>
      <c r="B10534" t="s">
        <v>25058</v>
      </c>
      <c r="C10534" t="s">
        <v>7098</v>
      </c>
      <c r="D10534" t="s">
        <v>21648</v>
      </c>
      <c r="E10534"/>
      <c r="F10534"/>
      <c r="G10534"/>
      <c r="H10534"/>
    </row>
    <row r="10535" spans="1:8" x14ac:dyDescent="0.2">
      <c r="A10535" t="s">
        <v>7099</v>
      </c>
      <c r="B10535" t="s">
        <v>25058</v>
      </c>
      <c r="C10535" t="s">
        <v>7100</v>
      </c>
      <c r="D10535" t="s">
        <v>21648</v>
      </c>
      <c r="E10535"/>
      <c r="F10535"/>
      <c r="G10535"/>
      <c r="H10535"/>
    </row>
    <row r="10536" spans="1:8" x14ac:dyDescent="0.2">
      <c r="A10536" t="s">
        <v>7101</v>
      </c>
      <c r="B10536" t="s">
        <v>25058</v>
      </c>
      <c r="C10536" t="s">
        <v>7102</v>
      </c>
      <c r="D10536" t="s">
        <v>21648</v>
      </c>
      <c r="E10536"/>
      <c r="F10536"/>
      <c r="G10536"/>
      <c r="H10536"/>
    </row>
    <row r="10537" spans="1:8" x14ac:dyDescent="0.2">
      <c r="A10537" t="s">
        <v>7103</v>
      </c>
      <c r="B10537" t="s">
        <v>25058</v>
      </c>
      <c r="C10537" t="s">
        <v>7104</v>
      </c>
      <c r="D10537" t="s">
        <v>21648</v>
      </c>
      <c r="E10537"/>
      <c r="F10537"/>
      <c r="G10537"/>
      <c r="H10537"/>
    </row>
    <row r="10538" spans="1:8" x14ac:dyDescent="0.2">
      <c r="A10538" t="s">
        <v>7105</v>
      </c>
      <c r="B10538" t="s">
        <v>25058</v>
      </c>
      <c r="C10538" t="s">
        <v>7106</v>
      </c>
      <c r="D10538" t="s">
        <v>21648</v>
      </c>
      <c r="E10538"/>
      <c r="F10538"/>
      <c r="G10538"/>
      <c r="H10538"/>
    </row>
    <row r="10539" spans="1:8" x14ac:dyDescent="0.2">
      <c r="A10539" t="s">
        <v>7107</v>
      </c>
      <c r="B10539" t="s">
        <v>25058</v>
      </c>
      <c r="C10539" t="s">
        <v>7108</v>
      </c>
      <c r="D10539" t="s">
        <v>21648</v>
      </c>
      <c r="E10539"/>
      <c r="F10539"/>
      <c r="G10539"/>
      <c r="H10539"/>
    </row>
    <row r="10540" spans="1:8" x14ac:dyDescent="0.2">
      <c r="A10540" t="s">
        <v>7109</v>
      </c>
      <c r="B10540" t="s">
        <v>25058</v>
      </c>
      <c r="C10540" t="s">
        <v>7110</v>
      </c>
      <c r="D10540" t="s">
        <v>21648</v>
      </c>
      <c r="E10540"/>
      <c r="F10540"/>
      <c r="G10540"/>
      <c r="H10540"/>
    </row>
    <row r="10541" spans="1:8" x14ac:dyDescent="0.2">
      <c r="A10541" t="s">
        <v>7111</v>
      </c>
      <c r="B10541" t="s">
        <v>25058</v>
      </c>
      <c r="C10541" t="s">
        <v>7112</v>
      </c>
      <c r="D10541" t="s">
        <v>21648</v>
      </c>
      <c r="E10541"/>
      <c r="F10541"/>
      <c r="G10541"/>
      <c r="H10541"/>
    </row>
    <row r="10542" spans="1:8" x14ac:dyDescent="0.2">
      <c r="A10542" t="s">
        <v>7113</v>
      </c>
      <c r="B10542" t="s">
        <v>25058</v>
      </c>
      <c r="C10542" t="s">
        <v>7114</v>
      </c>
      <c r="D10542" t="s">
        <v>21648</v>
      </c>
      <c r="E10542"/>
      <c r="F10542"/>
      <c r="G10542"/>
      <c r="H10542"/>
    </row>
    <row r="10543" spans="1:8" x14ac:dyDescent="0.2">
      <c r="A10543" t="s">
        <v>7115</v>
      </c>
      <c r="B10543" t="s">
        <v>25058</v>
      </c>
      <c r="C10543" t="s">
        <v>7116</v>
      </c>
      <c r="D10543" t="s">
        <v>21648</v>
      </c>
      <c r="E10543"/>
      <c r="F10543"/>
      <c r="G10543"/>
      <c r="H10543"/>
    </row>
    <row r="10544" spans="1:8" x14ac:dyDescent="0.2">
      <c r="A10544" t="s">
        <v>7117</v>
      </c>
      <c r="B10544" t="s">
        <v>25058</v>
      </c>
      <c r="C10544" t="s">
        <v>7118</v>
      </c>
      <c r="D10544" t="s">
        <v>21648</v>
      </c>
      <c r="E10544"/>
      <c r="F10544"/>
      <c r="G10544"/>
      <c r="H10544"/>
    </row>
    <row r="10545" spans="1:8" x14ac:dyDescent="0.2">
      <c r="A10545" t="s">
        <v>7119</v>
      </c>
      <c r="B10545" t="s">
        <v>25058</v>
      </c>
      <c r="C10545" t="s">
        <v>7120</v>
      </c>
      <c r="D10545" t="s">
        <v>21648</v>
      </c>
      <c r="E10545"/>
      <c r="F10545"/>
      <c r="G10545"/>
      <c r="H10545"/>
    </row>
    <row r="10546" spans="1:8" x14ac:dyDescent="0.2">
      <c r="A10546" t="s">
        <v>7121</v>
      </c>
      <c r="B10546" t="s">
        <v>25058</v>
      </c>
      <c r="C10546" t="s">
        <v>7122</v>
      </c>
      <c r="D10546" t="s">
        <v>21648</v>
      </c>
      <c r="E10546"/>
      <c r="F10546"/>
      <c r="G10546"/>
      <c r="H10546"/>
    </row>
    <row r="10547" spans="1:8" x14ac:dyDescent="0.2">
      <c r="A10547" t="s">
        <v>7123</v>
      </c>
      <c r="B10547" t="s">
        <v>25058</v>
      </c>
      <c r="C10547" t="s">
        <v>7124</v>
      </c>
      <c r="D10547" t="s">
        <v>21648</v>
      </c>
      <c r="E10547"/>
      <c r="F10547"/>
      <c r="G10547"/>
      <c r="H10547"/>
    </row>
    <row r="10548" spans="1:8" x14ac:dyDescent="0.2">
      <c r="A10548" t="s">
        <v>7125</v>
      </c>
      <c r="B10548" t="s">
        <v>25058</v>
      </c>
      <c r="C10548" t="s">
        <v>7126</v>
      </c>
      <c r="D10548" t="s">
        <v>21648</v>
      </c>
      <c r="E10548"/>
      <c r="F10548"/>
      <c r="G10548"/>
      <c r="H10548"/>
    </row>
    <row r="10549" spans="1:8" x14ac:dyDescent="0.2">
      <c r="A10549" t="s">
        <v>7127</v>
      </c>
      <c r="B10549" t="s">
        <v>25058</v>
      </c>
      <c r="C10549" t="s">
        <v>7128</v>
      </c>
      <c r="D10549" t="s">
        <v>21648</v>
      </c>
      <c r="E10549"/>
      <c r="F10549"/>
      <c r="G10549"/>
      <c r="H10549"/>
    </row>
    <row r="10550" spans="1:8" x14ac:dyDescent="0.2">
      <c r="A10550" t="s">
        <v>7129</v>
      </c>
      <c r="B10550" t="s">
        <v>25058</v>
      </c>
      <c r="C10550" t="s">
        <v>19732</v>
      </c>
      <c r="D10550" t="s">
        <v>21648</v>
      </c>
      <c r="E10550"/>
      <c r="F10550"/>
      <c r="G10550"/>
      <c r="H10550"/>
    </row>
    <row r="10551" spans="1:8" x14ac:dyDescent="0.2">
      <c r="A10551" t="s">
        <v>7130</v>
      </c>
      <c r="B10551" t="s">
        <v>25058</v>
      </c>
      <c r="C10551" t="s">
        <v>7131</v>
      </c>
      <c r="D10551" t="s">
        <v>21648</v>
      </c>
      <c r="E10551"/>
      <c r="F10551"/>
      <c r="G10551"/>
      <c r="H10551"/>
    </row>
    <row r="10552" spans="1:8" x14ac:dyDescent="0.2">
      <c r="A10552" t="s">
        <v>19733</v>
      </c>
      <c r="B10552" t="s">
        <v>25058</v>
      </c>
      <c r="C10552" t="s">
        <v>19734</v>
      </c>
      <c r="D10552" t="s">
        <v>21648</v>
      </c>
      <c r="E10552"/>
      <c r="F10552"/>
      <c r="G10552"/>
      <c r="H10552"/>
    </row>
    <row r="10553" spans="1:8" x14ac:dyDescent="0.2">
      <c r="A10553" t="s">
        <v>7132</v>
      </c>
      <c r="B10553" t="s">
        <v>25058</v>
      </c>
      <c r="C10553" t="s">
        <v>7133</v>
      </c>
      <c r="D10553" t="s">
        <v>21648</v>
      </c>
      <c r="E10553"/>
      <c r="F10553"/>
      <c r="G10553"/>
      <c r="H10553"/>
    </row>
    <row r="10554" spans="1:8" x14ac:dyDescent="0.2">
      <c r="A10554" t="s">
        <v>7134</v>
      </c>
      <c r="B10554" t="s">
        <v>25058</v>
      </c>
      <c r="C10554" t="s">
        <v>7135</v>
      </c>
      <c r="D10554" t="s">
        <v>21648</v>
      </c>
      <c r="E10554"/>
      <c r="F10554"/>
      <c r="G10554"/>
      <c r="H10554"/>
    </row>
    <row r="10555" spans="1:8" x14ac:dyDescent="0.2">
      <c r="A10555" t="s">
        <v>19735</v>
      </c>
      <c r="B10555" t="s">
        <v>25058</v>
      </c>
      <c r="C10555" t="s">
        <v>19736</v>
      </c>
      <c r="D10555" t="s">
        <v>21648</v>
      </c>
      <c r="E10555"/>
      <c r="F10555"/>
      <c r="G10555"/>
      <c r="H10555"/>
    </row>
    <row r="10556" spans="1:8" x14ac:dyDescent="0.2">
      <c r="A10556" t="s">
        <v>13892</v>
      </c>
      <c r="B10556" t="s">
        <v>25058</v>
      </c>
      <c r="C10556" t="s">
        <v>19737</v>
      </c>
      <c r="D10556" t="s">
        <v>21648</v>
      </c>
      <c r="E10556"/>
      <c r="F10556"/>
      <c r="G10556"/>
      <c r="H10556"/>
    </row>
    <row r="10557" spans="1:8" x14ac:dyDescent="0.2">
      <c r="A10557" t="s">
        <v>25935</v>
      </c>
      <c r="B10557" t="s">
        <v>25058</v>
      </c>
      <c r="C10557" t="s">
        <v>25936</v>
      </c>
      <c r="D10557" t="s">
        <v>21648</v>
      </c>
      <c r="E10557"/>
      <c r="F10557"/>
      <c r="G10557"/>
      <c r="H10557"/>
    </row>
    <row r="10558" spans="1:8" x14ac:dyDescent="0.2">
      <c r="A10558" t="s">
        <v>25077</v>
      </c>
      <c r="B10558" t="s">
        <v>25078</v>
      </c>
      <c r="C10558" t="s">
        <v>25079</v>
      </c>
      <c r="D10558" t="s">
        <v>21648</v>
      </c>
      <c r="E10558"/>
      <c r="F10558"/>
      <c r="G10558"/>
      <c r="H10558"/>
    </row>
    <row r="10559" spans="1:8" x14ac:dyDescent="0.2">
      <c r="A10559" t="s">
        <v>25080</v>
      </c>
      <c r="B10559" t="s">
        <v>25058</v>
      </c>
      <c r="C10559" t="s">
        <v>25081</v>
      </c>
      <c r="D10559" t="s">
        <v>21648</v>
      </c>
      <c r="E10559"/>
      <c r="F10559"/>
      <c r="G10559"/>
      <c r="H10559"/>
    </row>
    <row r="10560" spans="1:8" x14ac:dyDescent="0.2">
      <c r="A10560" t="s">
        <v>25082</v>
      </c>
      <c r="B10560" t="s">
        <v>25058</v>
      </c>
      <c r="C10560" t="s">
        <v>25083</v>
      </c>
      <c r="D10560" t="s">
        <v>21648</v>
      </c>
      <c r="E10560"/>
      <c r="F10560"/>
      <c r="G10560"/>
      <c r="H10560"/>
    </row>
    <row r="10561" spans="1:8" x14ac:dyDescent="0.2">
      <c r="A10561" t="s">
        <v>25937</v>
      </c>
      <c r="B10561" t="s">
        <v>25058</v>
      </c>
      <c r="C10561" t="s">
        <v>25938</v>
      </c>
      <c r="D10561" t="s">
        <v>21648</v>
      </c>
      <c r="E10561"/>
      <c r="F10561"/>
      <c r="G10561"/>
      <c r="H10561"/>
    </row>
    <row r="10562" spans="1:8" x14ac:dyDescent="0.2">
      <c r="A10562" t="s">
        <v>25939</v>
      </c>
      <c r="B10562" t="s">
        <v>25058</v>
      </c>
      <c r="C10562" t="s">
        <v>25940</v>
      </c>
      <c r="D10562" t="s">
        <v>21648</v>
      </c>
      <c r="E10562"/>
      <c r="F10562"/>
      <c r="G10562"/>
      <c r="H10562"/>
    </row>
    <row r="10563" spans="1:8" x14ac:dyDescent="0.2">
      <c r="A10563" t="s">
        <v>25941</v>
      </c>
      <c r="B10563" t="s">
        <v>25058</v>
      </c>
      <c r="C10563" t="s">
        <v>25942</v>
      </c>
      <c r="D10563" t="s">
        <v>21648</v>
      </c>
      <c r="E10563"/>
      <c r="F10563"/>
      <c r="G10563"/>
      <c r="H10563"/>
    </row>
    <row r="10564" spans="1:8" x14ac:dyDescent="0.2">
      <c r="A10564" t="s">
        <v>25943</v>
      </c>
      <c r="B10564" t="s">
        <v>25058</v>
      </c>
      <c r="C10564" t="s">
        <v>25944</v>
      </c>
      <c r="D10564" t="s">
        <v>21648</v>
      </c>
      <c r="E10564"/>
      <c r="F10564"/>
      <c r="G10564"/>
      <c r="H10564"/>
    </row>
    <row r="10565" spans="1:8" x14ac:dyDescent="0.2">
      <c r="A10565" t="s">
        <v>21509</v>
      </c>
      <c r="B10565" t="s">
        <v>25058</v>
      </c>
      <c r="C10565" t="s">
        <v>21510</v>
      </c>
      <c r="D10565" t="s">
        <v>21648</v>
      </c>
      <c r="E10565"/>
      <c r="F10565"/>
      <c r="G10565"/>
      <c r="H10565"/>
    </row>
    <row r="10566" spans="1:8" x14ac:dyDescent="0.2">
      <c r="A10566" t="s">
        <v>25945</v>
      </c>
      <c r="B10566" t="s">
        <v>25946</v>
      </c>
      <c r="C10566" t="s">
        <v>25947</v>
      </c>
      <c r="D10566" t="s">
        <v>21648</v>
      </c>
      <c r="E10566"/>
      <c r="F10566"/>
      <c r="G10566"/>
      <c r="H10566"/>
    </row>
    <row r="10567" spans="1:8" x14ac:dyDescent="0.2">
      <c r="A10567" t="s">
        <v>21511</v>
      </c>
      <c r="B10567" t="s">
        <v>21971</v>
      </c>
      <c r="C10567" t="s">
        <v>21512</v>
      </c>
      <c r="D10567" t="s">
        <v>21648</v>
      </c>
      <c r="E10567"/>
      <c r="F10567">
        <v>71806</v>
      </c>
      <c r="G10567"/>
      <c r="H10567"/>
    </row>
    <row r="10568" spans="1:8" x14ac:dyDescent="0.2">
      <c r="A10568" t="s">
        <v>25084</v>
      </c>
      <c r="B10568" t="s">
        <v>25085</v>
      </c>
      <c r="C10568" t="s">
        <v>25086</v>
      </c>
      <c r="D10568" t="s">
        <v>21648</v>
      </c>
      <c r="E10568"/>
      <c r="F10568">
        <v>70214</v>
      </c>
      <c r="G10568"/>
      <c r="H10568"/>
    </row>
    <row r="10569" spans="1:8" x14ac:dyDescent="0.2">
      <c r="A10569" t="s">
        <v>13893</v>
      </c>
      <c r="B10569" t="s">
        <v>25088</v>
      </c>
      <c r="C10569" t="s">
        <v>13894</v>
      </c>
      <c r="D10569" t="s">
        <v>21972</v>
      </c>
      <c r="E10569"/>
      <c r="F10569">
        <v>71612</v>
      </c>
      <c r="G10569"/>
      <c r="H10569"/>
    </row>
    <row r="10570" spans="1:8" x14ac:dyDescent="0.2">
      <c r="A10570" t="s">
        <v>13895</v>
      </c>
      <c r="B10570" t="s">
        <v>25090</v>
      </c>
      <c r="C10570" t="s">
        <v>13896</v>
      </c>
      <c r="D10570" t="s">
        <v>21972</v>
      </c>
      <c r="E10570"/>
      <c r="F10570">
        <v>71805</v>
      </c>
      <c r="G10570"/>
      <c r="H10570"/>
    </row>
    <row r="10571" spans="1:8" x14ac:dyDescent="0.2">
      <c r="A10571" t="s">
        <v>13897</v>
      </c>
      <c r="B10571" t="s">
        <v>25090</v>
      </c>
      <c r="C10571" t="s">
        <v>13896</v>
      </c>
      <c r="D10571" t="s">
        <v>21972</v>
      </c>
      <c r="E10571"/>
      <c r="F10571">
        <v>71805</v>
      </c>
      <c r="G10571"/>
      <c r="H10571"/>
    </row>
    <row r="10572" spans="1:8" x14ac:dyDescent="0.2">
      <c r="A10572" t="s">
        <v>13898</v>
      </c>
      <c r="B10572" t="s">
        <v>25091</v>
      </c>
      <c r="C10572" t="s">
        <v>13899</v>
      </c>
      <c r="D10572" t="s">
        <v>21972</v>
      </c>
      <c r="E10572"/>
      <c r="F10572">
        <v>71805</v>
      </c>
      <c r="G10572"/>
      <c r="H10572"/>
    </row>
    <row r="10573" spans="1:8" x14ac:dyDescent="0.2">
      <c r="A10573" t="s">
        <v>13900</v>
      </c>
      <c r="B10573" t="s">
        <v>25092</v>
      </c>
      <c r="C10573" t="s">
        <v>13901</v>
      </c>
      <c r="D10573" t="s">
        <v>21648</v>
      </c>
      <c r="E10573"/>
      <c r="F10573">
        <v>71114</v>
      </c>
      <c r="G10573"/>
      <c r="H10573"/>
    </row>
    <row r="10574" spans="1:8" x14ac:dyDescent="0.2">
      <c r="A10574" t="s">
        <v>19738</v>
      </c>
      <c r="B10574" t="s">
        <v>25094</v>
      </c>
      <c r="C10574" t="s">
        <v>19739</v>
      </c>
      <c r="D10574" t="s">
        <v>21648</v>
      </c>
      <c r="E10574"/>
      <c r="F10574">
        <v>70809</v>
      </c>
      <c r="G10574"/>
      <c r="H10574"/>
    </row>
    <row r="10575" spans="1:8" x14ac:dyDescent="0.2">
      <c r="A10575" t="s">
        <v>19740</v>
      </c>
      <c r="B10575" t="s">
        <v>25096</v>
      </c>
      <c r="C10575" t="s">
        <v>19741</v>
      </c>
      <c r="D10575" t="s">
        <v>21648</v>
      </c>
      <c r="E10575"/>
      <c r="F10575">
        <v>70809</v>
      </c>
      <c r="G10575"/>
      <c r="H10575"/>
    </row>
    <row r="10576" spans="1:8" x14ac:dyDescent="0.2">
      <c r="A10576" t="s">
        <v>25097</v>
      </c>
      <c r="B10576" t="s">
        <v>25098</v>
      </c>
      <c r="C10576" t="s">
        <v>25099</v>
      </c>
      <c r="D10576" t="s">
        <v>21648</v>
      </c>
      <c r="E10576"/>
      <c r="F10576">
        <v>70515</v>
      </c>
      <c r="G10576"/>
      <c r="H10576"/>
    </row>
    <row r="10577" spans="1:8" x14ac:dyDescent="0.2">
      <c r="A10577" t="s">
        <v>25101</v>
      </c>
      <c r="B10577" t="s">
        <v>25102</v>
      </c>
      <c r="C10577" t="s">
        <v>25103</v>
      </c>
      <c r="D10577" t="s">
        <v>21648</v>
      </c>
      <c r="E10577"/>
      <c r="F10577">
        <v>71623</v>
      </c>
      <c r="G10577"/>
      <c r="H10577"/>
    </row>
    <row r="10578" spans="1:8" x14ac:dyDescent="0.2">
      <c r="A10578" t="s">
        <v>13902</v>
      </c>
      <c r="B10578" t="s">
        <v>25105</v>
      </c>
      <c r="C10578" t="s">
        <v>13903</v>
      </c>
      <c r="D10578" t="s">
        <v>21648</v>
      </c>
      <c r="E10578"/>
      <c r="F10578">
        <v>71811</v>
      </c>
      <c r="G10578"/>
      <c r="H10578"/>
    </row>
    <row r="10579" spans="1:8" x14ac:dyDescent="0.2">
      <c r="A10579" t="s">
        <v>13904</v>
      </c>
      <c r="B10579" t="s">
        <v>25106</v>
      </c>
      <c r="C10579" t="s">
        <v>13905</v>
      </c>
      <c r="D10579" t="s">
        <v>21648</v>
      </c>
      <c r="E10579"/>
      <c r="F10579">
        <v>71806</v>
      </c>
      <c r="G10579"/>
      <c r="H10579"/>
    </row>
    <row r="10580" spans="1:8" x14ac:dyDescent="0.2">
      <c r="A10580" t="s">
        <v>13906</v>
      </c>
      <c r="B10580" t="s">
        <v>21676</v>
      </c>
      <c r="C10580" t="s">
        <v>13907</v>
      </c>
      <c r="D10580" t="s">
        <v>21677</v>
      </c>
      <c r="E10580"/>
      <c r="F10580"/>
      <c r="G10580"/>
      <c r="H10580"/>
    </row>
    <row r="10581" spans="1:8" x14ac:dyDescent="0.2">
      <c r="A10581" t="s">
        <v>13908</v>
      </c>
      <c r="B10581" t="s">
        <v>25106</v>
      </c>
      <c r="C10581" t="s">
        <v>13909</v>
      </c>
      <c r="D10581" t="s">
        <v>21648</v>
      </c>
      <c r="E10581"/>
      <c r="F10581">
        <v>71806</v>
      </c>
      <c r="G10581"/>
      <c r="H10581"/>
    </row>
    <row r="10582" spans="1:8" x14ac:dyDescent="0.2">
      <c r="A10582" t="s">
        <v>13910</v>
      </c>
      <c r="B10582" t="s">
        <v>25107</v>
      </c>
      <c r="C10582" t="s">
        <v>13911</v>
      </c>
      <c r="D10582" t="s">
        <v>21648</v>
      </c>
      <c r="E10582"/>
      <c r="F10582">
        <v>70606</v>
      </c>
      <c r="G10582"/>
      <c r="H10582"/>
    </row>
    <row r="10583" spans="1:8" x14ac:dyDescent="0.2">
      <c r="A10583" t="s">
        <v>25108</v>
      </c>
      <c r="B10583" t="s">
        <v>25109</v>
      </c>
      <c r="C10583" t="s">
        <v>25110</v>
      </c>
      <c r="D10583" t="s">
        <v>21648</v>
      </c>
      <c r="E10583"/>
      <c r="F10583"/>
      <c r="G10583"/>
      <c r="H10583"/>
    </row>
    <row r="10584" spans="1:8" x14ac:dyDescent="0.2">
      <c r="A10584" t="s">
        <v>13912</v>
      </c>
      <c r="B10584" t="s">
        <v>25111</v>
      </c>
      <c r="C10584" t="s">
        <v>13913</v>
      </c>
      <c r="D10584" t="s">
        <v>21648</v>
      </c>
      <c r="E10584"/>
      <c r="F10584">
        <v>70226</v>
      </c>
      <c r="G10584"/>
      <c r="H10584"/>
    </row>
    <row r="10585" spans="1:8" x14ac:dyDescent="0.2">
      <c r="A10585" t="s">
        <v>13914</v>
      </c>
      <c r="B10585" t="s">
        <v>22618</v>
      </c>
      <c r="C10585" t="s">
        <v>13915</v>
      </c>
      <c r="D10585" t="s">
        <v>21648</v>
      </c>
      <c r="E10585"/>
      <c r="F10585">
        <v>70226</v>
      </c>
      <c r="G10585"/>
      <c r="H10585"/>
    </row>
    <row r="10586" spans="1:8" x14ac:dyDescent="0.2">
      <c r="A10586" t="s">
        <v>13916</v>
      </c>
      <c r="B10586" t="s">
        <v>25113</v>
      </c>
      <c r="C10586" t="s">
        <v>13917</v>
      </c>
      <c r="D10586" t="s">
        <v>21648</v>
      </c>
      <c r="E10586"/>
      <c r="F10586">
        <v>70226</v>
      </c>
      <c r="G10586"/>
      <c r="H10586"/>
    </row>
    <row r="10587" spans="1:8" x14ac:dyDescent="0.2">
      <c r="A10587" t="s">
        <v>13918</v>
      </c>
      <c r="B10587" t="s">
        <v>25113</v>
      </c>
      <c r="C10587" t="s">
        <v>13919</v>
      </c>
      <c r="D10587" t="s">
        <v>21648</v>
      </c>
      <c r="E10587"/>
      <c r="F10587">
        <v>70226</v>
      </c>
      <c r="G10587"/>
      <c r="H10587"/>
    </row>
    <row r="10588" spans="1:8" x14ac:dyDescent="0.2">
      <c r="A10588" t="s">
        <v>13920</v>
      </c>
      <c r="B10588" t="s">
        <v>25113</v>
      </c>
      <c r="C10588" t="s">
        <v>13921</v>
      </c>
      <c r="D10588" t="s">
        <v>21648</v>
      </c>
      <c r="E10588"/>
      <c r="F10588">
        <v>70226</v>
      </c>
      <c r="G10588"/>
      <c r="H10588"/>
    </row>
    <row r="10589" spans="1:8" x14ac:dyDescent="0.2">
      <c r="A10589" t="s">
        <v>13922</v>
      </c>
      <c r="B10589" t="s">
        <v>25113</v>
      </c>
      <c r="C10589" t="s">
        <v>13923</v>
      </c>
      <c r="D10589" t="s">
        <v>21648</v>
      </c>
      <c r="E10589"/>
      <c r="F10589">
        <v>70226</v>
      </c>
      <c r="G10589"/>
      <c r="H10589"/>
    </row>
    <row r="10590" spans="1:8" x14ac:dyDescent="0.2">
      <c r="A10590" t="s">
        <v>25114</v>
      </c>
      <c r="B10590" t="s">
        <v>25115</v>
      </c>
      <c r="C10590" t="s">
        <v>25116</v>
      </c>
      <c r="D10590" t="s">
        <v>21648</v>
      </c>
      <c r="E10590"/>
      <c r="F10590">
        <v>71806</v>
      </c>
      <c r="G10590"/>
      <c r="H10590"/>
    </row>
    <row r="10591" spans="1:8" x14ac:dyDescent="0.2">
      <c r="A10591" t="s">
        <v>19742</v>
      </c>
      <c r="B10591" t="s">
        <v>25115</v>
      </c>
      <c r="C10591" t="s">
        <v>19743</v>
      </c>
      <c r="D10591" t="s">
        <v>21648</v>
      </c>
      <c r="E10591"/>
      <c r="F10591">
        <v>71806</v>
      </c>
      <c r="G10591"/>
      <c r="H10591"/>
    </row>
    <row r="10592" spans="1:8" x14ac:dyDescent="0.2">
      <c r="A10592" t="s">
        <v>25117</v>
      </c>
      <c r="B10592" t="s">
        <v>25115</v>
      </c>
      <c r="C10592" t="s">
        <v>25118</v>
      </c>
      <c r="D10592" t="s">
        <v>21648</v>
      </c>
      <c r="E10592"/>
      <c r="F10592">
        <v>71806</v>
      </c>
      <c r="G10592"/>
      <c r="H10592"/>
    </row>
    <row r="10593" spans="1:8" x14ac:dyDescent="0.2">
      <c r="A10593" t="s">
        <v>13924</v>
      </c>
      <c r="B10593" t="s">
        <v>21953</v>
      </c>
      <c r="C10593" t="s">
        <v>13925</v>
      </c>
      <c r="D10593" t="s">
        <v>21648</v>
      </c>
      <c r="E10593"/>
      <c r="F10593">
        <v>72601</v>
      </c>
      <c r="G10593"/>
      <c r="H10593"/>
    </row>
    <row r="10594" spans="1:8" x14ac:dyDescent="0.2">
      <c r="A10594" t="s">
        <v>25119</v>
      </c>
      <c r="B10594" t="s">
        <v>25115</v>
      </c>
      <c r="C10594" t="s">
        <v>25120</v>
      </c>
      <c r="D10594" t="s">
        <v>21648</v>
      </c>
      <c r="E10594"/>
      <c r="F10594">
        <v>71806</v>
      </c>
      <c r="G10594"/>
      <c r="H10594"/>
    </row>
    <row r="10595" spans="1:8" x14ac:dyDescent="0.2">
      <c r="A10595" t="s">
        <v>25121</v>
      </c>
      <c r="B10595" t="s">
        <v>25115</v>
      </c>
      <c r="C10595" t="s">
        <v>25122</v>
      </c>
      <c r="D10595" t="s">
        <v>21648</v>
      </c>
      <c r="E10595"/>
      <c r="F10595">
        <v>71806</v>
      </c>
      <c r="G10595"/>
      <c r="H10595"/>
    </row>
    <row r="10596" spans="1:8" x14ac:dyDescent="0.2">
      <c r="A10596" t="s">
        <v>25123</v>
      </c>
      <c r="B10596" t="s">
        <v>25124</v>
      </c>
      <c r="C10596" t="s">
        <v>25125</v>
      </c>
      <c r="D10596" t="s">
        <v>21648</v>
      </c>
      <c r="E10596"/>
      <c r="F10596">
        <v>70226</v>
      </c>
      <c r="G10596"/>
      <c r="H10596"/>
    </row>
    <row r="10597" spans="1:8" x14ac:dyDescent="0.2">
      <c r="A10597" t="s">
        <v>13926</v>
      </c>
      <c r="B10597" t="s">
        <v>21676</v>
      </c>
      <c r="C10597" t="s">
        <v>13927</v>
      </c>
      <c r="D10597" t="s">
        <v>21677</v>
      </c>
      <c r="E10597"/>
      <c r="F10597"/>
      <c r="G10597"/>
      <c r="H10597"/>
    </row>
    <row r="10598" spans="1:8" x14ac:dyDescent="0.2">
      <c r="A10598" t="s">
        <v>26102</v>
      </c>
      <c r="B10598" t="s">
        <v>25111</v>
      </c>
      <c r="C10598" t="s">
        <v>26103</v>
      </c>
      <c r="D10598" t="s">
        <v>21648</v>
      </c>
      <c r="E10598"/>
      <c r="F10598">
        <v>70226</v>
      </c>
      <c r="G10598"/>
      <c r="H10598"/>
    </row>
    <row r="10599" spans="1:8" x14ac:dyDescent="0.2">
      <c r="A10599" t="s">
        <v>19744</v>
      </c>
      <c r="B10599" t="s">
        <v>25124</v>
      </c>
      <c r="C10599" t="s">
        <v>19745</v>
      </c>
      <c r="D10599" t="s">
        <v>23072</v>
      </c>
      <c r="E10599"/>
      <c r="F10599">
        <v>70523</v>
      </c>
      <c r="G10599"/>
      <c r="H10599"/>
    </row>
    <row r="10600" spans="1:8" x14ac:dyDescent="0.2">
      <c r="A10600" t="s">
        <v>19746</v>
      </c>
      <c r="B10600" t="s">
        <v>25126</v>
      </c>
      <c r="C10600" t="s">
        <v>19747</v>
      </c>
      <c r="D10600" t="s">
        <v>23072</v>
      </c>
      <c r="E10600"/>
      <c r="F10600">
        <v>70523</v>
      </c>
      <c r="G10600"/>
      <c r="H10600"/>
    </row>
    <row r="10601" spans="1:8" x14ac:dyDescent="0.2">
      <c r="A10601" t="s">
        <v>25127</v>
      </c>
      <c r="B10601" t="s">
        <v>25115</v>
      </c>
      <c r="C10601" t="s">
        <v>25128</v>
      </c>
      <c r="D10601" t="s">
        <v>21648</v>
      </c>
      <c r="E10601"/>
      <c r="F10601">
        <v>70523</v>
      </c>
      <c r="G10601"/>
      <c r="H10601"/>
    </row>
    <row r="10602" spans="1:8" x14ac:dyDescent="0.2">
      <c r="A10602" t="s">
        <v>13928</v>
      </c>
      <c r="B10602" t="s">
        <v>25129</v>
      </c>
      <c r="C10602" t="s">
        <v>13929</v>
      </c>
      <c r="D10602" t="s">
        <v>21648</v>
      </c>
      <c r="E10602"/>
      <c r="F10602">
        <v>70226</v>
      </c>
      <c r="G10602"/>
      <c r="H10602"/>
    </row>
    <row r="10603" spans="1:8" x14ac:dyDescent="0.2">
      <c r="A10603" t="s">
        <v>13930</v>
      </c>
      <c r="B10603" t="s">
        <v>21953</v>
      </c>
      <c r="C10603" t="s">
        <v>13931</v>
      </c>
      <c r="D10603" t="s">
        <v>21972</v>
      </c>
      <c r="E10603"/>
      <c r="F10603">
        <v>70413</v>
      </c>
      <c r="G10603"/>
      <c r="H10603"/>
    </row>
    <row r="10604" spans="1:8" x14ac:dyDescent="0.2">
      <c r="A10604" t="s">
        <v>13932</v>
      </c>
      <c r="B10604" t="s">
        <v>21953</v>
      </c>
      <c r="C10604" t="s">
        <v>13933</v>
      </c>
      <c r="D10604" t="s">
        <v>21648</v>
      </c>
      <c r="E10604"/>
      <c r="F10604">
        <v>70413</v>
      </c>
      <c r="G10604"/>
      <c r="H10604"/>
    </row>
    <row r="10605" spans="1:8" x14ac:dyDescent="0.2">
      <c r="A10605" t="s">
        <v>25131</v>
      </c>
      <c r="B10605" t="s">
        <v>25115</v>
      </c>
      <c r="C10605" t="s">
        <v>25132</v>
      </c>
      <c r="D10605" t="s">
        <v>21648</v>
      </c>
      <c r="E10605"/>
      <c r="F10605">
        <v>71806</v>
      </c>
      <c r="G10605"/>
      <c r="H10605"/>
    </row>
    <row r="10606" spans="1:8" x14ac:dyDescent="0.2">
      <c r="A10606" t="s">
        <v>25133</v>
      </c>
      <c r="B10606" t="s">
        <v>25134</v>
      </c>
      <c r="C10606" t="s">
        <v>25135</v>
      </c>
      <c r="D10606" t="s">
        <v>21648</v>
      </c>
      <c r="E10606"/>
      <c r="F10606">
        <v>70226</v>
      </c>
      <c r="G10606"/>
      <c r="H10606"/>
    </row>
    <row r="10607" spans="1:8" x14ac:dyDescent="0.2">
      <c r="A10607" t="s">
        <v>13934</v>
      </c>
      <c r="B10607" t="s">
        <v>21953</v>
      </c>
      <c r="C10607" t="s">
        <v>13935</v>
      </c>
      <c r="D10607" t="s">
        <v>21648</v>
      </c>
      <c r="E10607"/>
      <c r="F10607">
        <v>72601</v>
      </c>
      <c r="G10607"/>
      <c r="H10607"/>
    </row>
    <row r="10608" spans="1:8" x14ac:dyDescent="0.2">
      <c r="A10608" t="s">
        <v>13936</v>
      </c>
      <c r="B10608" t="s">
        <v>25136</v>
      </c>
      <c r="C10608" t="s">
        <v>13937</v>
      </c>
      <c r="D10608" t="s">
        <v>23072</v>
      </c>
      <c r="E10608"/>
      <c r="F10608">
        <v>70523</v>
      </c>
      <c r="G10608"/>
      <c r="H10608"/>
    </row>
    <row r="10609" spans="1:8" x14ac:dyDescent="0.2">
      <c r="A10609" t="s">
        <v>19748</v>
      </c>
      <c r="B10609" t="s">
        <v>25137</v>
      </c>
      <c r="C10609" t="s">
        <v>19749</v>
      </c>
      <c r="D10609" t="s">
        <v>23072</v>
      </c>
      <c r="E10609"/>
      <c r="F10609">
        <v>70523</v>
      </c>
      <c r="G10609"/>
      <c r="H10609"/>
    </row>
    <row r="10610" spans="1:8" x14ac:dyDescent="0.2">
      <c r="A10610" t="s">
        <v>25138</v>
      </c>
      <c r="B10610" t="s">
        <v>25139</v>
      </c>
      <c r="C10610" t="s">
        <v>25140</v>
      </c>
      <c r="D10610" t="s">
        <v>21648</v>
      </c>
      <c r="E10610"/>
      <c r="F10610">
        <v>70523</v>
      </c>
      <c r="G10610"/>
      <c r="H10610"/>
    </row>
    <row r="10611" spans="1:8" x14ac:dyDescent="0.2">
      <c r="A10611" t="s">
        <v>25948</v>
      </c>
      <c r="B10611" t="s">
        <v>25115</v>
      </c>
      <c r="C10611" t="s">
        <v>25949</v>
      </c>
      <c r="D10611" t="s">
        <v>21648</v>
      </c>
      <c r="E10611"/>
      <c r="F10611">
        <v>70523</v>
      </c>
      <c r="G10611"/>
      <c r="H10611"/>
    </row>
    <row r="10612" spans="1:8" x14ac:dyDescent="0.2">
      <c r="A10612" t="s">
        <v>25950</v>
      </c>
      <c r="B10612" t="s">
        <v>25115</v>
      </c>
      <c r="C10612" t="s">
        <v>25951</v>
      </c>
      <c r="D10612" t="s">
        <v>21648</v>
      </c>
      <c r="E10612"/>
      <c r="F10612">
        <v>71806</v>
      </c>
      <c r="G10612"/>
      <c r="H10612"/>
    </row>
    <row r="10613" spans="1:8" x14ac:dyDescent="0.2">
      <c r="A10613" t="s">
        <v>25952</v>
      </c>
      <c r="B10613" t="s">
        <v>25115</v>
      </c>
      <c r="C10613" t="s">
        <v>25953</v>
      </c>
      <c r="D10613" t="s">
        <v>21648</v>
      </c>
      <c r="E10613"/>
      <c r="F10613">
        <v>71806</v>
      </c>
      <c r="G10613"/>
      <c r="H10613"/>
    </row>
    <row r="10614" spans="1:8" x14ac:dyDescent="0.2">
      <c r="A10614" t="s">
        <v>25954</v>
      </c>
      <c r="B10614" t="s">
        <v>25115</v>
      </c>
      <c r="C10614" t="s">
        <v>25955</v>
      </c>
      <c r="D10614" t="s">
        <v>21648</v>
      </c>
      <c r="E10614"/>
      <c r="F10614">
        <v>71806</v>
      </c>
      <c r="G10614"/>
      <c r="H10614"/>
    </row>
    <row r="10615" spans="1:8" x14ac:dyDescent="0.2">
      <c r="A10615" t="s">
        <v>19750</v>
      </c>
      <c r="B10615" t="s">
        <v>25141</v>
      </c>
      <c r="C10615" t="s">
        <v>19751</v>
      </c>
      <c r="D10615" t="s">
        <v>23072</v>
      </c>
      <c r="E10615"/>
      <c r="F10615">
        <v>70226</v>
      </c>
      <c r="G10615"/>
      <c r="H10615"/>
    </row>
    <row r="10616" spans="1:8" x14ac:dyDescent="0.2">
      <c r="A10616" t="s">
        <v>25142</v>
      </c>
      <c r="B10616" t="s">
        <v>25143</v>
      </c>
      <c r="C10616" t="s">
        <v>25144</v>
      </c>
      <c r="D10616" t="s">
        <v>21648</v>
      </c>
      <c r="E10616"/>
      <c r="F10616">
        <v>72046</v>
      </c>
      <c r="G10616"/>
      <c r="H10616"/>
    </row>
    <row r="10617" spans="1:8" x14ac:dyDescent="0.2">
      <c r="A10617" t="s">
        <v>25956</v>
      </c>
      <c r="B10617" t="s">
        <v>25115</v>
      </c>
      <c r="C10617" t="s">
        <v>25957</v>
      </c>
      <c r="D10617" t="s">
        <v>21648</v>
      </c>
      <c r="E10617"/>
      <c r="F10617">
        <v>70523</v>
      </c>
      <c r="G10617"/>
      <c r="H10617"/>
    </row>
    <row r="10618" spans="1:8" x14ac:dyDescent="0.2">
      <c r="A10618" t="s">
        <v>13938</v>
      </c>
      <c r="B10618" t="s">
        <v>25146</v>
      </c>
      <c r="C10618" t="s">
        <v>13939</v>
      </c>
      <c r="D10618" t="s">
        <v>21648</v>
      </c>
      <c r="E10618"/>
      <c r="F10618">
        <v>70523</v>
      </c>
      <c r="G10618"/>
      <c r="H10618"/>
    </row>
    <row r="10619" spans="1:8" x14ac:dyDescent="0.2">
      <c r="A10619" t="s">
        <v>21513</v>
      </c>
      <c r="B10619" t="s">
        <v>25147</v>
      </c>
      <c r="C10619" t="s">
        <v>21514</v>
      </c>
      <c r="D10619" t="s">
        <v>23072</v>
      </c>
      <c r="E10619"/>
      <c r="F10619">
        <v>70523</v>
      </c>
      <c r="G10619"/>
      <c r="H10619"/>
    </row>
    <row r="10620" spans="1:8" x14ac:dyDescent="0.2">
      <c r="A10620" t="s">
        <v>25148</v>
      </c>
      <c r="B10620" t="s">
        <v>25149</v>
      </c>
      <c r="C10620" t="s">
        <v>25150</v>
      </c>
      <c r="D10620" t="s">
        <v>21648</v>
      </c>
      <c r="E10620"/>
      <c r="F10620">
        <v>70724</v>
      </c>
      <c r="G10620"/>
      <c r="H10620"/>
    </row>
    <row r="10621" spans="1:8" x14ac:dyDescent="0.2">
      <c r="A10621" t="s">
        <v>13940</v>
      </c>
      <c r="B10621" t="s">
        <v>25152</v>
      </c>
      <c r="C10621" t="s">
        <v>13941</v>
      </c>
      <c r="D10621" t="s">
        <v>21648</v>
      </c>
      <c r="E10621"/>
      <c r="F10621">
        <v>71204</v>
      </c>
      <c r="G10621"/>
      <c r="H10621"/>
    </row>
    <row r="10622" spans="1:8" x14ac:dyDescent="0.2">
      <c r="A10622" t="s">
        <v>13942</v>
      </c>
      <c r="B10622" t="s">
        <v>25152</v>
      </c>
      <c r="C10622" t="s">
        <v>13943</v>
      </c>
      <c r="D10622" t="s">
        <v>21648</v>
      </c>
      <c r="E10622"/>
      <c r="F10622">
        <v>71204</v>
      </c>
      <c r="G10622"/>
      <c r="H10622"/>
    </row>
    <row r="10623" spans="1:8" x14ac:dyDescent="0.2">
      <c r="A10623" t="s">
        <v>13944</v>
      </c>
      <c r="B10623" t="s">
        <v>25152</v>
      </c>
      <c r="C10623" t="s">
        <v>13945</v>
      </c>
      <c r="D10623" t="s">
        <v>21648</v>
      </c>
      <c r="E10623"/>
      <c r="F10623">
        <v>71204</v>
      </c>
      <c r="G10623"/>
      <c r="H10623"/>
    </row>
    <row r="10624" spans="1:8" x14ac:dyDescent="0.2">
      <c r="A10624" t="s">
        <v>19752</v>
      </c>
      <c r="B10624" t="s">
        <v>25152</v>
      </c>
      <c r="C10624" t="s">
        <v>19753</v>
      </c>
      <c r="D10624" t="s">
        <v>21648</v>
      </c>
      <c r="E10624"/>
      <c r="F10624">
        <v>70115</v>
      </c>
      <c r="G10624"/>
      <c r="H10624"/>
    </row>
    <row r="10625" spans="1:8" x14ac:dyDescent="0.2">
      <c r="A10625" t="s">
        <v>13946</v>
      </c>
      <c r="B10625" t="s">
        <v>25154</v>
      </c>
      <c r="C10625" t="s">
        <v>13947</v>
      </c>
      <c r="D10625" t="s">
        <v>24998</v>
      </c>
      <c r="E10625"/>
      <c r="F10625">
        <v>71638</v>
      </c>
      <c r="G10625"/>
      <c r="H10625"/>
    </row>
    <row r="10626" spans="1:8" x14ac:dyDescent="0.2">
      <c r="A10626" t="s">
        <v>13948</v>
      </c>
      <c r="B10626" t="s">
        <v>25154</v>
      </c>
      <c r="C10626" t="s">
        <v>13949</v>
      </c>
      <c r="D10626" t="s">
        <v>24998</v>
      </c>
      <c r="E10626"/>
      <c r="F10626">
        <v>71638</v>
      </c>
      <c r="G10626"/>
      <c r="H10626"/>
    </row>
    <row r="10627" spans="1:8" x14ac:dyDescent="0.2">
      <c r="A10627" t="s">
        <v>13950</v>
      </c>
      <c r="B10627" t="s">
        <v>25154</v>
      </c>
      <c r="C10627" t="s">
        <v>13951</v>
      </c>
      <c r="D10627" t="s">
        <v>24998</v>
      </c>
      <c r="E10627"/>
      <c r="F10627">
        <v>71638</v>
      </c>
      <c r="G10627"/>
      <c r="H10627"/>
    </row>
    <row r="10628" spans="1:8" x14ac:dyDescent="0.2">
      <c r="A10628" t="s">
        <v>13952</v>
      </c>
      <c r="B10628" t="s">
        <v>24997</v>
      </c>
      <c r="C10628" t="s">
        <v>13953</v>
      </c>
      <c r="D10628" t="s">
        <v>21648</v>
      </c>
      <c r="E10628"/>
      <c r="F10628">
        <v>70729</v>
      </c>
      <c r="G10628"/>
      <c r="H10628"/>
    </row>
    <row r="10629" spans="1:8" x14ac:dyDescent="0.2">
      <c r="A10629" t="s">
        <v>13954</v>
      </c>
      <c r="B10629" t="s">
        <v>24997</v>
      </c>
      <c r="C10629" t="s">
        <v>13955</v>
      </c>
      <c r="D10629" t="s">
        <v>21648</v>
      </c>
      <c r="E10629"/>
      <c r="F10629">
        <v>70729</v>
      </c>
      <c r="G10629"/>
      <c r="H10629"/>
    </row>
    <row r="10630" spans="1:8" x14ac:dyDescent="0.2">
      <c r="A10630" t="s">
        <v>13956</v>
      </c>
      <c r="B10630" t="s">
        <v>24997</v>
      </c>
      <c r="C10630" t="s">
        <v>13957</v>
      </c>
      <c r="D10630" t="s">
        <v>21648</v>
      </c>
      <c r="E10630"/>
      <c r="F10630">
        <v>70729</v>
      </c>
      <c r="G10630"/>
      <c r="H10630"/>
    </row>
    <row r="10631" spans="1:8" x14ac:dyDescent="0.2">
      <c r="A10631" t="s">
        <v>13958</v>
      </c>
      <c r="B10631" t="s">
        <v>24997</v>
      </c>
      <c r="C10631" t="s">
        <v>13959</v>
      </c>
      <c r="D10631" t="s">
        <v>21648</v>
      </c>
      <c r="E10631"/>
      <c r="F10631">
        <v>71204</v>
      </c>
      <c r="G10631"/>
      <c r="H10631"/>
    </row>
    <row r="10632" spans="1:8" x14ac:dyDescent="0.2">
      <c r="A10632" t="s">
        <v>13960</v>
      </c>
      <c r="B10632" t="s">
        <v>24997</v>
      </c>
      <c r="C10632" t="s">
        <v>13961</v>
      </c>
      <c r="D10632" t="s">
        <v>21648</v>
      </c>
      <c r="E10632"/>
      <c r="F10632">
        <v>71204</v>
      </c>
      <c r="G10632"/>
      <c r="H10632"/>
    </row>
    <row r="10633" spans="1:8" x14ac:dyDescent="0.2">
      <c r="A10633" t="s">
        <v>13962</v>
      </c>
      <c r="B10633" t="s">
        <v>24997</v>
      </c>
      <c r="C10633" t="s">
        <v>13963</v>
      </c>
      <c r="D10633" t="s">
        <v>21648</v>
      </c>
      <c r="E10633"/>
      <c r="F10633">
        <v>71204</v>
      </c>
      <c r="G10633"/>
      <c r="H10633"/>
    </row>
    <row r="10634" spans="1:8" x14ac:dyDescent="0.2">
      <c r="A10634" t="s">
        <v>13964</v>
      </c>
      <c r="B10634" t="s">
        <v>24997</v>
      </c>
      <c r="C10634" t="s">
        <v>13965</v>
      </c>
      <c r="D10634" t="s">
        <v>21648</v>
      </c>
      <c r="E10634"/>
      <c r="F10634">
        <v>71204</v>
      </c>
      <c r="G10634"/>
      <c r="H10634"/>
    </row>
    <row r="10635" spans="1:8" x14ac:dyDescent="0.2">
      <c r="A10635" t="s">
        <v>13966</v>
      </c>
      <c r="B10635" t="s">
        <v>25155</v>
      </c>
      <c r="C10635" t="s">
        <v>13967</v>
      </c>
      <c r="D10635" t="s">
        <v>21648</v>
      </c>
      <c r="E10635"/>
      <c r="F10635">
        <v>71204</v>
      </c>
      <c r="G10635"/>
      <c r="H10635"/>
    </row>
    <row r="10636" spans="1:8" x14ac:dyDescent="0.2">
      <c r="A10636" t="s">
        <v>13968</v>
      </c>
      <c r="B10636" t="s">
        <v>25155</v>
      </c>
      <c r="C10636" t="s">
        <v>13969</v>
      </c>
      <c r="D10636" t="s">
        <v>21648</v>
      </c>
      <c r="E10636"/>
      <c r="F10636">
        <v>70729</v>
      </c>
      <c r="G10636"/>
      <c r="H10636"/>
    </row>
    <row r="10637" spans="1:8" x14ac:dyDescent="0.2">
      <c r="A10637" t="s">
        <v>19754</v>
      </c>
      <c r="B10637" t="s">
        <v>25155</v>
      </c>
      <c r="C10637" t="s">
        <v>19755</v>
      </c>
      <c r="D10637" t="s">
        <v>24998</v>
      </c>
      <c r="E10637"/>
      <c r="F10637">
        <v>70729</v>
      </c>
      <c r="G10637"/>
      <c r="H10637"/>
    </row>
    <row r="10638" spans="1:8" x14ac:dyDescent="0.2">
      <c r="A10638" t="s">
        <v>13970</v>
      </c>
      <c r="B10638" t="s">
        <v>25156</v>
      </c>
      <c r="C10638" t="s">
        <v>13971</v>
      </c>
      <c r="D10638" t="s">
        <v>21648</v>
      </c>
      <c r="E10638"/>
      <c r="F10638">
        <v>71001</v>
      </c>
      <c r="G10638"/>
      <c r="H10638"/>
    </row>
    <row r="10639" spans="1:8" x14ac:dyDescent="0.2">
      <c r="A10639" t="s">
        <v>13972</v>
      </c>
      <c r="B10639" t="s">
        <v>25158</v>
      </c>
      <c r="C10639" t="s">
        <v>13973</v>
      </c>
      <c r="D10639" t="s">
        <v>21648</v>
      </c>
      <c r="E10639"/>
      <c r="F10639">
        <v>71001</v>
      </c>
      <c r="G10639"/>
      <c r="H10639"/>
    </row>
    <row r="10640" spans="1:8" x14ac:dyDescent="0.2">
      <c r="A10640" t="s">
        <v>13974</v>
      </c>
      <c r="B10640" t="s">
        <v>21676</v>
      </c>
      <c r="C10640" t="s">
        <v>13975</v>
      </c>
      <c r="D10640" t="s">
        <v>21648</v>
      </c>
      <c r="E10640"/>
      <c r="F10640"/>
      <c r="G10640"/>
      <c r="H10640"/>
    </row>
    <row r="10641" spans="1:8" x14ac:dyDescent="0.2">
      <c r="A10641" t="s">
        <v>13976</v>
      </c>
      <c r="B10641" t="s">
        <v>25155</v>
      </c>
      <c r="C10641" t="s">
        <v>13977</v>
      </c>
      <c r="D10641" t="s">
        <v>21648</v>
      </c>
      <c r="E10641"/>
      <c r="F10641">
        <v>70729</v>
      </c>
      <c r="G10641"/>
      <c r="H10641"/>
    </row>
    <row r="10642" spans="1:8" x14ac:dyDescent="0.2">
      <c r="A10642" t="s">
        <v>19756</v>
      </c>
      <c r="B10642" t="s">
        <v>25159</v>
      </c>
      <c r="C10642" t="s">
        <v>19757</v>
      </c>
      <c r="D10642" t="s">
        <v>24998</v>
      </c>
      <c r="E10642"/>
      <c r="F10642">
        <v>70115</v>
      </c>
      <c r="G10642"/>
      <c r="H10642"/>
    </row>
    <row r="10643" spans="1:8" x14ac:dyDescent="0.2">
      <c r="A10643" t="s">
        <v>13978</v>
      </c>
      <c r="B10643" t="s">
        <v>25155</v>
      </c>
      <c r="C10643" t="s">
        <v>13979</v>
      </c>
      <c r="D10643" t="s">
        <v>21648</v>
      </c>
      <c r="E10643"/>
      <c r="F10643">
        <v>70729</v>
      </c>
      <c r="G10643"/>
      <c r="H10643"/>
    </row>
    <row r="10644" spans="1:8" x14ac:dyDescent="0.2">
      <c r="A10644" t="s">
        <v>19758</v>
      </c>
      <c r="B10644" t="s">
        <v>25155</v>
      </c>
      <c r="C10644" t="s">
        <v>19759</v>
      </c>
      <c r="D10644" t="s">
        <v>21648</v>
      </c>
      <c r="E10644"/>
      <c r="F10644">
        <v>70115</v>
      </c>
      <c r="G10644"/>
      <c r="H10644"/>
    </row>
    <row r="10645" spans="1:8" x14ac:dyDescent="0.2">
      <c r="A10645" t="s">
        <v>13980</v>
      </c>
      <c r="B10645" t="s">
        <v>25155</v>
      </c>
      <c r="C10645" t="s">
        <v>13981</v>
      </c>
      <c r="D10645" t="s">
        <v>21648</v>
      </c>
      <c r="E10645"/>
      <c r="F10645">
        <v>70729</v>
      </c>
      <c r="G10645"/>
      <c r="H10645"/>
    </row>
    <row r="10646" spans="1:8" x14ac:dyDescent="0.2">
      <c r="A10646" t="s">
        <v>13982</v>
      </c>
      <c r="B10646" t="s">
        <v>25154</v>
      </c>
      <c r="C10646" t="s">
        <v>13983</v>
      </c>
      <c r="D10646" t="s">
        <v>24998</v>
      </c>
      <c r="E10646"/>
      <c r="F10646">
        <v>72501</v>
      </c>
      <c r="G10646"/>
      <c r="H10646"/>
    </row>
    <row r="10647" spans="1:8" x14ac:dyDescent="0.2">
      <c r="A10647" t="s">
        <v>13984</v>
      </c>
      <c r="B10647" t="s">
        <v>25154</v>
      </c>
      <c r="C10647" t="s">
        <v>13985</v>
      </c>
      <c r="D10647" t="s">
        <v>24998</v>
      </c>
      <c r="E10647"/>
      <c r="F10647">
        <v>72501</v>
      </c>
      <c r="G10647"/>
      <c r="H10647"/>
    </row>
    <row r="10648" spans="1:8" x14ac:dyDescent="0.2">
      <c r="A10648" t="s">
        <v>13986</v>
      </c>
      <c r="B10648" t="s">
        <v>25155</v>
      </c>
      <c r="C10648" t="s">
        <v>13987</v>
      </c>
      <c r="D10648" t="s">
        <v>21648</v>
      </c>
      <c r="E10648"/>
      <c r="F10648">
        <v>71204</v>
      </c>
      <c r="G10648"/>
      <c r="H10648"/>
    </row>
    <row r="10649" spans="1:8" x14ac:dyDescent="0.2">
      <c r="A10649" t="s">
        <v>13988</v>
      </c>
      <c r="B10649" t="s">
        <v>25160</v>
      </c>
      <c r="C10649" t="s">
        <v>13989</v>
      </c>
      <c r="D10649" t="s">
        <v>21648</v>
      </c>
      <c r="E10649"/>
      <c r="F10649">
        <v>70729</v>
      </c>
      <c r="G10649"/>
      <c r="H10649"/>
    </row>
    <row r="10650" spans="1:8" x14ac:dyDescent="0.2">
      <c r="A10650" t="s">
        <v>13990</v>
      </c>
      <c r="B10650" t="s">
        <v>25156</v>
      </c>
      <c r="C10650" t="s">
        <v>13991</v>
      </c>
      <c r="D10650" t="s">
        <v>21648</v>
      </c>
      <c r="E10650"/>
      <c r="F10650">
        <v>71001</v>
      </c>
      <c r="G10650"/>
      <c r="H10650"/>
    </row>
    <row r="10651" spans="1:8" x14ac:dyDescent="0.2">
      <c r="A10651" t="s">
        <v>13992</v>
      </c>
      <c r="B10651" t="s">
        <v>25156</v>
      </c>
      <c r="C10651" t="s">
        <v>13993</v>
      </c>
      <c r="D10651" t="s">
        <v>21648</v>
      </c>
      <c r="E10651"/>
      <c r="F10651">
        <v>71001</v>
      </c>
      <c r="G10651"/>
      <c r="H10651"/>
    </row>
    <row r="10652" spans="1:8" x14ac:dyDescent="0.2">
      <c r="A10652" t="s">
        <v>13994</v>
      </c>
      <c r="B10652" t="s">
        <v>25155</v>
      </c>
      <c r="C10652" t="s">
        <v>12184</v>
      </c>
      <c r="D10652" t="s">
        <v>21648</v>
      </c>
      <c r="E10652"/>
      <c r="F10652">
        <v>70729</v>
      </c>
      <c r="G10652"/>
      <c r="H10652"/>
    </row>
    <row r="10653" spans="1:8" x14ac:dyDescent="0.2">
      <c r="A10653" t="s">
        <v>12185</v>
      </c>
      <c r="B10653" t="s">
        <v>25155</v>
      </c>
      <c r="C10653" t="s">
        <v>12186</v>
      </c>
      <c r="D10653" t="s">
        <v>21648</v>
      </c>
      <c r="E10653"/>
      <c r="F10653">
        <v>70729</v>
      </c>
      <c r="G10653"/>
      <c r="H10653"/>
    </row>
    <row r="10654" spans="1:8" x14ac:dyDescent="0.2">
      <c r="A10654" t="s">
        <v>12187</v>
      </c>
      <c r="B10654" t="s">
        <v>25155</v>
      </c>
      <c r="C10654" t="s">
        <v>12188</v>
      </c>
      <c r="D10654" t="s">
        <v>21648</v>
      </c>
      <c r="E10654"/>
      <c r="F10654">
        <v>71943</v>
      </c>
      <c r="G10654"/>
      <c r="H10654"/>
    </row>
    <row r="10655" spans="1:8" x14ac:dyDescent="0.2">
      <c r="A10655" t="s">
        <v>12189</v>
      </c>
      <c r="B10655" t="s">
        <v>25155</v>
      </c>
      <c r="C10655" t="s">
        <v>12190</v>
      </c>
      <c r="D10655" t="s">
        <v>21648</v>
      </c>
      <c r="E10655"/>
      <c r="F10655">
        <v>71943</v>
      </c>
      <c r="G10655"/>
      <c r="H10655"/>
    </row>
    <row r="10656" spans="1:8" x14ac:dyDescent="0.2">
      <c r="A10656" t="s">
        <v>12191</v>
      </c>
      <c r="B10656" t="s">
        <v>25155</v>
      </c>
      <c r="C10656" t="s">
        <v>12192</v>
      </c>
      <c r="D10656" t="s">
        <v>21648</v>
      </c>
      <c r="E10656"/>
      <c r="F10656">
        <v>71943</v>
      </c>
      <c r="G10656"/>
      <c r="H10656"/>
    </row>
    <row r="10657" spans="1:8" x14ac:dyDescent="0.2">
      <c r="A10657" t="s">
        <v>12193</v>
      </c>
      <c r="B10657" t="s">
        <v>25155</v>
      </c>
      <c r="C10657" t="s">
        <v>12194</v>
      </c>
      <c r="D10657" t="s">
        <v>21648</v>
      </c>
      <c r="E10657"/>
      <c r="F10657">
        <v>71943</v>
      </c>
      <c r="G10657"/>
      <c r="H10657"/>
    </row>
    <row r="10658" spans="1:8" x14ac:dyDescent="0.2">
      <c r="A10658" t="s">
        <v>12195</v>
      </c>
      <c r="B10658" t="s">
        <v>24997</v>
      </c>
      <c r="C10658" t="s">
        <v>8743</v>
      </c>
      <c r="D10658" t="s">
        <v>21648</v>
      </c>
      <c r="E10658"/>
      <c r="F10658">
        <v>70729</v>
      </c>
      <c r="G10658"/>
      <c r="H10658"/>
    </row>
    <row r="10659" spans="1:8" x14ac:dyDescent="0.2">
      <c r="A10659" t="s">
        <v>8744</v>
      </c>
      <c r="B10659" t="s">
        <v>21676</v>
      </c>
      <c r="C10659" t="s">
        <v>8745</v>
      </c>
      <c r="D10659" t="s">
        <v>21648</v>
      </c>
      <c r="E10659"/>
      <c r="F10659"/>
      <c r="G10659"/>
      <c r="H10659"/>
    </row>
    <row r="10660" spans="1:8" x14ac:dyDescent="0.2">
      <c r="A10660" t="s">
        <v>8746</v>
      </c>
      <c r="B10660" t="s">
        <v>25155</v>
      </c>
      <c r="C10660" t="s">
        <v>8747</v>
      </c>
      <c r="D10660" t="s">
        <v>21648</v>
      </c>
      <c r="E10660"/>
      <c r="F10660">
        <v>70729</v>
      </c>
      <c r="G10660"/>
      <c r="H10660"/>
    </row>
    <row r="10661" spans="1:8" x14ac:dyDescent="0.2">
      <c r="A10661" t="s">
        <v>8748</v>
      </c>
      <c r="B10661" t="s">
        <v>25155</v>
      </c>
      <c r="C10661" t="s">
        <v>8749</v>
      </c>
      <c r="D10661" t="s">
        <v>21648</v>
      </c>
      <c r="E10661"/>
      <c r="F10661">
        <v>71943</v>
      </c>
      <c r="G10661"/>
      <c r="H10661"/>
    </row>
    <row r="10662" spans="1:8" x14ac:dyDescent="0.2">
      <c r="A10662" t="s">
        <v>8750</v>
      </c>
      <c r="B10662" t="s">
        <v>25155</v>
      </c>
      <c r="C10662" t="s">
        <v>8751</v>
      </c>
      <c r="D10662" t="s">
        <v>21648</v>
      </c>
      <c r="E10662"/>
      <c r="F10662">
        <v>71943</v>
      </c>
      <c r="G10662"/>
      <c r="H10662"/>
    </row>
    <row r="10663" spans="1:8" x14ac:dyDescent="0.2">
      <c r="A10663" t="s">
        <v>8752</v>
      </c>
      <c r="B10663" t="s">
        <v>25155</v>
      </c>
      <c r="C10663" t="s">
        <v>8753</v>
      </c>
      <c r="D10663" t="s">
        <v>21648</v>
      </c>
      <c r="E10663"/>
      <c r="F10663">
        <v>71943</v>
      </c>
      <c r="G10663"/>
      <c r="H10663"/>
    </row>
    <row r="10664" spans="1:8" x14ac:dyDescent="0.2">
      <c r="A10664" t="s">
        <v>8754</v>
      </c>
      <c r="B10664" t="s">
        <v>25155</v>
      </c>
      <c r="C10664" t="s">
        <v>8755</v>
      </c>
      <c r="D10664" t="s">
        <v>21648</v>
      </c>
      <c r="E10664"/>
      <c r="F10664">
        <v>71943</v>
      </c>
      <c r="G10664"/>
      <c r="H10664"/>
    </row>
    <row r="10665" spans="1:8" x14ac:dyDescent="0.2">
      <c r="A10665" t="s">
        <v>8756</v>
      </c>
      <c r="B10665" t="s">
        <v>25155</v>
      </c>
      <c r="C10665" t="s">
        <v>8757</v>
      </c>
      <c r="D10665" t="s">
        <v>21648</v>
      </c>
      <c r="E10665"/>
      <c r="F10665">
        <v>71943</v>
      </c>
      <c r="G10665"/>
      <c r="H10665"/>
    </row>
    <row r="10666" spans="1:8" x14ac:dyDescent="0.2">
      <c r="A10666" t="s">
        <v>8758</v>
      </c>
      <c r="B10666" t="s">
        <v>25155</v>
      </c>
      <c r="C10666" t="s">
        <v>8759</v>
      </c>
      <c r="D10666" t="s">
        <v>24998</v>
      </c>
      <c r="E10666"/>
      <c r="F10666">
        <v>70729</v>
      </c>
      <c r="G10666"/>
      <c r="H10666"/>
    </row>
    <row r="10667" spans="1:8" x14ac:dyDescent="0.2">
      <c r="A10667" t="s">
        <v>8760</v>
      </c>
      <c r="B10667" t="s">
        <v>25158</v>
      </c>
      <c r="C10667" t="s">
        <v>8761</v>
      </c>
      <c r="D10667" t="s">
        <v>21648</v>
      </c>
      <c r="E10667"/>
      <c r="F10667">
        <v>71943</v>
      </c>
      <c r="G10667"/>
      <c r="H10667"/>
    </row>
    <row r="10668" spans="1:8" x14ac:dyDescent="0.2">
      <c r="A10668" t="s">
        <v>8762</v>
      </c>
      <c r="B10668" t="s">
        <v>25156</v>
      </c>
      <c r="C10668" t="s">
        <v>8763</v>
      </c>
      <c r="D10668" t="s">
        <v>21648</v>
      </c>
      <c r="E10668"/>
      <c r="F10668"/>
      <c r="G10668"/>
      <c r="H10668"/>
    </row>
    <row r="10669" spans="1:8" x14ac:dyDescent="0.2">
      <c r="A10669" t="s">
        <v>19760</v>
      </c>
      <c r="B10669" t="s">
        <v>25162</v>
      </c>
      <c r="C10669" t="s">
        <v>19761</v>
      </c>
      <c r="D10669" t="s">
        <v>21648</v>
      </c>
      <c r="E10669"/>
      <c r="F10669">
        <v>71943</v>
      </c>
      <c r="G10669"/>
      <c r="H10669"/>
    </row>
    <row r="10670" spans="1:8" x14ac:dyDescent="0.2">
      <c r="A10670" t="s">
        <v>8764</v>
      </c>
      <c r="B10670" t="s">
        <v>25156</v>
      </c>
      <c r="C10670" t="s">
        <v>8765</v>
      </c>
      <c r="D10670" t="s">
        <v>21648</v>
      </c>
      <c r="E10670"/>
      <c r="F10670">
        <v>71943</v>
      </c>
      <c r="G10670"/>
      <c r="H10670"/>
    </row>
    <row r="10671" spans="1:8" x14ac:dyDescent="0.2">
      <c r="A10671" t="s">
        <v>8766</v>
      </c>
      <c r="B10671" t="s">
        <v>25156</v>
      </c>
      <c r="C10671" t="s">
        <v>8767</v>
      </c>
      <c r="D10671" t="s">
        <v>21648</v>
      </c>
      <c r="E10671"/>
      <c r="F10671">
        <v>71943</v>
      </c>
      <c r="G10671"/>
      <c r="H10671"/>
    </row>
    <row r="10672" spans="1:8" x14ac:dyDescent="0.2">
      <c r="A10672" t="s">
        <v>8768</v>
      </c>
      <c r="B10672" t="s">
        <v>25156</v>
      </c>
      <c r="C10672" t="s">
        <v>8769</v>
      </c>
      <c r="D10672" t="s">
        <v>21648</v>
      </c>
      <c r="E10672"/>
      <c r="F10672">
        <v>71943</v>
      </c>
      <c r="G10672"/>
      <c r="H10672"/>
    </row>
    <row r="10673" spans="1:8" x14ac:dyDescent="0.2">
      <c r="A10673" t="s">
        <v>8770</v>
      </c>
      <c r="B10673" t="s">
        <v>25156</v>
      </c>
      <c r="C10673" t="s">
        <v>8771</v>
      </c>
      <c r="D10673" t="s">
        <v>21648</v>
      </c>
      <c r="E10673"/>
      <c r="F10673">
        <v>71943</v>
      </c>
      <c r="G10673"/>
      <c r="H10673"/>
    </row>
    <row r="10674" spans="1:8" x14ac:dyDescent="0.2">
      <c r="A10674" t="s">
        <v>21515</v>
      </c>
      <c r="B10674" t="s">
        <v>25156</v>
      </c>
      <c r="C10674" t="s">
        <v>21516</v>
      </c>
      <c r="D10674" t="s">
        <v>21648</v>
      </c>
      <c r="E10674"/>
      <c r="F10674">
        <v>71943</v>
      </c>
      <c r="G10674"/>
      <c r="H10674"/>
    </row>
    <row r="10675" spans="1:8" x14ac:dyDescent="0.2">
      <c r="A10675" t="s">
        <v>19762</v>
      </c>
      <c r="B10675" t="s">
        <v>25156</v>
      </c>
      <c r="C10675" t="s">
        <v>19763</v>
      </c>
      <c r="D10675" t="s">
        <v>21648</v>
      </c>
      <c r="E10675"/>
      <c r="F10675">
        <v>71943</v>
      </c>
      <c r="G10675"/>
      <c r="H10675"/>
    </row>
    <row r="10676" spans="1:8" x14ac:dyDescent="0.2">
      <c r="A10676" t="s">
        <v>21517</v>
      </c>
      <c r="B10676" t="s">
        <v>25156</v>
      </c>
      <c r="C10676" t="s">
        <v>21518</v>
      </c>
      <c r="D10676" t="s">
        <v>21648</v>
      </c>
      <c r="E10676"/>
      <c r="F10676">
        <v>71943</v>
      </c>
      <c r="G10676"/>
      <c r="H10676"/>
    </row>
    <row r="10677" spans="1:8" x14ac:dyDescent="0.2">
      <c r="A10677" t="s">
        <v>21519</v>
      </c>
      <c r="B10677" t="s">
        <v>25156</v>
      </c>
      <c r="C10677" t="s">
        <v>21520</v>
      </c>
      <c r="D10677" t="s">
        <v>21648</v>
      </c>
      <c r="E10677"/>
      <c r="F10677">
        <v>71943</v>
      </c>
      <c r="G10677"/>
      <c r="H10677"/>
    </row>
    <row r="10678" spans="1:8" x14ac:dyDescent="0.2">
      <c r="A10678" t="s">
        <v>19764</v>
      </c>
      <c r="B10678" t="s">
        <v>25156</v>
      </c>
      <c r="C10678" t="s">
        <v>19765</v>
      </c>
      <c r="D10678" t="s">
        <v>21648</v>
      </c>
      <c r="E10678"/>
      <c r="F10678">
        <v>71943</v>
      </c>
      <c r="G10678"/>
      <c r="H10678"/>
    </row>
    <row r="10679" spans="1:8" x14ac:dyDescent="0.2">
      <c r="A10679" t="s">
        <v>19766</v>
      </c>
      <c r="B10679" t="s">
        <v>25156</v>
      </c>
      <c r="C10679" t="s">
        <v>19767</v>
      </c>
      <c r="D10679" t="s">
        <v>21648</v>
      </c>
      <c r="E10679"/>
      <c r="F10679">
        <v>71943</v>
      </c>
      <c r="G10679"/>
      <c r="H10679"/>
    </row>
    <row r="10680" spans="1:8" x14ac:dyDescent="0.2">
      <c r="A10680" t="s">
        <v>25958</v>
      </c>
      <c r="B10680" t="s">
        <v>25959</v>
      </c>
      <c r="C10680" t="s">
        <v>25960</v>
      </c>
      <c r="D10680" t="s">
        <v>21648</v>
      </c>
      <c r="E10680"/>
      <c r="F10680">
        <v>71943</v>
      </c>
      <c r="G10680"/>
      <c r="H10680"/>
    </row>
    <row r="10681" spans="1:8" x14ac:dyDescent="0.2">
      <c r="A10681" t="s">
        <v>8772</v>
      </c>
      <c r="B10681" t="s">
        <v>25156</v>
      </c>
      <c r="C10681" t="s">
        <v>8773</v>
      </c>
      <c r="D10681" t="s">
        <v>21677</v>
      </c>
      <c r="E10681"/>
      <c r="F10681">
        <v>71943</v>
      </c>
      <c r="G10681"/>
      <c r="H10681"/>
    </row>
    <row r="10682" spans="1:8" x14ac:dyDescent="0.2">
      <c r="A10682" t="s">
        <v>19768</v>
      </c>
      <c r="B10682" t="s">
        <v>25156</v>
      </c>
      <c r="C10682" t="s">
        <v>19769</v>
      </c>
      <c r="D10682" t="s">
        <v>24998</v>
      </c>
      <c r="E10682"/>
      <c r="F10682">
        <v>70875</v>
      </c>
      <c r="G10682"/>
      <c r="H10682"/>
    </row>
    <row r="10683" spans="1:8" x14ac:dyDescent="0.2">
      <c r="A10683" t="s">
        <v>19770</v>
      </c>
      <c r="B10683" t="s">
        <v>25156</v>
      </c>
      <c r="C10683" t="s">
        <v>19771</v>
      </c>
      <c r="D10683" t="s">
        <v>24998</v>
      </c>
      <c r="E10683"/>
      <c r="F10683">
        <v>70875</v>
      </c>
      <c r="G10683"/>
      <c r="H10683"/>
    </row>
    <row r="10684" spans="1:8" x14ac:dyDescent="0.2">
      <c r="A10684" t="s">
        <v>19772</v>
      </c>
      <c r="B10684" t="s">
        <v>25156</v>
      </c>
      <c r="C10684" t="s">
        <v>19773</v>
      </c>
      <c r="D10684" t="s">
        <v>24998</v>
      </c>
      <c r="E10684"/>
      <c r="F10684">
        <v>70875</v>
      </c>
      <c r="G10684"/>
      <c r="H10684"/>
    </row>
    <row r="10685" spans="1:8" x14ac:dyDescent="0.2">
      <c r="A10685" t="s">
        <v>19774</v>
      </c>
      <c r="B10685" t="s">
        <v>25156</v>
      </c>
      <c r="C10685" t="s">
        <v>19775</v>
      </c>
      <c r="D10685" t="s">
        <v>24998</v>
      </c>
      <c r="E10685"/>
      <c r="F10685">
        <v>70875</v>
      </c>
      <c r="G10685"/>
      <c r="H10685"/>
    </row>
    <row r="10686" spans="1:8" x14ac:dyDescent="0.2">
      <c r="A10686" t="s">
        <v>19776</v>
      </c>
      <c r="B10686" t="s">
        <v>25156</v>
      </c>
      <c r="C10686" t="s">
        <v>19777</v>
      </c>
      <c r="D10686" t="s">
        <v>24998</v>
      </c>
      <c r="E10686"/>
      <c r="F10686">
        <v>70875</v>
      </c>
      <c r="G10686"/>
      <c r="H10686"/>
    </row>
    <row r="10687" spans="1:8" x14ac:dyDescent="0.2">
      <c r="A10687" t="s">
        <v>19778</v>
      </c>
      <c r="B10687" t="s">
        <v>25156</v>
      </c>
      <c r="C10687" t="s">
        <v>19779</v>
      </c>
      <c r="D10687" t="s">
        <v>24998</v>
      </c>
      <c r="E10687"/>
      <c r="F10687">
        <v>70875</v>
      </c>
      <c r="G10687"/>
      <c r="H10687"/>
    </row>
    <row r="10688" spans="1:8" x14ac:dyDescent="0.2">
      <c r="A10688" t="s">
        <v>19780</v>
      </c>
      <c r="B10688" t="s">
        <v>25158</v>
      </c>
      <c r="C10688" t="s">
        <v>19781</v>
      </c>
      <c r="D10688" t="s">
        <v>21648</v>
      </c>
      <c r="E10688"/>
      <c r="F10688">
        <v>71943</v>
      </c>
      <c r="G10688"/>
      <c r="H10688"/>
    </row>
    <row r="10689" spans="1:8" x14ac:dyDescent="0.2">
      <c r="A10689" t="s">
        <v>21521</v>
      </c>
      <c r="B10689" t="s">
        <v>25158</v>
      </c>
      <c r="C10689" t="s">
        <v>21522</v>
      </c>
      <c r="D10689" t="s">
        <v>21648</v>
      </c>
      <c r="E10689"/>
      <c r="F10689">
        <v>71943</v>
      </c>
      <c r="G10689"/>
      <c r="H10689"/>
    </row>
    <row r="10690" spans="1:8" x14ac:dyDescent="0.2">
      <c r="A10690" t="s">
        <v>21523</v>
      </c>
      <c r="B10690" t="s">
        <v>25158</v>
      </c>
      <c r="C10690" t="s">
        <v>21524</v>
      </c>
      <c r="D10690" t="s">
        <v>21648</v>
      </c>
      <c r="E10690"/>
      <c r="F10690">
        <v>71943</v>
      </c>
      <c r="G10690"/>
      <c r="H10690"/>
    </row>
    <row r="10691" spans="1:8" x14ac:dyDescent="0.2">
      <c r="A10691" t="s">
        <v>21525</v>
      </c>
      <c r="B10691" t="s">
        <v>25158</v>
      </c>
      <c r="C10691" t="s">
        <v>21526</v>
      </c>
      <c r="D10691" t="s">
        <v>21648</v>
      </c>
      <c r="E10691"/>
      <c r="F10691">
        <v>71943</v>
      </c>
      <c r="G10691"/>
      <c r="H10691"/>
    </row>
    <row r="10692" spans="1:8" x14ac:dyDescent="0.2">
      <c r="A10692" t="s">
        <v>19782</v>
      </c>
      <c r="B10692" t="s">
        <v>25156</v>
      </c>
      <c r="C10692" t="s">
        <v>19783</v>
      </c>
      <c r="D10692" t="s">
        <v>24998</v>
      </c>
      <c r="E10692"/>
      <c r="F10692">
        <v>70875</v>
      </c>
      <c r="G10692"/>
      <c r="H10692"/>
    </row>
    <row r="10693" spans="1:8" x14ac:dyDescent="0.2">
      <c r="A10693" t="s">
        <v>19784</v>
      </c>
      <c r="B10693" t="s">
        <v>25156</v>
      </c>
      <c r="C10693" t="s">
        <v>19785</v>
      </c>
      <c r="D10693" t="s">
        <v>24998</v>
      </c>
      <c r="E10693"/>
      <c r="F10693">
        <v>70875</v>
      </c>
      <c r="G10693"/>
      <c r="H10693"/>
    </row>
    <row r="10694" spans="1:8" x14ac:dyDescent="0.2">
      <c r="A10694" t="s">
        <v>19786</v>
      </c>
      <c r="B10694" t="s">
        <v>25156</v>
      </c>
      <c r="C10694" t="s">
        <v>19787</v>
      </c>
      <c r="D10694" t="s">
        <v>24998</v>
      </c>
      <c r="E10694"/>
      <c r="F10694">
        <v>70875</v>
      </c>
      <c r="G10694"/>
      <c r="H10694"/>
    </row>
    <row r="10695" spans="1:8" x14ac:dyDescent="0.2">
      <c r="A10695" t="s">
        <v>19788</v>
      </c>
      <c r="B10695" t="s">
        <v>25156</v>
      </c>
      <c r="C10695" t="s">
        <v>19789</v>
      </c>
      <c r="D10695" t="s">
        <v>24998</v>
      </c>
      <c r="E10695"/>
      <c r="F10695">
        <v>70875</v>
      </c>
      <c r="G10695"/>
      <c r="H10695"/>
    </row>
    <row r="10696" spans="1:8" x14ac:dyDescent="0.2">
      <c r="A10696" t="s">
        <v>19790</v>
      </c>
      <c r="B10696" t="s">
        <v>25156</v>
      </c>
      <c r="C10696" t="s">
        <v>19791</v>
      </c>
      <c r="D10696" t="s">
        <v>24998</v>
      </c>
      <c r="E10696"/>
      <c r="F10696">
        <v>70875</v>
      </c>
      <c r="G10696"/>
      <c r="H10696"/>
    </row>
    <row r="10697" spans="1:8" x14ac:dyDescent="0.2">
      <c r="A10697" t="s">
        <v>19792</v>
      </c>
      <c r="B10697" t="s">
        <v>25156</v>
      </c>
      <c r="C10697" t="s">
        <v>19793</v>
      </c>
      <c r="D10697" t="s">
        <v>24998</v>
      </c>
      <c r="E10697"/>
      <c r="F10697">
        <v>71943</v>
      </c>
      <c r="G10697"/>
      <c r="H10697"/>
    </row>
    <row r="10698" spans="1:8" x14ac:dyDescent="0.2">
      <c r="A10698" t="s">
        <v>19794</v>
      </c>
      <c r="B10698" t="s">
        <v>25156</v>
      </c>
      <c r="C10698" t="s">
        <v>19795</v>
      </c>
      <c r="D10698" t="s">
        <v>24998</v>
      </c>
      <c r="E10698"/>
      <c r="F10698">
        <v>71943</v>
      </c>
      <c r="G10698"/>
      <c r="H10698"/>
    </row>
    <row r="10699" spans="1:8" x14ac:dyDescent="0.2">
      <c r="A10699" t="s">
        <v>19796</v>
      </c>
      <c r="B10699" t="s">
        <v>25156</v>
      </c>
      <c r="C10699" t="s">
        <v>19797</v>
      </c>
      <c r="D10699" t="s">
        <v>24998</v>
      </c>
      <c r="E10699"/>
      <c r="F10699">
        <v>71943</v>
      </c>
      <c r="G10699"/>
      <c r="H10699"/>
    </row>
    <row r="10700" spans="1:8" x14ac:dyDescent="0.2">
      <c r="A10700" t="s">
        <v>19798</v>
      </c>
      <c r="B10700" t="s">
        <v>25156</v>
      </c>
      <c r="C10700" t="s">
        <v>19799</v>
      </c>
      <c r="D10700" t="s">
        <v>24998</v>
      </c>
      <c r="E10700"/>
      <c r="F10700">
        <v>71943</v>
      </c>
      <c r="G10700"/>
      <c r="H10700"/>
    </row>
    <row r="10701" spans="1:8" x14ac:dyDescent="0.2">
      <c r="A10701" t="s">
        <v>19800</v>
      </c>
      <c r="B10701" t="s">
        <v>25156</v>
      </c>
      <c r="C10701" t="s">
        <v>19801</v>
      </c>
      <c r="D10701" t="s">
        <v>24998</v>
      </c>
      <c r="E10701"/>
      <c r="F10701">
        <v>71943</v>
      </c>
      <c r="G10701"/>
      <c r="H10701"/>
    </row>
    <row r="10702" spans="1:8" x14ac:dyDescent="0.2">
      <c r="A10702" t="s">
        <v>19802</v>
      </c>
      <c r="B10702" t="s">
        <v>25156</v>
      </c>
      <c r="C10702" t="s">
        <v>19803</v>
      </c>
      <c r="D10702" t="s">
        <v>24998</v>
      </c>
      <c r="E10702"/>
      <c r="F10702">
        <v>71943</v>
      </c>
      <c r="G10702"/>
      <c r="H10702"/>
    </row>
    <row r="10703" spans="1:8" x14ac:dyDescent="0.2">
      <c r="A10703" t="s">
        <v>19804</v>
      </c>
      <c r="B10703" t="s">
        <v>25156</v>
      </c>
      <c r="C10703" t="s">
        <v>19805</v>
      </c>
      <c r="D10703" t="s">
        <v>24998</v>
      </c>
      <c r="E10703"/>
      <c r="F10703">
        <v>71943</v>
      </c>
      <c r="G10703"/>
      <c r="H10703"/>
    </row>
    <row r="10704" spans="1:8" x14ac:dyDescent="0.2">
      <c r="A10704" t="s">
        <v>19806</v>
      </c>
      <c r="B10704" t="s">
        <v>25156</v>
      </c>
      <c r="C10704" t="s">
        <v>19807</v>
      </c>
      <c r="D10704" t="s">
        <v>24998</v>
      </c>
      <c r="E10704"/>
      <c r="F10704">
        <v>71943</v>
      </c>
      <c r="G10704"/>
      <c r="H10704"/>
    </row>
    <row r="10705" spans="1:8" x14ac:dyDescent="0.2">
      <c r="A10705" t="s">
        <v>19808</v>
      </c>
      <c r="B10705" t="s">
        <v>25156</v>
      </c>
      <c r="C10705" t="s">
        <v>19809</v>
      </c>
      <c r="D10705" t="s">
        <v>24998</v>
      </c>
      <c r="E10705"/>
      <c r="F10705">
        <v>70875</v>
      </c>
      <c r="G10705"/>
      <c r="H10705"/>
    </row>
    <row r="10706" spans="1:8" x14ac:dyDescent="0.2">
      <c r="A10706" t="s">
        <v>19810</v>
      </c>
      <c r="B10706" t="s">
        <v>25156</v>
      </c>
      <c r="C10706" t="s">
        <v>19811</v>
      </c>
      <c r="D10706" t="s">
        <v>24998</v>
      </c>
      <c r="E10706"/>
      <c r="F10706">
        <v>70875</v>
      </c>
      <c r="G10706"/>
      <c r="H10706"/>
    </row>
    <row r="10707" spans="1:8" x14ac:dyDescent="0.2">
      <c r="A10707" t="s">
        <v>19812</v>
      </c>
      <c r="B10707" t="s">
        <v>25156</v>
      </c>
      <c r="C10707" t="s">
        <v>19813</v>
      </c>
      <c r="D10707" t="s">
        <v>24998</v>
      </c>
      <c r="E10707"/>
      <c r="F10707">
        <v>70875</v>
      </c>
      <c r="G10707"/>
      <c r="H10707"/>
    </row>
    <row r="10708" spans="1:8" x14ac:dyDescent="0.2">
      <c r="A10708" t="s">
        <v>19814</v>
      </c>
      <c r="B10708" t="s">
        <v>25156</v>
      </c>
      <c r="C10708" t="s">
        <v>19815</v>
      </c>
      <c r="D10708" t="s">
        <v>24998</v>
      </c>
      <c r="E10708"/>
      <c r="F10708">
        <v>70875</v>
      </c>
      <c r="G10708"/>
      <c r="H10708"/>
    </row>
    <row r="10709" spans="1:8" x14ac:dyDescent="0.2">
      <c r="A10709" t="s">
        <v>19816</v>
      </c>
      <c r="B10709" t="s">
        <v>25156</v>
      </c>
      <c r="C10709" t="s">
        <v>19817</v>
      </c>
      <c r="D10709" t="s">
        <v>24998</v>
      </c>
      <c r="E10709"/>
      <c r="F10709">
        <v>70875</v>
      </c>
      <c r="G10709"/>
      <c r="H10709"/>
    </row>
    <row r="10710" spans="1:8" x14ac:dyDescent="0.2">
      <c r="A10710" t="s">
        <v>25961</v>
      </c>
      <c r="B10710" t="s">
        <v>25160</v>
      </c>
      <c r="C10710" t="s">
        <v>25962</v>
      </c>
      <c r="D10710" t="s">
        <v>21648</v>
      </c>
      <c r="E10710"/>
      <c r="F10710">
        <v>72301</v>
      </c>
      <c r="G10710"/>
      <c r="H10710"/>
    </row>
    <row r="10711" spans="1:8" x14ac:dyDescent="0.2">
      <c r="A10711" t="s">
        <v>19818</v>
      </c>
      <c r="B10711" t="s">
        <v>25156</v>
      </c>
      <c r="C10711" t="s">
        <v>19819</v>
      </c>
      <c r="D10711" t="s">
        <v>24998</v>
      </c>
      <c r="E10711"/>
      <c r="F10711">
        <v>70875</v>
      </c>
      <c r="G10711"/>
      <c r="H10711"/>
    </row>
    <row r="10712" spans="1:8" x14ac:dyDescent="0.2">
      <c r="A10712" t="s">
        <v>21527</v>
      </c>
      <c r="B10712" t="s">
        <v>25164</v>
      </c>
      <c r="C10712" t="s">
        <v>21528</v>
      </c>
      <c r="D10712" t="s">
        <v>24998</v>
      </c>
      <c r="E10712"/>
      <c r="F10712">
        <v>71943</v>
      </c>
      <c r="G10712"/>
      <c r="H10712"/>
    </row>
    <row r="10713" spans="1:8" x14ac:dyDescent="0.2">
      <c r="A10713" t="s">
        <v>8774</v>
      </c>
      <c r="B10713" t="s">
        <v>25165</v>
      </c>
      <c r="C10713" t="s">
        <v>8775</v>
      </c>
      <c r="D10713" t="s">
        <v>21648</v>
      </c>
      <c r="E10713"/>
      <c r="F10713">
        <v>99999</v>
      </c>
      <c r="G10713"/>
      <c r="H10713"/>
    </row>
    <row r="10714" spans="1:8" x14ac:dyDescent="0.2">
      <c r="A10714" t="s">
        <v>8776</v>
      </c>
      <c r="B10714" t="s">
        <v>25165</v>
      </c>
      <c r="C10714" t="s">
        <v>8777</v>
      </c>
      <c r="D10714" t="s">
        <v>21648</v>
      </c>
      <c r="E10714"/>
      <c r="F10714">
        <v>99999</v>
      </c>
      <c r="G10714"/>
      <c r="H10714"/>
    </row>
    <row r="10715" spans="1:8" x14ac:dyDescent="0.2">
      <c r="A10715" t="s">
        <v>8778</v>
      </c>
      <c r="B10715" t="s">
        <v>25165</v>
      </c>
      <c r="C10715" t="s">
        <v>8779</v>
      </c>
      <c r="D10715" t="s">
        <v>21648</v>
      </c>
      <c r="E10715"/>
      <c r="F10715">
        <v>99999</v>
      </c>
      <c r="G10715"/>
      <c r="H10715"/>
    </row>
    <row r="10716" spans="1:8" x14ac:dyDescent="0.2">
      <c r="A10716" t="s">
        <v>8780</v>
      </c>
      <c r="B10716" t="s">
        <v>25165</v>
      </c>
      <c r="C10716" t="s">
        <v>8781</v>
      </c>
      <c r="D10716" t="s">
        <v>21648</v>
      </c>
      <c r="E10716"/>
      <c r="F10716">
        <v>99999</v>
      </c>
      <c r="G10716"/>
      <c r="H10716"/>
    </row>
    <row r="10717" spans="1:8" x14ac:dyDescent="0.2">
      <c r="A10717" t="s">
        <v>8782</v>
      </c>
      <c r="B10717" t="s">
        <v>25165</v>
      </c>
      <c r="C10717" t="s">
        <v>8783</v>
      </c>
      <c r="D10717" t="s">
        <v>21648</v>
      </c>
      <c r="E10717"/>
      <c r="F10717">
        <v>99999</v>
      </c>
      <c r="G10717"/>
      <c r="H10717"/>
    </row>
    <row r="10718" spans="1:8" x14ac:dyDescent="0.2">
      <c r="A10718" t="s">
        <v>8784</v>
      </c>
      <c r="B10718" t="s">
        <v>25165</v>
      </c>
      <c r="C10718" t="s">
        <v>8785</v>
      </c>
      <c r="D10718" t="s">
        <v>21648</v>
      </c>
      <c r="E10718"/>
      <c r="F10718">
        <v>99999</v>
      </c>
      <c r="G10718"/>
      <c r="H10718"/>
    </row>
    <row r="10719" spans="1:8" x14ac:dyDescent="0.2">
      <c r="A10719" t="s">
        <v>8786</v>
      </c>
      <c r="B10719" t="s">
        <v>25165</v>
      </c>
      <c r="C10719" t="s">
        <v>16551</v>
      </c>
      <c r="D10719" t="s">
        <v>21648</v>
      </c>
      <c r="E10719"/>
      <c r="F10719">
        <v>99999</v>
      </c>
      <c r="G10719"/>
      <c r="H10719"/>
    </row>
    <row r="10720" spans="1:8" x14ac:dyDescent="0.2">
      <c r="A10720" t="s">
        <v>16552</v>
      </c>
      <c r="B10720" t="s">
        <v>25165</v>
      </c>
      <c r="C10720" t="s">
        <v>16553</v>
      </c>
      <c r="D10720" t="s">
        <v>21648</v>
      </c>
      <c r="E10720"/>
      <c r="F10720">
        <v>99999</v>
      </c>
      <c r="G10720"/>
      <c r="H10720"/>
    </row>
    <row r="10721" spans="1:8" x14ac:dyDescent="0.2">
      <c r="A10721" t="s">
        <v>16554</v>
      </c>
      <c r="B10721" t="s">
        <v>25165</v>
      </c>
      <c r="C10721" t="s">
        <v>16555</v>
      </c>
      <c r="D10721" t="s">
        <v>21648</v>
      </c>
      <c r="E10721"/>
      <c r="F10721">
        <v>99999</v>
      </c>
      <c r="G10721"/>
      <c r="H10721"/>
    </row>
    <row r="10722" spans="1:8" x14ac:dyDescent="0.2">
      <c r="A10722" t="s">
        <v>16556</v>
      </c>
      <c r="B10722" t="s">
        <v>25165</v>
      </c>
      <c r="C10722" t="s">
        <v>16557</v>
      </c>
      <c r="D10722" t="s">
        <v>21648</v>
      </c>
      <c r="E10722"/>
      <c r="F10722">
        <v>99999</v>
      </c>
      <c r="G10722"/>
      <c r="H10722"/>
    </row>
    <row r="10723" spans="1:8" x14ac:dyDescent="0.2">
      <c r="A10723" t="s">
        <v>16558</v>
      </c>
      <c r="B10723" t="s">
        <v>25165</v>
      </c>
      <c r="C10723" t="s">
        <v>16559</v>
      </c>
      <c r="D10723" t="s">
        <v>21648</v>
      </c>
      <c r="E10723"/>
      <c r="F10723">
        <v>99999</v>
      </c>
      <c r="G10723"/>
      <c r="H10723"/>
    </row>
    <row r="10724" spans="1:8" x14ac:dyDescent="0.2">
      <c r="A10724" t="s">
        <v>16560</v>
      </c>
      <c r="B10724" t="s">
        <v>25165</v>
      </c>
      <c r="C10724" t="s">
        <v>16561</v>
      </c>
      <c r="D10724" t="s">
        <v>21648</v>
      </c>
      <c r="E10724"/>
      <c r="F10724">
        <v>99999</v>
      </c>
      <c r="G10724"/>
      <c r="H10724"/>
    </row>
    <row r="10725" spans="1:8" x14ac:dyDescent="0.2">
      <c r="A10725" t="s">
        <v>16562</v>
      </c>
      <c r="B10725" t="s">
        <v>25165</v>
      </c>
      <c r="C10725" t="s">
        <v>16563</v>
      </c>
      <c r="D10725" t="s">
        <v>21648</v>
      </c>
      <c r="E10725"/>
      <c r="F10725">
        <v>99999</v>
      </c>
      <c r="G10725"/>
      <c r="H10725"/>
    </row>
    <row r="10726" spans="1:8" x14ac:dyDescent="0.2">
      <c r="A10726" t="s">
        <v>16564</v>
      </c>
      <c r="B10726" t="s">
        <v>25165</v>
      </c>
      <c r="C10726" t="s">
        <v>16565</v>
      </c>
      <c r="D10726" t="s">
        <v>21648</v>
      </c>
      <c r="E10726"/>
      <c r="F10726">
        <v>99999</v>
      </c>
      <c r="G10726"/>
      <c r="H10726"/>
    </row>
    <row r="10727" spans="1:8" x14ac:dyDescent="0.2">
      <c r="A10727" t="s">
        <v>16566</v>
      </c>
      <c r="B10727" t="s">
        <v>25165</v>
      </c>
      <c r="C10727" t="s">
        <v>16567</v>
      </c>
      <c r="D10727" t="s">
        <v>21648</v>
      </c>
      <c r="E10727"/>
      <c r="F10727">
        <v>99999</v>
      </c>
      <c r="G10727"/>
      <c r="H10727"/>
    </row>
    <row r="10728" spans="1:8" x14ac:dyDescent="0.2">
      <c r="A10728" t="s">
        <v>16568</v>
      </c>
      <c r="B10728" t="s">
        <v>25165</v>
      </c>
      <c r="C10728" t="s">
        <v>16569</v>
      </c>
      <c r="D10728" t="s">
        <v>21648</v>
      </c>
      <c r="E10728"/>
      <c r="F10728">
        <v>99999</v>
      </c>
      <c r="G10728"/>
      <c r="H10728"/>
    </row>
    <row r="10729" spans="1:8" x14ac:dyDescent="0.2">
      <c r="A10729" t="s">
        <v>16570</v>
      </c>
      <c r="B10729" t="s">
        <v>25165</v>
      </c>
      <c r="C10729" t="s">
        <v>16571</v>
      </c>
      <c r="D10729" t="s">
        <v>21648</v>
      </c>
      <c r="E10729"/>
      <c r="F10729">
        <v>99999</v>
      </c>
      <c r="G10729"/>
      <c r="H10729"/>
    </row>
    <row r="10730" spans="1:8" x14ac:dyDescent="0.2">
      <c r="A10730" t="s">
        <v>16572</v>
      </c>
      <c r="B10730" t="s">
        <v>25165</v>
      </c>
      <c r="C10730" t="s">
        <v>16573</v>
      </c>
      <c r="D10730" t="s">
        <v>21648</v>
      </c>
      <c r="E10730"/>
      <c r="F10730">
        <v>99999</v>
      </c>
      <c r="G10730"/>
      <c r="H10730"/>
    </row>
    <row r="10731" spans="1:8" x14ac:dyDescent="0.2">
      <c r="A10731" t="s">
        <v>16574</v>
      </c>
      <c r="B10731" t="s">
        <v>25165</v>
      </c>
      <c r="C10731" t="s">
        <v>16575</v>
      </c>
      <c r="D10731" t="s">
        <v>21648</v>
      </c>
      <c r="E10731"/>
      <c r="F10731">
        <v>99999</v>
      </c>
      <c r="G10731"/>
      <c r="H10731"/>
    </row>
    <row r="10732" spans="1:8" x14ac:dyDescent="0.2">
      <c r="A10732" t="s">
        <v>16576</v>
      </c>
      <c r="B10732" t="s">
        <v>25165</v>
      </c>
      <c r="C10732" t="s">
        <v>16577</v>
      </c>
      <c r="D10732" t="s">
        <v>21648</v>
      </c>
      <c r="E10732"/>
      <c r="F10732">
        <v>99999</v>
      </c>
      <c r="G10732"/>
      <c r="H10732"/>
    </row>
    <row r="10733" spans="1:8" x14ac:dyDescent="0.2">
      <c r="A10733" t="s">
        <v>16578</v>
      </c>
      <c r="B10733" t="s">
        <v>25165</v>
      </c>
      <c r="C10733" t="s">
        <v>16579</v>
      </c>
      <c r="D10733" t="s">
        <v>21648</v>
      </c>
      <c r="E10733"/>
      <c r="F10733">
        <v>99999</v>
      </c>
      <c r="G10733"/>
      <c r="H10733"/>
    </row>
    <row r="10734" spans="1:8" x14ac:dyDescent="0.2">
      <c r="A10734" t="s">
        <v>16580</v>
      </c>
      <c r="B10734" t="s">
        <v>25165</v>
      </c>
      <c r="C10734" t="s">
        <v>16581</v>
      </c>
      <c r="D10734" t="s">
        <v>21648</v>
      </c>
      <c r="E10734"/>
      <c r="F10734">
        <v>99999</v>
      </c>
      <c r="G10734"/>
      <c r="H10734"/>
    </row>
    <row r="10735" spans="1:8" x14ac:dyDescent="0.2">
      <c r="A10735" t="s">
        <v>16582</v>
      </c>
      <c r="B10735" t="s">
        <v>25165</v>
      </c>
      <c r="C10735" t="s">
        <v>16583</v>
      </c>
      <c r="D10735" t="s">
        <v>21648</v>
      </c>
      <c r="E10735"/>
      <c r="F10735">
        <v>99999</v>
      </c>
      <c r="G10735"/>
      <c r="H10735"/>
    </row>
    <row r="10736" spans="1:8" x14ac:dyDescent="0.2">
      <c r="A10736" t="s">
        <v>16584</v>
      </c>
      <c r="B10736" t="s">
        <v>25165</v>
      </c>
      <c r="C10736" t="s">
        <v>16585</v>
      </c>
      <c r="D10736" t="s">
        <v>21648</v>
      </c>
      <c r="E10736"/>
      <c r="F10736">
        <v>99999</v>
      </c>
      <c r="G10736"/>
      <c r="H10736"/>
    </row>
    <row r="10737" spans="1:8" x14ac:dyDescent="0.2">
      <c r="A10737" t="s">
        <v>16586</v>
      </c>
      <c r="B10737" t="s">
        <v>25165</v>
      </c>
      <c r="C10737" t="s">
        <v>16587</v>
      </c>
      <c r="D10737" t="s">
        <v>21648</v>
      </c>
      <c r="E10737"/>
      <c r="F10737">
        <v>99999</v>
      </c>
      <c r="G10737"/>
      <c r="H10737"/>
    </row>
    <row r="10738" spans="1:8" x14ac:dyDescent="0.2">
      <c r="A10738" t="s">
        <v>16588</v>
      </c>
      <c r="B10738" t="s">
        <v>25165</v>
      </c>
      <c r="C10738" t="s">
        <v>16589</v>
      </c>
      <c r="D10738" t="s">
        <v>21648</v>
      </c>
      <c r="E10738"/>
      <c r="F10738">
        <v>99999</v>
      </c>
      <c r="G10738"/>
      <c r="H10738"/>
    </row>
    <row r="10739" spans="1:8" x14ac:dyDescent="0.2">
      <c r="A10739" t="s">
        <v>16590</v>
      </c>
      <c r="B10739" t="s">
        <v>25165</v>
      </c>
      <c r="C10739" t="s">
        <v>16591</v>
      </c>
      <c r="D10739" t="s">
        <v>21648</v>
      </c>
      <c r="E10739"/>
      <c r="F10739">
        <v>99999</v>
      </c>
      <c r="G10739"/>
      <c r="H10739"/>
    </row>
    <row r="10740" spans="1:8" x14ac:dyDescent="0.2">
      <c r="A10740" t="s">
        <v>16592</v>
      </c>
      <c r="B10740" t="s">
        <v>25165</v>
      </c>
      <c r="C10740" t="s">
        <v>16593</v>
      </c>
      <c r="D10740" t="s">
        <v>21648</v>
      </c>
      <c r="E10740"/>
      <c r="F10740">
        <v>99999</v>
      </c>
      <c r="G10740"/>
      <c r="H10740"/>
    </row>
    <row r="10741" spans="1:8" x14ac:dyDescent="0.2">
      <c r="A10741" t="s">
        <v>16594</v>
      </c>
      <c r="B10741" t="s">
        <v>25165</v>
      </c>
      <c r="C10741" t="s">
        <v>16595</v>
      </c>
      <c r="D10741" t="s">
        <v>21648</v>
      </c>
      <c r="E10741"/>
      <c r="F10741">
        <v>99999</v>
      </c>
      <c r="G10741"/>
      <c r="H10741"/>
    </row>
    <row r="10742" spans="1:8" x14ac:dyDescent="0.2">
      <c r="A10742" t="s">
        <v>16596</v>
      </c>
      <c r="B10742" t="s">
        <v>25165</v>
      </c>
      <c r="C10742" t="s">
        <v>16597</v>
      </c>
      <c r="D10742" t="s">
        <v>21648</v>
      </c>
      <c r="E10742"/>
      <c r="F10742">
        <v>99999</v>
      </c>
      <c r="G10742"/>
      <c r="H10742"/>
    </row>
    <row r="10743" spans="1:8" x14ac:dyDescent="0.2">
      <c r="A10743" t="s">
        <v>16598</v>
      </c>
      <c r="B10743" t="s">
        <v>25165</v>
      </c>
      <c r="C10743" t="s">
        <v>16599</v>
      </c>
      <c r="D10743" t="s">
        <v>21648</v>
      </c>
      <c r="E10743"/>
      <c r="F10743">
        <v>99999</v>
      </c>
      <c r="G10743"/>
      <c r="H10743"/>
    </row>
    <row r="10744" spans="1:8" x14ac:dyDescent="0.2">
      <c r="A10744" t="s">
        <v>16600</v>
      </c>
      <c r="B10744" t="s">
        <v>25165</v>
      </c>
      <c r="C10744" t="s">
        <v>16601</v>
      </c>
      <c r="D10744" t="s">
        <v>21648</v>
      </c>
      <c r="E10744"/>
      <c r="F10744">
        <v>99999</v>
      </c>
      <c r="G10744"/>
      <c r="H10744"/>
    </row>
    <row r="10745" spans="1:8" x14ac:dyDescent="0.2">
      <c r="A10745" t="s">
        <v>16602</v>
      </c>
      <c r="B10745" t="s">
        <v>25165</v>
      </c>
      <c r="C10745" t="s">
        <v>16603</v>
      </c>
      <c r="D10745" t="s">
        <v>21648</v>
      </c>
      <c r="E10745"/>
      <c r="F10745">
        <v>99999</v>
      </c>
      <c r="G10745"/>
      <c r="H10745"/>
    </row>
    <row r="10746" spans="1:8" x14ac:dyDescent="0.2">
      <c r="A10746" t="s">
        <v>16604</v>
      </c>
      <c r="B10746" t="s">
        <v>25165</v>
      </c>
      <c r="C10746" t="s">
        <v>16605</v>
      </c>
      <c r="D10746" t="s">
        <v>21648</v>
      </c>
      <c r="E10746"/>
      <c r="F10746">
        <v>99999</v>
      </c>
      <c r="G10746"/>
      <c r="H10746"/>
    </row>
    <row r="10747" spans="1:8" x14ac:dyDescent="0.2">
      <c r="A10747" t="s">
        <v>16606</v>
      </c>
      <c r="B10747" t="s">
        <v>25165</v>
      </c>
      <c r="C10747" t="s">
        <v>16607</v>
      </c>
      <c r="D10747" t="s">
        <v>21648</v>
      </c>
      <c r="E10747"/>
      <c r="F10747">
        <v>99999</v>
      </c>
      <c r="G10747"/>
      <c r="H10747"/>
    </row>
    <row r="10748" spans="1:8" x14ac:dyDescent="0.2">
      <c r="A10748" t="s">
        <v>16608</v>
      </c>
      <c r="B10748" t="s">
        <v>25165</v>
      </c>
      <c r="C10748" t="s">
        <v>16609</v>
      </c>
      <c r="D10748" t="s">
        <v>21648</v>
      </c>
      <c r="E10748"/>
      <c r="F10748">
        <v>99999</v>
      </c>
      <c r="G10748"/>
      <c r="H10748"/>
    </row>
    <row r="10749" spans="1:8" x14ac:dyDescent="0.2">
      <c r="A10749" t="s">
        <v>16610</v>
      </c>
      <c r="B10749" t="s">
        <v>25165</v>
      </c>
      <c r="C10749" t="s">
        <v>16611</v>
      </c>
      <c r="D10749" t="s">
        <v>21648</v>
      </c>
      <c r="E10749"/>
      <c r="F10749">
        <v>99999</v>
      </c>
      <c r="G10749"/>
      <c r="H10749"/>
    </row>
    <row r="10750" spans="1:8" x14ac:dyDescent="0.2">
      <c r="A10750" t="s">
        <v>16612</v>
      </c>
      <c r="B10750" t="s">
        <v>25165</v>
      </c>
      <c r="C10750" t="s">
        <v>16613</v>
      </c>
      <c r="D10750" t="s">
        <v>21648</v>
      </c>
      <c r="E10750"/>
      <c r="F10750">
        <v>99999</v>
      </c>
      <c r="G10750"/>
      <c r="H10750"/>
    </row>
    <row r="10751" spans="1:8" x14ac:dyDescent="0.2">
      <c r="A10751" t="s">
        <v>16614</v>
      </c>
      <c r="B10751" t="s">
        <v>25165</v>
      </c>
      <c r="C10751" t="s">
        <v>16615</v>
      </c>
      <c r="D10751" t="s">
        <v>21648</v>
      </c>
      <c r="E10751"/>
      <c r="F10751">
        <v>99999</v>
      </c>
      <c r="G10751"/>
      <c r="H10751"/>
    </row>
    <row r="10752" spans="1:8" x14ac:dyDescent="0.2">
      <c r="A10752" t="s">
        <v>16616</v>
      </c>
      <c r="B10752" t="s">
        <v>25165</v>
      </c>
      <c r="C10752" t="s">
        <v>16617</v>
      </c>
      <c r="D10752" t="s">
        <v>21648</v>
      </c>
      <c r="E10752"/>
      <c r="F10752">
        <v>99999</v>
      </c>
      <c r="G10752"/>
      <c r="H10752"/>
    </row>
    <row r="10753" spans="1:8" x14ac:dyDescent="0.2">
      <c r="A10753" t="s">
        <v>16618</v>
      </c>
      <c r="B10753" t="s">
        <v>25165</v>
      </c>
      <c r="C10753" t="s">
        <v>16619</v>
      </c>
      <c r="D10753" t="s">
        <v>21648</v>
      </c>
      <c r="E10753"/>
      <c r="F10753">
        <v>99999</v>
      </c>
      <c r="G10753"/>
      <c r="H10753"/>
    </row>
    <row r="10754" spans="1:8" x14ac:dyDescent="0.2">
      <c r="A10754" t="s">
        <v>16620</v>
      </c>
      <c r="B10754" t="s">
        <v>25165</v>
      </c>
      <c r="C10754" t="s">
        <v>16621</v>
      </c>
      <c r="D10754" t="s">
        <v>21648</v>
      </c>
      <c r="E10754"/>
      <c r="F10754">
        <v>99999</v>
      </c>
      <c r="G10754"/>
      <c r="H10754"/>
    </row>
    <row r="10755" spans="1:8" x14ac:dyDescent="0.2">
      <c r="A10755" t="s">
        <v>16622</v>
      </c>
      <c r="B10755" t="s">
        <v>25165</v>
      </c>
      <c r="C10755" t="s">
        <v>16623</v>
      </c>
      <c r="D10755" t="s">
        <v>21648</v>
      </c>
      <c r="E10755"/>
      <c r="F10755">
        <v>99999</v>
      </c>
      <c r="G10755"/>
      <c r="H10755"/>
    </row>
    <row r="10756" spans="1:8" x14ac:dyDescent="0.2">
      <c r="A10756" t="s">
        <v>19820</v>
      </c>
      <c r="B10756" t="s">
        <v>25165</v>
      </c>
      <c r="C10756" t="s">
        <v>19821</v>
      </c>
      <c r="D10756" t="s">
        <v>21648</v>
      </c>
      <c r="E10756"/>
      <c r="F10756">
        <v>99999</v>
      </c>
      <c r="G10756"/>
      <c r="H10756"/>
    </row>
    <row r="10757" spans="1:8" x14ac:dyDescent="0.2">
      <c r="A10757" t="s">
        <v>16624</v>
      </c>
      <c r="B10757" t="s">
        <v>25165</v>
      </c>
      <c r="C10757" t="s">
        <v>16625</v>
      </c>
      <c r="D10757" t="s">
        <v>21648</v>
      </c>
      <c r="E10757"/>
      <c r="F10757">
        <v>99999</v>
      </c>
      <c r="G10757"/>
      <c r="H10757"/>
    </row>
    <row r="10758" spans="1:8" x14ac:dyDescent="0.2">
      <c r="A10758" t="s">
        <v>19822</v>
      </c>
      <c r="B10758" t="s">
        <v>25165</v>
      </c>
      <c r="C10758" t="s">
        <v>19823</v>
      </c>
      <c r="D10758" t="s">
        <v>21648</v>
      </c>
      <c r="E10758"/>
      <c r="F10758">
        <v>99999</v>
      </c>
      <c r="G10758"/>
      <c r="H10758"/>
    </row>
    <row r="10759" spans="1:8" x14ac:dyDescent="0.2">
      <c r="A10759" t="s">
        <v>19824</v>
      </c>
      <c r="B10759" t="s">
        <v>25165</v>
      </c>
      <c r="C10759" t="s">
        <v>19825</v>
      </c>
      <c r="D10759" t="s">
        <v>21648</v>
      </c>
      <c r="E10759"/>
      <c r="F10759">
        <v>99999</v>
      </c>
      <c r="G10759"/>
      <c r="H10759"/>
    </row>
    <row r="10760" spans="1:8" x14ac:dyDescent="0.2">
      <c r="A10760" t="s">
        <v>16626</v>
      </c>
      <c r="B10760" t="s">
        <v>25165</v>
      </c>
      <c r="C10760" t="s">
        <v>16627</v>
      </c>
      <c r="D10760" t="s">
        <v>21648</v>
      </c>
      <c r="E10760"/>
      <c r="F10760">
        <v>99999</v>
      </c>
      <c r="G10760"/>
      <c r="H10760"/>
    </row>
    <row r="10761" spans="1:8" x14ac:dyDescent="0.2">
      <c r="A10761" t="s">
        <v>16628</v>
      </c>
      <c r="B10761" t="s">
        <v>25165</v>
      </c>
      <c r="C10761" t="s">
        <v>16629</v>
      </c>
      <c r="D10761" t="s">
        <v>21648</v>
      </c>
      <c r="E10761"/>
      <c r="F10761">
        <v>99999</v>
      </c>
      <c r="G10761"/>
      <c r="H10761"/>
    </row>
    <row r="10762" spans="1:8" x14ac:dyDescent="0.2">
      <c r="A10762" t="s">
        <v>19826</v>
      </c>
      <c r="B10762" t="s">
        <v>25165</v>
      </c>
      <c r="C10762" t="s">
        <v>19827</v>
      </c>
      <c r="D10762" t="s">
        <v>21648</v>
      </c>
      <c r="E10762"/>
      <c r="F10762">
        <v>99999</v>
      </c>
      <c r="G10762"/>
      <c r="H10762"/>
    </row>
    <row r="10763" spans="1:8" x14ac:dyDescent="0.2">
      <c r="A10763" t="s">
        <v>16630</v>
      </c>
      <c r="B10763" t="s">
        <v>25165</v>
      </c>
      <c r="C10763" t="s">
        <v>16631</v>
      </c>
      <c r="D10763" t="s">
        <v>21648</v>
      </c>
      <c r="E10763"/>
      <c r="F10763">
        <v>99999</v>
      </c>
      <c r="G10763"/>
      <c r="H10763"/>
    </row>
    <row r="10764" spans="1:8" x14ac:dyDescent="0.2">
      <c r="A10764" t="s">
        <v>19828</v>
      </c>
      <c r="B10764" t="s">
        <v>25165</v>
      </c>
      <c r="C10764" t="s">
        <v>19829</v>
      </c>
      <c r="D10764" t="s">
        <v>21648</v>
      </c>
      <c r="E10764"/>
      <c r="F10764">
        <v>99999</v>
      </c>
      <c r="G10764"/>
      <c r="H10764"/>
    </row>
    <row r="10765" spans="1:8" x14ac:dyDescent="0.2">
      <c r="A10765" t="s">
        <v>16632</v>
      </c>
      <c r="B10765" t="s">
        <v>25165</v>
      </c>
      <c r="C10765" t="s">
        <v>16633</v>
      </c>
      <c r="D10765" t="s">
        <v>24998</v>
      </c>
      <c r="E10765"/>
      <c r="F10765">
        <v>71914</v>
      </c>
      <c r="G10765"/>
      <c r="H10765"/>
    </row>
    <row r="10766" spans="1:8" x14ac:dyDescent="0.2">
      <c r="A10766" t="s">
        <v>25167</v>
      </c>
      <c r="B10766" t="s">
        <v>25165</v>
      </c>
      <c r="C10766" t="s">
        <v>25168</v>
      </c>
      <c r="D10766" t="s">
        <v>21648</v>
      </c>
      <c r="E10766"/>
      <c r="F10766">
        <v>71914</v>
      </c>
      <c r="G10766"/>
      <c r="H10766"/>
    </row>
    <row r="10767" spans="1:8" x14ac:dyDescent="0.2">
      <c r="A10767" t="s">
        <v>25169</v>
      </c>
      <c r="B10767" t="s">
        <v>25165</v>
      </c>
      <c r="C10767" t="s">
        <v>25170</v>
      </c>
      <c r="D10767" t="s">
        <v>21648</v>
      </c>
      <c r="E10767"/>
      <c r="F10767">
        <v>70907</v>
      </c>
      <c r="G10767"/>
      <c r="H10767"/>
    </row>
    <row r="10768" spans="1:8" x14ac:dyDescent="0.2">
      <c r="A10768" t="s">
        <v>25172</v>
      </c>
      <c r="B10768" t="s">
        <v>25165</v>
      </c>
      <c r="C10768" t="s">
        <v>25173</v>
      </c>
      <c r="D10768" t="s">
        <v>21648</v>
      </c>
      <c r="E10768"/>
      <c r="F10768">
        <v>71608</v>
      </c>
      <c r="G10768"/>
      <c r="H10768"/>
    </row>
    <row r="10769" spans="1:8" x14ac:dyDescent="0.2">
      <c r="A10769" t="s">
        <v>16634</v>
      </c>
      <c r="B10769" t="s">
        <v>25165</v>
      </c>
      <c r="C10769" t="s">
        <v>16635</v>
      </c>
      <c r="D10769" t="s">
        <v>21648</v>
      </c>
      <c r="E10769"/>
      <c r="F10769">
        <v>99999</v>
      </c>
      <c r="G10769"/>
      <c r="H10769"/>
    </row>
    <row r="10770" spans="1:8" x14ac:dyDescent="0.2">
      <c r="A10770" t="s">
        <v>19830</v>
      </c>
      <c r="B10770" t="s">
        <v>25165</v>
      </c>
      <c r="C10770" t="s">
        <v>19831</v>
      </c>
      <c r="D10770" t="s">
        <v>21648</v>
      </c>
      <c r="E10770"/>
      <c r="F10770">
        <v>99999</v>
      </c>
      <c r="G10770"/>
      <c r="H10770"/>
    </row>
    <row r="10771" spans="1:8" x14ac:dyDescent="0.2">
      <c r="A10771" t="s">
        <v>16636</v>
      </c>
      <c r="B10771" t="s">
        <v>25165</v>
      </c>
      <c r="C10771" t="s">
        <v>16637</v>
      </c>
      <c r="D10771" t="s">
        <v>21648</v>
      </c>
      <c r="E10771"/>
      <c r="F10771">
        <v>99999</v>
      </c>
      <c r="G10771"/>
      <c r="H10771"/>
    </row>
    <row r="10772" spans="1:8" x14ac:dyDescent="0.2">
      <c r="A10772" t="s">
        <v>19832</v>
      </c>
      <c r="B10772" t="s">
        <v>25165</v>
      </c>
      <c r="C10772" t="s">
        <v>19833</v>
      </c>
      <c r="D10772" t="s">
        <v>21648</v>
      </c>
      <c r="E10772"/>
      <c r="F10772">
        <v>99999</v>
      </c>
      <c r="G10772"/>
      <c r="H10772"/>
    </row>
    <row r="10773" spans="1:8" x14ac:dyDescent="0.2">
      <c r="A10773" t="s">
        <v>19834</v>
      </c>
      <c r="B10773" t="s">
        <v>25165</v>
      </c>
      <c r="C10773" t="s">
        <v>19835</v>
      </c>
      <c r="D10773" t="s">
        <v>21648</v>
      </c>
      <c r="E10773"/>
      <c r="F10773">
        <v>99999</v>
      </c>
      <c r="G10773"/>
      <c r="H10773"/>
    </row>
    <row r="10774" spans="1:8" x14ac:dyDescent="0.2">
      <c r="A10774" t="s">
        <v>19836</v>
      </c>
      <c r="B10774" t="s">
        <v>25165</v>
      </c>
      <c r="C10774" t="s">
        <v>19837</v>
      </c>
      <c r="D10774" t="s">
        <v>21648</v>
      </c>
      <c r="E10774"/>
      <c r="F10774">
        <v>99999</v>
      </c>
      <c r="G10774"/>
      <c r="H10774"/>
    </row>
    <row r="10775" spans="1:8" x14ac:dyDescent="0.2">
      <c r="A10775" t="s">
        <v>19838</v>
      </c>
      <c r="B10775" t="s">
        <v>25165</v>
      </c>
      <c r="C10775" t="s">
        <v>19839</v>
      </c>
      <c r="D10775" t="s">
        <v>21648</v>
      </c>
      <c r="E10775"/>
      <c r="F10775">
        <v>99999</v>
      </c>
      <c r="G10775"/>
      <c r="H10775"/>
    </row>
    <row r="10776" spans="1:8" x14ac:dyDescent="0.2">
      <c r="A10776" t="s">
        <v>19840</v>
      </c>
      <c r="B10776" t="s">
        <v>25165</v>
      </c>
      <c r="C10776" t="s">
        <v>19841</v>
      </c>
      <c r="D10776" t="s">
        <v>21648</v>
      </c>
      <c r="E10776"/>
      <c r="F10776">
        <v>99999</v>
      </c>
      <c r="G10776"/>
      <c r="H10776"/>
    </row>
    <row r="10777" spans="1:8" x14ac:dyDescent="0.2">
      <c r="A10777" t="s">
        <v>16638</v>
      </c>
      <c r="B10777" t="s">
        <v>25165</v>
      </c>
      <c r="C10777" t="s">
        <v>16639</v>
      </c>
      <c r="D10777" t="s">
        <v>21648</v>
      </c>
      <c r="E10777"/>
      <c r="F10777">
        <v>99999</v>
      </c>
      <c r="G10777"/>
      <c r="H10777"/>
    </row>
    <row r="10778" spans="1:8" x14ac:dyDescent="0.2">
      <c r="A10778" t="s">
        <v>19842</v>
      </c>
      <c r="B10778" t="s">
        <v>25165</v>
      </c>
      <c r="C10778" t="s">
        <v>19843</v>
      </c>
      <c r="D10778" t="s">
        <v>21648</v>
      </c>
      <c r="E10778"/>
      <c r="F10778">
        <v>99999</v>
      </c>
      <c r="G10778"/>
      <c r="H10778"/>
    </row>
    <row r="10779" spans="1:8" x14ac:dyDescent="0.2">
      <c r="A10779" t="s">
        <v>19844</v>
      </c>
      <c r="B10779" t="s">
        <v>25165</v>
      </c>
      <c r="C10779" t="s">
        <v>19845</v>
      </c>
      <c r="D10779" t="s">
        <v>21648</v>
      </c>
      <c r="E10779"/>
      <c r="F10779">
        <v>99999</v>
      </c>
      <c r="G10779"/>
      <c r="H10779"/>
    </row>
    <row r="10780" spans="1:8" x14ac:dyDescent="0.2">
      <c r="A10780" t="s">
        <v>16640</v>
      </c>
      <c r="B10780" t="s">
        <v>25175</v>
      </c>
      <c r="C10780" t="s">
        <v>16641</v>
      </c>
      <c r="D10780" t="s">
        <v>21648</v>
      </c>
      <c r="E10780"/>
      <c r="F10780">
        <v>99999</v>
      </c>
      <c r="G10780"/>
      <c r="H10780"/>
    </row>
    <row r="10781" spans="1:8" x14ac:dyDescent="0.2">
      <c r="A10781" t="s">
        <v>16642</v>
      </c>
      <c r="B10781" t="s">
        <v>25175</v>
      </c>
      <c r="C10781" t="s">
        <v>16643</v>
      </c>
      <c r="D10781" t="s">
        <v>21648</v>
      </c>
      <c r="E10781"/>
      <c r="F10781">
        <v>99999</v>
      </c>
      <c r="G10781"/>
      <c r="H10781"/>
    </row>
    <row r="10782" spans="1:8" x14ac:dyDescent="0.2">
      <c r="A10782" t="s">
        <v>16644</v>
      </c>
      <c r="B10782" t="s">
        <v>25175</v>
      </c>
      <c r="C10782" t="s">
        <v>14166</v>
      </c>
      <c r="D10782" t="s">
        <v>21648</v>
      </c>
      <c r="E10782"/>
      <c r="F10782">
        <v>99999</v>
      </c>
      <c r="G10782"/>
      <c r="H10782"/>
    </row>
    <row r="10783" spans="1:8" x14ac:dyDescent="0.2">
      <c r="A10783" t="s">
        <v>19846</v>
      </c>
      <c r="B10783" t="s">
        <v>25165</v>
      </c>
      <c r="C10783" t="s">
        <v>19847</v>
      </c>
      <c r="D10783" t="s">
        <v>21648</v>
      </c>
      <c r="E10783"/>
      <c r="F10783">
        <v>99999</v>
      </c>
      <c r="G10783"/>
      <c r="H10783"/>
    </row>
    <row r="10784" spans="1:8" x14ac:dyDescent="0.2">
      <c r="A10784" t="s">
        <v>19848</v>
      </c>
      <c r="B10784" t="s">
        <v>25165</v>
      </c>
      <c r="C10784" t="s">
        <v>19849</v>
      </c>
      <c r="D10784" t="s">
        <v>21648</v>
      </c>
      <c r="E10784"/>
      <c r="F10784">
        <v>99999</v>
      </c>
      <c r="G10784"/>
      <c r="H10784"/>
    </row>
    <row r="10785" spans="1:8" x14ac:dyDescent="0.2">
      <c r="A10785" t="s">
        <v>19850</v>
      </c>
      <c r="B10785" t="s">
        <v>25165</v>
      </c>
      <c r="C10785" t="s">
        <v>19851</v>
      </c>
      <c r="D10785" t="s">
        <v>21648</v>
      </c>
      <c r="E10785"/>
      <c r="F10785">
        <v>99999</v>
      </c>
      <c r="G10785"/>
      <c r="H10785"/>
    </row>
    <row r="10786" spans="1:8" x14ac:dyDescent="0.2">
      <c r="A10786" t="s">
        <v>14167</v>
      </c>
      <c r="B10786" t="s">
        <v>25175</v>
      </c>
      <c r="C10786" t="s">
        <v>14168</v>
      </c>
      <c r="D10786" t="s">
        <v>21648</v>
      </c>
      <c r="E10786"/>
      <c r="F10786">
        <v>99999</v>
      </c>
      <c r="G10786"/>
      <c r="H10786"/>
    </row>
    <row r="10787" spans="1:8" x14ac:dyDescent="0.2">
      <c r="A10787" t="s">
        <v>19852</v>
      </c>
      <c r="B10787" t="s">
        <v>25165</v>
      </c>
      <c r="C10787" t="s">
        <v>19853</v>
      </c>
      <c r="D10787" t="s">
        <v>21648</v>
      </c>
      <c r="E10787"/>
      <c r="F10787">
        <v>99999</v>
      </c>
      <c r="G10787"/>
      <c r="H10787"/>
    </row>
    <row r="10788" spans="1:8" x14ac:dyDescent="0.2">
      <c r="A10788" t="s">
        <v>19854</v>
      </c>
      <c r="B10788" t="s">
        <v>25165</v>
      </c>
      <c r="C10788" t="s">
        <v>19855</v>
      </c>
      <c r="D10788" t="s">
        <v>21648</v>
      </c>
      <c r="E10788"/>
      <c r="F10788">
        <v>99999</v>
      </c>
      <c r="G10788"/>
      <c r="H10788"/>
    </row>
    <row r="10789" spans="1:8" x14ac:dyDescent="0.2">
      <c r="A10789" t="s">
        <v>19856</v>
      </c>
      <c r="B10789" t="s">
        <v>25165</v>
      </c>
      <c r="C10789" t="s">
        <v>19857</v>
      </c>
      <c r="D10789" t="s">
        <v>21648</v>
      </c>
      <c r="E10789"/>
      <c r="F10789"/>
      <c r="G10789"/>
      <c r="H10789"/>
    </row>
    <row r="10790" spans="1:8" x14ac:dyDescent="0.2">
      <c r="A10790" t="s">
        <v>25176</v>
      </c>
      <c r="B10790" t="s">
        <v>25165</v>
      </c>
      <c r="C10790" t="s">
        <v>25177</v>
      </c>
      <c r="D10790" t="s">
        <v>21648</v>
      </c>
      <c r="E10790"/>
      <c r="F10790">
        <v>72339</v>
      </c>
      <c r="G10790"/>
      <c r="H10790"/>
    </row>
    <row r="10791" spans="1:8" x14ac:dyDescent="0.2">
      <c r="A10791" t="s">
        <v>14169</v>
      </c>
      <c r="B10791" t="s">
        <v>25179</v>
      </c>
      <c r="C10791" t="s">
        <v>14170</v>
      </c>
      <c r="D10791" t="s">
        <v>21648</v>
      </c>
      <c r="E10791">
        <v>0</v>
      </c>
      <c r="F10791">
        <v>99999</v>
      </c>
      <c r="G10791"/>
      <c r="H10791"/>
    </row>
    <row r="10792" spans="1:8" x14ac:dyDescent="0.2">
      <c r="A10792" t="s">
        <v>14171</v>
      </c>
      <c r="B10792" t="s">
        <v>25179</v>
      </c>
      <c r="C10792" t="s">
        <v>14172</v>
      </c>
      <c r="D10792" t="s">
        <v>21648</v>
      </c>
      <c r="E10792">
        <v>0</v>
      </c>
      <c r="F10792">
        <v>99999</v>
      </c>
      <c r="G10792"/>
      <c r="H10792"/>
    </row>
    <row r="10793" spans="1:8" x14ac:dyDescent="0.2">
      <c r="A10793" t="s">
        <v>14173</v>
      </c>
      <c r="B10793" t="s">
        <v>25179</v>
      </c>
      <c r="C10793" t="s">
        <v>14174</v>
      </c>
      <c r="D10793" t="s">
        <v>21648</v>
      </c>
      <c r="E10793">
        <v>0</v>
      </c>
      <c r="F10793">
        <v>99999</v>
      </c>
      <c r="G10793"/>
      <c r="H10793"/>
    </row>
    <row r="10794" spans="1:8" x14ac:dyDescent="0.2">
      <c r="A10794" t="s">
        <v>14175</v>
      </c>
      <c r="B10794" t="s">
        <v>25179</v>
      </c>
      <c r="C10794" t="s">
        <v>14176</v>
      </c>
      <c r="D10794" t="s">
        <v>21648</v>
      </c>
      <c r="E10794">
        <v>0</v>
      </c>
      <c r="F10794">
        <v>99999</v>
      </c>
      <c r="G10794"/>
      <c r="H10794"/>
    </row>
    <row r="10795" spans="1:8" x14ac:dyDescent="0.2">
      <c r="A10795" t="s">
        <v>14177</v>
      </c>
      <c r="B10795" t="s">
        <v>25179</v>
      </c>
      <c r="C10795" t="s">
        <v>14178</v>
      </c>
      <c r="D10795" t="s">
        <v>21648</v>
      </c>
      <c r="E10795">
        <v>0</v>
      </c>
      <c r="F10795">
        <v>99999</v>
      </c>
      <c r="G10795"/>
      <c r="H10795"/>
    </row>
    <row r="10796" spans="1:8" x14ac:dyDescent="0.2">
      <c r="A10796" t="s">
        <v>14179</v>
      </c>
      <c r="B10796" t="s">
        <v>25179</v>
      </c>
      <c r="C10796" t="s">
        <v>14180</v>
      </c>
      <c r="D10796" t="s">
        <v>21648</v>
      </c>
      <c r="E10796">
        <v>0</v>
      </c>
      <c r="F10796">
        <v>99999</v>
      </c>
      <c r="G10796"/>
      <c r="H10796"/>
    </row>
    <row r="10797" spans="1:8" x14ac:dyDescent="0.2">
      <c r="A10797" t="s">
        <v>14181</v>
      </c>
      <c r="B10797" t="s">
        <v>25179</v>
      </c>
      <c r="C10797" t="s">
        <v>14182</v>
      </c>
      <c r="D10797" t="s">
        <v>21648</v>
      </c>
      <c r="E10797">
        <v>0</v>
      </c>
      <c r="F10797">
        <v>99999</v>
      </c>
      <c r="G10797"/>
      <c r="H10797"/>
    </row>
    <row r="10798" spans="1:8" x14ac:dyDescent="0.2">
      <c r="A10798" t="s">
        <v>14183</v>
      </c>
      <c r="B10798" t="s">
        <v>25179</v>
      </c>
      <c r="C10798" t="s">
        <v>14184</v>
      </c>
      <c r="D10798" t="s">
        <v>21648</v>
      </c>
      <c r="E10798">
        <v>0</v>
      </c>
      <c r="F10798">
        <v>99999</v>
      </c>
      <c r="G10798"/>
      <c r="H10798"/>
    </row>
    <row r="10799" spans="1:8" x14ac:dyDescent="0.2">
      <c r="A10799" t="s">
        <v>14185</v>
      </c>
      <c r="B10799" t="s">
        <v>25179</v>
      </c>
      <c r="C10799" t="s">
        <v>14186</v>
      </c>
      <c r="D10799" t="s">
        <v>21648</v>
      </c>
      <c r="E10799">
        <v>0</v>
      </c>
      <c r="F10799">
        <v>99999</v>
      </c>
      <c r="G10799"/>
      <c r="H10799"/>
    </row>
    <row r="10800" spans="1:8" x14ac:dyDescent="0.2">
      <c r="A10800" t="s">
        <v>14187</v>
      </c>
      <c r="B10800" t="s">
        <v>25179</v>
      </c>
      <c r="C10800" t="s">
        <v>14188</v>
      </c>
      <c r="D10800" t="s">
        <v>21648</v>
      </c>
      <c r="E10800">
        <v>0</v>
      </c>
      <c r="F10800">
        <v>99999</v>
      </c>
      <c r="G10800"/>
      <c r="H10800"/>
    </row>
    <row r="10801" spans="1:8" x14ac:dyDescent="0.2">
      <c r="A10801" t="s">
        <v>14189</v>
      </c>
      <c r="B10801" t="s">
        <v>25179</v>
      </c>
      <c r="C10801" t="s">
        <v>14190</v>
      </c>
      <c r="D10801" t="s">
        <v>21648</v>
      </c>
      <c r="E10801">
        <v>0</v>
      </c>
      <c r="F10801">
        <v>99999</v>
      </c>
      <c r="G10801"/>
      <c r="H10801"/>
    </row>
    <row r="10802" spans="1:8" x14ac:dyDescent="0.2">
      <c r="A10802" t="s">
        <v>14191</v>
      </c>
      <c r="B10802" t="s">
        <v>25179</v>
      </c>
      <c r="C10802" t="s">
        <v>14192</v>
      </c>
      <c r="D10802" t="s">
        <v>21648</v>
      </c>
      <c r="E10802">
        <v>0</v>
      </c>
      <c r="F10802">
        <v>99999</v>
      </c>
      <c r="G10802"/>
      <c r="H10802"/>
    </row>
    <row r="10803" spans="1:8" x14ac:dyDescent="0.2">
      <c r="A10803" t="s">
        <v>14193</v>
      </c>
      <c r="B10803" t="s">
        <v>25179</v>
      </c>
      <c r="C10803" t="s">
        <v>14194</v>
      </c>
      <c r="D10803" t="s">
        <v>21648</v>
      </c>
      <c r="E10803">
        <v>0</v>
      </c>
      <c r="F10803">
        <v>99999</v>
      </c>
      <c r="G10803"/>
      <c r="H10803"/>
    </row>
    <row r="10804" spans="1:8" x14ac:dyDescent="0.2">
      <c r="A10804" t="s">
        <v>14195</v>
      </c>
      <c r="B10804" t="s">
        <v>25179</v>
      </c>
      <c r="C10804" t="s">
        <v>14196</v>
      </c>
      <c r="D10804" t="s">
        <v>21648</v>
      </c>
      <c r="E10804">
        <v>0</v>
      </c>
      <c r="F10804">
        <v>99999</v>
      </c>
      <c r="G10804"/>
      <c r="H10804"/>
    </row>
    <row r="10805" spans="1:8" x14ac:dyDescent="0.2">
      <c r="A10805" t="s">
        <v>14197</v>
      </c>
      <c r="B10805" t="s">
        <v>25180</v>
      </c>
      <c r="C10805" t="s">
        <v>14198</v>
      </c>
      <c r="D10805" t="s">
        <v>21648</v>
      </c>
      <c r="E10805">
        <v>0</v>
      </c>
      <c r="F10805">
        <v>99999</v>
      </c>
      <c r="G10805"/>
      <c r="H10805"/>
    </row>
    <row r="10806" spans="1:8" x14ac:dyDescent="0.2">
      <c r="A10806" t="s">
        <v>14199</v>
      </c>
      <c r="B10806" t="s">
        <v>25180</v>
      </c>
      <c r="C10806" t="s">
        <v>14200</v>
      </c>
      <c r="D10806" t="s">
        <v>21648</v>
      </c>
      <c r="E10806">
        <v>0</v>
      </c>
      <c r="F10806">
        <v>99999</v>
      </c>
      <c r="G10806"/>
      <c r="H10806"/>
    </row>
    <row r="10807" spans="1:8" x14ac:dyDescent="0.2">
      <c r="A10807" t="s">
        <v>14201</v>
      </c>
      <c r="B10807" t="s">
        <v>25180</v>
      </c>
      <c r="C10807" t="s">
        <v>14202</v>
      </c>
      <c r="D10807" t="s">
        <v>21648</v>
      </c>
      <c r="E10807">
        <v>0</v>
      </c>
      <c r="F10807">
        <v>99999</v>
      </c>
      <c r="G10807"/>
      <c r="H10807"/>
    </row>
    <row r="10808" spans="1:8" x14ac:dyDescent="0.2">
      <c r="A10808" t="s">
        <v>14203</v>
      </c>
      <c r="B10808" t="s">
        <v>25180</v>
      </c>
      <c r="C10808" t="s">
        <v>14204</v>
      </c>
      <c r="D10808" t="s">
        <v>21648</v>
      </c>
      <c r="E10808">
        <v>0</v>
      </c>
      <c r="F10808">
        <v>99999</v>
      </c>
      <c r="G10808"/>
      <c r="H10808"/>
    </row>
    <row r="10809" spans="1:8" x14ac:dyDescent="0.2">
      <c r="A10809" t="s">
        <v>14205</v>
      </c>
      <c r="B10809" t="s">
        <v>25179</v>
      </c>
      <c r="C10809" t="s">
        <v>14206</v>
      </c>
      <c r="D10809" t="s">
        <v>21648</v>
      </c>
      <c r="E10809">
        <v>0</v>
      </c>
      <c r="F10809">
        <v>99999</v>
      </c>
      <c r="G10809"/>
      <c r="H10809"/>
    </row>
    <row r="10810" spans="1:8" x14ac:dyDescent="0.2">
      <c r="A10810" t="s">
        <v>14207</v>
      </c>
      <c r="B10810" t="s">
        <v>25179</v>
      </c>
      <c r="C10810" t="s">
        <v>14208</v>
      </c>
      <c r="D10810" t="s">
        <v>21648</v>
      </c>
      <c r="E10810">
        <v>0</v>
      </c>
      <c r="F10810">
        <v>99999</v>
      </c>
      <c r="G10810"/>
      <c r="H10810"/>
    </row>
    <row r="10811" spans="1:8" x14ac:dyDescent="0.2">
      <c r="A10811" t="s">
        <v>14209</v>
      </c>
      <c r="B10811" t="s">
        <v>25180</v>
      </c>
      <c r="C10811" t="s">
        <v>14210</v>
      </c>
      <c r="D10811" t="s">
        <v>21648</v>
      </c>
      <c r="E10811">
        <v>0</v>
      </c>
      <c r="F10811">
        <v>99999</v>
      </c>
      <c r="G10811"/>
      <c r="H10811"/>
    </row>
    <row r="10812" spans="1:8" x14ac:dyDescent="0.2">
      <c r="A10812" t="s">
        <v>14211</v>
      </c>
      <c r="B10812" t="s">
        <v>25179</v>
      </c>
      <c r="C10812" t="s">
        <v>14212</v>
      </c>
      <c r="D10812" t="s">
        <v>21648</v>
      </c>
      <c r="E10812">
        <v>0</v>
      </c>
      <c r="F10812">
        <v>99999</v>
      </c>
      <c r="G10812"/>
      <c r="H10812"/>
    </row>
    <row r="10813" spans="1:8" x14ac:dyDescent="0.2">
      <c r="A10813" t="s">
        <v>14213</v>
      </c>
      <c r="B10813" t="s">
        <v>25179</v>
      </c>
      <c r="C10813" t="s">
        <v>14214</v>
      </c>
      <c r="D10813" t="s">
        <v>21648</v>
      </c>
      <c r="E10813">
        <v>0</v>
      </c>
      <c r="F10813">
        <v>99999</v>
      </c>
      <c r="G10813"/>
      <c r="H10813"/>
    </row>
    <row r="10814" spans="1:8" x14ac:dyDescent="0.2">
      <c r="A10814" t="s">
        <v>14215</v>
      </c>
      <c r="B10814" t="s">
        <v>25179</v>
      </c>
      <c r="C10814" t="s">
        <v>14216</v>
      </c>
      <c r="D10814" t="s">
        <v>21648</v>
      </c>
      <c r="E10814">
        <v>0</v>
      </c>
      <c r="F10814">
        <v>99999</v>
      </c>
      <c r="G10814"/>
      <c r="H10814"/>
    </row>
    <row r="10815" spans="1:8" x14ac:dyDescent="0.2">
      <c r="A10815" t="s">
        <v>14217</v>
      </c>
      <c r="B10815" t="s">
        <v>25179</v>
      </c>
      <c r="C10815" t="s">
        <v>14218</v>
      </c>
      <c r="D10815" t="s">
        <v>21648</v>
      </c>
      <c r="E10815">
        <v>0</v>
      </c>
      <c r="F10815">
        <v>99999</v>
      </c>
      <c r="G10815"/>
      <c r="H10815"/>
    </row>
    <row r="10816" spans="1:8" x14ac:dyDescent="0.2">
      <c r="A10816" t="s">
        <v>14219</v>
      </c>
      <c r="B10816" t="s">
        <v>25179</v>
      </c>
      <c r="C10816" t="s">
        <v>14220</v>
      </c>
      <c r="D10816" t="s">
        <v>21648</v>
      </c>
      <c r="E10816">
        <v>0</v>
      </c>
      <c r="F10816">
        <v>99999</v>
      </c>
      <c r="G10816"/>
      <c r="H10816"/>
    </row>
    <row r="10817" spans="1:8" x14ac:dyDescent="0.2">
      <c r="A10817" t="s">
        <v>19858</v>
      </c>
      <c r="B10817" t="s">
        <v>25179</v>
      </c>
      <c r="C10817" t="s">
        <v>19837</v>
      </c>
      <c r="D10817" t="s">
        <v>21648</v>
      </c>
      <c r="E10817">
        <v>0</v>
      </c>
      <c r="F10817">
        <v>99999</v>
      </c>
      <c r="G10817"/>
      <c r="H10817"/>
    </row>
    <row r="10818" spans="1:8" x14ac:dyDescent="0.2">
      <c r="A10818" t="s">
        <v>14221</v>
      </c>
      <c r="B10818" t="s">
        <v>25179</v>
      </c>
      <c r="C10818" t="s">
        <v>14222</v>
      </c>
      <c r="D10818" t="s">
        <v>21648</v>
      </c>
      <c r="E10818">
        <v>0</v>
      </c>
      <c r="F10818">
        <v>99999</v>
      </c>
      <c r="G10818"/>
      <c r="H10818"/>
    </row>
    <row r="10819" spans="1:8" x14ac:dyDescent="0.2">
      <c r="A10819" t="s">
        <v>14223</v>
      </c>
      <c r="B10819" t="s">
        <v>25179</v>
      </c>
      <c r="C10819" t="s">
        <v>14224</v>
      </c>
      <c r="D10819" t="s">
        <v>21648</v>
      </c>
      <c r="E10819"/>
      <c r="F10819">
        <v>99999</v>
      </c>
      <c r="G10819"/>
      <c r="H10819"/>
    </row>
    <row r="10820" spans="1:8" x14ac:dyDescent="0.2">
      <c r="A10820" t="s">
        <v>14225</v>
      </c>
      <c r="B10820" t="s">
        <v>25179</v>
      </c>
      <c r="C10820" t="s">
        <v>14226</v>
      </c>
      <c r="D10820" t="s">
        <v>21648</v>
      </c>
      <c r="E10820"/>
      <c r="F10820">
        <v>99999</v>
      </c>
      <c r="G10820"/>
      <c r="H10820"/>
    </row>
    <row r="10821" spans="1:8" x14ac:dyDescent="0.2">
      <c r="A10821" t="s">
        <v>14227</v>
      </c>
      <c r="B10821" t="s">
        <v>25179</v>
      </c>
      <c r="C10821" t="s">
        <v>14228</v>
      </c>
      <c r="D10821" t="s">
        <v>21648</v>
      </c>
      <c r="E10821"/>
      <c r="F10821">
        <v>99999</v>
      </c>
      <c r="G10821"/>
      <c r="H10821"/>
    </row>
    <row r="10822" spans="1:8" x14ac:dyDescent="0.2">
      <c r="A10822" t="s">
        <v>14229</v>
      </c>
      <c r="B10822" t="s">
        <v>25179</v>
      </c>
      <c r="C10822" t="s">
        <v>14230</v>
      </c>
      <c r="D10822" t="s">
        <v>21648</v>
      </c>
      <c r="E10822">
        <v>0</v>
      </c>
      <c r="F10822">
        <v>99999</v>
      </c>
      <c r="G10822"/>
      <c r="H10822"/>
    </row>
    <row r="10823" spans="1:8" x14ac:dyDescent="0.2">
      <c r="A10823" t="s">
        <v>14231</v>
      </c>
      <c r="B10823" t="s">
        <v>25179</v>
      </c>
      <c r="C10823" t="s">
        <v>14232</v>
      </c>
      <c r="D10823" t="s">
        <v>21648</v>
      </c>
      <c r="E10823"/>
      <c r="F10823">
        <v>99999</v>
      </c>
      <c r="G10823"/>
      <c r="H10823"/>
    </row>
    <row r="10824" spans="1:8" x14ac:dyDescent="0.2">
      <c r="A10824" t="s">
        <v>14233</v>
      </c>
      <c r="B10824" t="s">
        <v>25179</v>
      </c>
      <c r="C10824" t="s">
        <v>14234</v>
      </c>
      <c r="D10824" t="s">
        <v>21648</v>
      </c>
      <c r="E10824"/>
      <c r="F10824">
        <v>99999</v>
      </c>
      <c r="G10824"/>
      <c r="H10824"/>
    </row>
    <row r="10825" spans="1:8" x14ac:dyDescent="0.2">
      <c r="A10825" t="s">
        <v>14235</v>
      </c>
      <c r="B10825" t="s">
        <v>25179</v>
      </c>
      <c r="C10825" t="s">
        <v>14236</v>
      </c>
      <c r="D10825" t="s">
        <v>21648</v>
      </c>
      <c r="E10825">
        <v>0</v>
      </c>
      <c r="F10825">
        <v>99999</v>
      </c>
      <c r="G10825"/>
      <c r="H10825"/>
    </row>
    <row r="10826" spans="1:8" x14ac:dyDescent="0.2">
      <c r="A10826" t="s">
        <v>14237</v>
      </c>
      <c r="B10826" t="s">
        <v>25179</v>
      </c>
      <c r="C10826" t="s">
        <v>14238</v>
      </c>
      <c r="D10826" t="s">
        <v>21648</v>
      </c>
      <c r="E10826">
        <v>0</v>
      </c>
      <c r="F10826">
        <v>99999</v>
      </c>
      <c r="G10826"/>
      <c r="H10826"/>
    </row>
    <row r="10827" spans="1:8" x14ac:dyDescent="0.2">
      <c r="A10827" t="s">
        <v>14239</v>
      </c>
      <c r="B10827" t="s">
        <v>25179</v>
      </c>
      <c r="C10827" t="s">
        <v>14240</v>
      </c>
      <c r="D10827" t="s">
        <v>21648</v>
      </c>
      <c r="E10827">
        <v>0</v>
      </c>
      <c r="F10827">
        <v>99999</v>
      </c>
      <c r="G10827"/>
      <c r="H10827"/>
    </row>
    <row r="10828" spans="1:8" x14ac:dyDescent="0.2">
      <c r="A10828" t="s">
        <v>14241</v>
      </c>
      <c r="B10828" t="s">
        <v>25179</v>
      </c>
      <c r="C10828" t="s">
        <v>14242</v>
      </c>
      <c r="D10828" t="s">
        <v>21648</v>
      </c>
      <c r="E10828">
        <v>0</v>
      </c>
      <c r="F10828">
        <v>99999</v>
      </c>
      <c r="G10828"/>
      <c r="H10828"/>
    </row>
    <row r="10829" spans="1:8" x14ac:dyDescent="0.2">
      <c r="A10829" t="s">
        <v>14243</v>
      </c>
      <c r="B10829" t="s">
        <v>25179</v>
      </c>
      <c r="C10829" t="s">
        <v>14244</v>
      </c>
      <c r="D10829" t="s">
        <v>21648</v>
      </c>
      <c r="E10829"/>
      <c r="F10829">
        <v>99999</v>
      </c>
      <c r="G10829"/>
      <c r="H10829"/>
    </row>
    <row r="10830" spans="1:8" x14ac:dyDescent="0.2">
      <c r="A10830" t="s">
        <v>14245</v>
      </c>
      <c r="B10830" t="s">
        <v>25179</v>
      </c>
      <c r="C10830" t="s">
        <v>14246</v>
      </c>
      <c r="D10830" t="s">
        <v>21648</v>
      </c>
      <c r="E10830"/>
      <c r="F10830">
        <v>99999</v>
      </c>
      <c r="G10830"/>
      <c r="H10830"/>
    </row>
    <row r="10831" spans="1:8" x14ac:dyDescent="0.2">
      <c r="A10831" t="s">
        <v>14247</v>
      </c>
      <c r="B10831" t="s">
        <v>25179</v>
      </c>
      <c r="C10831" t="s">
        <v>14248</v>
      </c>
      <c r="D10831" t="s">
        <v>21648</v>
      </c>
      <c r="E10831">
        <v>0</v>
      </c>
      <c r="F10831">
        <v>99999</v>
      </c>
      <c r="G10831"/>
      <c r="H10831"/>
    </row>
    <row r="10832" spans="1:8" x14ac:dyDescent="0.2">
      <c r="A10832" t="s">
        <v>14249</v>
      </c>
      <c r="B10832" t="s">
        <v>25179</v>
      </c>
      <c r="C10832" t="s">
        <v>14250</v>
      </c>
      <c r="D10832" t="s">
        <v>21648</v>
      </c>
      <c r="E10832">
        <v>0</v>
      </c>
      <c r="F10832">
        <v>99999</v>
      </c>
      <c r="G10832"/>
      <c r="H10832"/>
    </row>
    <row r="10833" spans="1:8" x14ac:dyDescent="0.2">
      <c r="A10833" t="s">
        <v>14251</v>
      </c>
      <c r="B10833" t="s">
        <v>25179</v>
      </c>
      <c r="C10833" t="s">
        <v>14252</v>
      </c>
      <c r="D10833" t="s">
        <v>21648</v>
      </c>
      <c r="E10833">
        <v>0</v>
      </c>
      <c r="F10833">
        <v>99999</v>
      </c>
      <c r="G10833"/>
      <c r="H10833"/>
    </row>
    <row r="10834" spans="1:8" x14ac:dyDescent="0.2">
      <c r="A10834" t="s">
        <v>19859</v>
      </c>
      <c r="B10834" t="s">
        <v>25181</v>
      </c>
      <c r="C10834" t="s">
        <v>19860</v>
      </c>
      <c r="D10834" t="s">
        <v>21648</v>
      </c>
      <c r="E10834"/>
      <c r="F10834">
        <v>70515</v>
      </c>
      <c r="G10834"/>
      <c r="H10834"/>
    </row>
    <row r="10835" spans="1:8" x14ac:dyDescent="0.2">
      <c r="A10835" t="s">
        <v>25963</v>
      </c>
      <c r="B10835" t="s">
        <v>25964</v>
      </c>
      <c r="C10835" t="s">
        <v>25965</v>
      </c>
      <c r="D10835" t="s">
        <v>21648</v>
      </c>
      <c r="E10835"/>
      <c r="F10835">
        <v>71011</v>
      </c>
      <c r="G10835"/>
      <c r="H10835"/>
    </row>
    <row r="10836" spans="1:8" x14ac:dyDescent="0.2">
      <c r="A10836" t="s">
        <v>25966</v>
      </c>
      <c r="B10836" t="s">
        <v>25967</v>
      </c>
      <c r="C10836" t="s">
        <v>25968</v>
      </c>
      <c r="D10836" t="s">
        <v>21648</v>
      </c>
      <c r="E10836"/>
      <c r="F10836">
        <v>71011</v>
      </c>
      <c r="G10836"/>
      <c r="H10836"/>
    </row>
    <row r="10837" spans="1:8" x14ac:dyDescent="0.2">
      <c r="A10837" t="s">
        <v>25969</v>
      </c>
      <c r="B10837" t="s">
        <v>25967</v>
      </c>
      <c r="C10837" t="s">
        <v>25970</v>
      </c>
      <c r="D10837" t="s">
        <v>21648</v>
      </c>
      <c r="E10837"/>
      <c r="F10837">
        <v>71011</v>
      </c>
      <c r="G10837"/>
      <c r="H10837"/>
    </row>
    <row r="10838" spans="1:8" x14ac:dyDescent="0.2">
      <c r="A10838" t="s">
        <v>21529</v>
      </c>
      <c r="B10838" t="s">
        <v>25182</v>
      </c>
      <c r="C10838" t="s">
        <v>21530</v>
      </c>
      <c r="D10838" t="s">
        <v>21648</v>
      </c>
      <c r="E10838"/>
      <c r="F10838">
        <v>71011</v>
      </c>
      <c r="G10838"/>
      <c r="H10838"/>
    </row>
    <row r="10839" spans="1:8" x14ac:dyDescent="0.2">
      <c r="A10839" t="s">
        <v>21531</v>
      </c>
      <c r="B10839" t="s">
        <v>25182</v>
      </c>
      <c r="C10839" t="s">
        <v>21530</v>
      </c>
      <c r="D10839" t="s">
        <v>21648</v>
      </c>
      <c r="E10839"/>
      <c r="F10839">
        <v>71011</v>
      </c>
      <c r="G10839"/>
      <c r="H10839"/>
    </row>
    <row r="10840" spans="1:8" x14ac:dyDescent="0.2">
      <c r="A10840" t="s">
        <v>21532</v>
      </c>
      <c r="B10840" t="s">
        <v>25182</v>
      </c>
      <c r="C10840" t="s">
        <v>21533</v>
      </c>
      <c r="D10840" t="s">
        <v>21648</v>
      </c>
      <c r="E10840"/>
      <c r="F10840">
        <v>71011</v>
      </c>
      <c r="G10840"/>
      <c r="H10840"/>
    </row>
    <row r="10841" spans="1:8" x14ac:dyDescent="0.2">
      <c r="A10841" t="s">
        <v>25971</v>
      </c>
      <c r="B10841" t="s">
        <v>25967</v>
      </c>
      <c r="C10841" t="s">
        <v>25972</v>
      </c>
      <c r="D10841" t="s">
        <v>21648</v>
      </c>
      <c r="E10841"/>
      <c r="F10841">
        <v>71011</v>
      </c>
      <c r="G10841"/>
      <c r="H10841"/>
    </row>
    <row r="10842" spans="1:8" x14ac:dyDescent="0.2">
      <c r="A10842" t="s">
        <v>25973</v>
      </c>
      <c r="B10842" t="s">
        <v>25184</v>
      </c>
      <c r="C10842" t="s">
        <v>25974</v>
      </c>
      <c r="D10842" t="s">
        <v>21648</v>
      </c>
      <c r="E10842"/>
      <c r="F10842">
        <v>71011</v>
      </c>
      <c r="G10842"/>
      <c r="H10842"/>
    </row>
    <row r="10843" spans="1:8" x14ac:dyDescent="0.2">
      <c r="A10843" t="s">
        <v>25975</v>
      </c>
      <c r="B10843" t="s">
        <v>25184</v>
      </c>
      <c r="C10843" t="s">
        <v>25976</v>
      </c>
      <c r="D10843" t="s">
        <v>21648</v>
      </c>
      <c r="E10843"/>
      <c r="F10843">
        <v>71011</v>
      </c>
      <c r="G10843"/>
      <c r="H10843"/>
    </row>
    <row r="10844" spans="1:8" x14ac:dyDescent="0.2">
      <c r="A10844" t="s">
        <v>25977</v>
      </c>
      <c r="B10844" t="s">
        <v>25184</v>
      </c>
      <c r="C10844" t="s">
        <v>25978</v>
      </c>
      <c r="D10844" t="s">
        <v>21648</v>
      </c>
      <c r="E10844"/>
      <c r="F10844">
        <v>71011</v>
      </c>
      <c r="G10844"/>
      <c r="H10844"/>
    </row>
    <row r="10845" spans="1:8" x14ac:dyDescent="0.2">
      <c r="A10845" t="s">
        <v>25979</v>
      </c>
      <c r="B10845" t="s">
        <v>25967</v>
      </c>
      <c r="C10845" t="s">
        <v>25980</v>
      </c>
      <c r="D10845" t="s">
        <v>21648</v>
      </c>
      <c r="E10845"/>
      <c r="F10845">
        <v>71011</v>
      </c>
      <c r="G10845"/>
      <c r="H10845"/>
    </row>
    <row r="10846" spans="1:8" x14ac:dyDescent="0.2">
      <c r="A10846" t="s">
        <v>19861</v>
      </c>
      <c r="B10846" t="s">
        <v>25184</v>
      </c>
      <c r="C10846" t="s">
        <v>19862</v>
      </c>
      <c r="D10846" t="s">
        <v>21648</v>
      </c>
      <c r="E10846"/>
      <c r="F10846">
        <v>71011</v>
      </c>
      <c r="G10846"/>
      <c r="H10846"/>
    </row>
    <row r="10847" spans="1:8" x14ac:dyDescent="0.2">
      <c r="A10847" t="s">
        <v>19863</v>
      </c>
      <c r="B10847" t="s">
        <v>25185</v>
      </c>
      <c r="C10847" t="s">
        <v>19864</v>
      </c>
      <c r="D10847" t="s">
        <v>21648</v>
      </c>
      <c r="E10847"/>
      <c r="F10847">
        <v>71011</v>
      </c>
      <c r="G10847"/>
      <c r="H10847"/>
    </row>
    <row r="10848" spans="1:8" x14ac:dyDescent="0.2">
      <c r="A10848" t="s">
        <v>19865</v>
      </c>
      <c r="B10848" t="s">
        <v>25185</v>
      </c>
      <c r="C10848" t="s">
        <v>19866</v>
      </c>
      <c r="D10848" t="s">
        <v>21648</v>
      </c>
      <c r="E10848"/>
      <c r="F10848">
        <v>71011</v>
      </c>
      <c r="G10848"/>
      <c r="H10848"/>
    </row>
    <row r="10849" spans="1:8" x14ac:dyDescent="0.2">
      <c r="A10849" t="s">
        <v>25981</v>
      </c>
      <c r="B10849" t="s">
        <v>25982</v>
      </c>
      <c r="C10849" t="s">
        <v>25983</v>
      </c>
      <c r="D10849" t="s">
        <v>21648</v>
      </c>
      <c r="E10849"/>
      <c r="F10849">
        <v>71011</v>
      </c>
      <c r="G10849"/>
      <c r="H10849"/>
    </row>
    <row r="10850" spans="1:8" x14ac:dyDescent="0.2">
      <c r="A10850" t="s">
        <v>14253</v>
      </c>
      <c r="B10850" t="s">
        <v>25186</v>
      </c>
      <c r="C10850" t="s">
        <v>14254</v>
      </c>
      <c r="D10850" t="s">
        <v>25187</v>
      </c>
      <c r="E10850"/>
      <c r="F10850">
        <v>70236</v>
      </c>
      <c r="G10850"/>
      <c r="H10850"/>
    </row>
    <row r="10851" spans="1:8" x14ac:dyDescent="0.2">
      <c r="A10851" t="s">
        <v>14255</v>
      </c>
      <c r="B10851" t="s">
        <v>25186</v>
      </c>
      <c r="C10851" t="s">
        <v>14256</v>
      </c>
      <c r="D10851" t="s">
        <v>25187</v>
      </c>
      <c r="E10851"/>
      <c r="F10851">
        <v>70236</v>
      </c>
      <c r="G10851"/>
      <c r="H10851"/>
    </row>
    <row r="10852" spans="1:8" x14ac:dyDescent="0.2">
      <c r="A10852" t="s">
        <v>14257</v>
      </c>
      <c r="B10852" t="s">
        <v>21676</v>
      </c>
      <c r="C10852" t="s">
        <v>14258</v>
      </c>
      <c r="D10852" t="s">
        <v>25187</v>
      </c>
      <c r="E10852"/>
      <c r="F10852"/>
      <c r="G10852"/>
      <c r="H10852"/>
    </row>
    <row r="10853" spans="1:8" x14ac:dyDescent="0.2">
      <c r="A10853" t="s">
        <v>25984</v>
      </c>
      <c r="B10853" t="s">
        <v>25964</v>
      </c>
      <c r="C10853" t="s">
        <v>25985</v>
      </c>
      <c r="D10853" t="s">
        <v>21648</v>
      </c>
      <c r="E10853"/>
      <c r="F10853">
        <v>71011</v>
      </c>
      <c r="G10853"/>
      <c r="H10853"/>
    </row>
    <row r="10854" spans="1:8" x14ac:dyDescent="0.2">
      <c r="A10854" t="s">
        <v>14259</v>
      </c>
      <c r="B10854" t="s">
        <v>25189</v>
      </c>
      <c r="C10854" t="s">
        <v>14260</v>
      </c>
      <c r="D10854" t="s">
        <v>21648</v>
      </c>
      <c r="E10854"/>
      <c r="F10854">
        <v>70236</v>
      </c>
      <c r="G10854"/>
      <c r="H10854"/>
    </row>
    <row r="10855" spans="1:8" x14ac:dyDescent="0.2">
      <c r="A10855" t="s">
        <v>14261</v>
      </c>
      <c r="B10855" t="s">
        <v>25190</v>
      </c>
      <c r="C10855" t="s">
        <v>13791</v>
      </c>
      <c r="D10855" t="s">
        <v>21648</v>
      </c>
      <c r="E10855"/>
      <c r="F10855">
        <v>70236</v>
      </c>
      <c r="G10855"/>
      <c r="H10855"/>
    </row>
    <row r="10856" spans="1:8" x14ac:dyDescent="0.2">
      <c r="A10856" t="s">
        <v>13792</v>
      </c>
      <c r="B10856" t="s">
        <v>25190</v>
      </c>
      <c r="C10856" t="s">
        <v>13793</v>
      </c>
      <c r="D10856" t="s">
        <v>25187</v>
      </c>
      <c r="E10856"/>
      <c r="F10856">
        <v>70236</v>
      </c>
      <c r="G10856"/>
      <c r="H10856"/>
    </row>
    <row r="10857" spans="1:8" x14ac:dyDescent="0.2">
      <c r="A10857" t="s">
        <v>13794</v>
      </c>
      <c r="B10857" t="s">
        <v>25190</v>
      </c>
      <c r="C10857" t="s">
        <v>13795</v>
      </c>
      <c r="D10857" t="s">
        <v>21648</v>
      </c>
      <c r="E10857"/>
      <c r="F10857">
        <v>70236</v>
      </c>
      <c r="G10857"/>
      <c r="H10857"/>
    </row>
    <row r="10858" spans="1:8" x14ac:dyDescent="0.2">
      <c r="A10858" t="s">
        <v>25986</v>
      </c>
      <c r="B10858" t="s">
        <v>25182</v>
      </c>
      <c r="C10858" t="s">
        <v>25987</v>
      </c>
      <c r="D10858" t="s">
        <v>21648</v>
      </c>
      <c r="E10858"/>
      <c r="F10858">
        <v>71011</v>
      </c>
      <c r="G10858"/>
      <c r="H10858"/>
    </row>
    <row r="10859" spans="1:8" x14ac:dyDescent="0.2">
      <c r="A10859" t="s">
        <v>13796</v>
      </c>
      <c r="B10859" t="s">
        <v>25190</v>
      </c>
      <c r="C10859" t="s">
        <v>13797</v>
      </c>
      <c r="D10859" t="s">
        <v>21648</v>
      </c>
      <c r="E10859"/>
      <c r="F10859">
        <v>70236</v>
      </c>
      <c r="G10859"/>
      <c r="H10859"/>
    </row>
    <row r="10860" spans="1:8" x14ac:dyDescent="0.2">
      <c r="A10860" t="s">
        <v>13798</v>
      </c>
      <c r="B10860" t="s">
        <v>25190</v>
      </c>
      <c r="C10860" t="s">
        <v>13799</v>
      </c>
      <c r="D10860" t="s">
        <v>21648</v>
      </c>
      <c r="E10860"/>
      <c r="F10860">
        <v>70236</v>
      </c>
      <c r="G10860"/>
      <c r="H10860"/>
    </row>
    <row r="10861" spans="1:8" x14ac:dyDescent="0.2">
      <c r="A10861" t="s">
        <v>13800</v>
      </c>
      <c r="B10861" t="s">
        <v>25190</v>
      </c>
      <c r="C10861" t="s">
        <v>13801</v>
      </c>
      <c r="D10861" t="s">
        <v>21648</v>
      </c>
      <c r="E10861"/>
      <c r="F10861">
        <v>70236</v>
      </c>
      <c r="G10861"/>
      <c r="H10861"/>
    </row>
    <row r="10862" spans="1:8" x14ac:dyDescent="0.2">
      <c r="A10862" t="s">
        <v>19867</v>
      </c>
      <c r="B10862" t="s">
        <v>25190</v>
      </c>
      <c r="C10862" t="s">
        <v>19868</v>
      </c>
      <c r="D10862" t="s">
        <v>21648</v>
      </c>
      <c r="E10862"/>
      <c r="F10862">
        <v>71011</v>
      </c>
      <c r="G10862"/>
      <c r="H10862"/>
    </row>
    <row r="10863" spans="1:8" x14ac:dyDescent="0.2">
      <c r="A10863" t="s">
        <v>19869</v>
      </c>
      <c r="B10863" t="s">
        <v>25191</v>
      </c>
      <c r="C10863" t="s">
        <v>19870</v>
      </c>
      <c r="D10863" t="s">
        <v>21648</v>
      </c>
      <c r="E10863"/>
      <c r="F10863">
        <v>71011</v>
      </c>
      <c r="G10863"/>
      <c r="H10863"/>
    </row>
    <row r="10864" spans="1:8" x14ac:dyDescent="0.2">
      <c r="A10864" t="s">
        <v>21534</v>
      </c>
      <c r="B10864" t="s">
        <v>25192</v>
      </c>
      <c r="C10864" t="s">
        <v>21535</v>
      </c>
      <c r="D10864" t="s">
        <v>21648</v>
      </c>
      <c r="E10864"/>
      <c r="F10864">
        <v>71011</v>
      </c>
      <c r="G10864"/>
      <c r="H10864"/>
    </row>
    <row r="10865" spans="1:8" x14ac:dyDescent="0.2">
      <c r="A10865" t="s">
        <v>21536</v>
      </c>
      <c r="B10865" t="s">
        <v>25192</v>
      </c>
      <c r="C10865" t="s">
        <v>21537</v>
      </c>
      <c r="D10865" t="s">
        <v>21648</v>
      </c>
      <c r="E10865"/>
      <c r="F10865">
        <v>71011</v>
      </c>
      <c r="G10865"/>
      <c r="H10865"/>
    </row>
    <row r="10866" spans="1:8" x14ac:dyDescent="0.2">
      <c r="A10866" t="s">
        <v>13802</v>
      </c>
      <c r="B10866" t="s">
        <v>25193</v>
      </c>
      <c r="C10866" t="s">
        <v>13803</v>
      </c>
      <c r="D10866" t="s">
        <v>25187</v>
      </c>
      <c r="E10866"/>
      <c r="F10866">
        <v>70236</v>
      </c>
      <c r="G10866"/>
      <c r="H10866"/>
    </row>
    <row r="10867" spans="1:8" x14ac:dyDescent="0.2">
      <c r="A10867" t="s">
        <v>13804</v>
      </c>
      <c r="B10867" t="s">
        <v>25194</v>
      </c>
      <c r="C10867" t="s">
        <v>13805</v>
      </c>
      <c r="D10867" t="s">
        <v>25187</v>
      </c>
      <c r="E10867"/>
      <c r="F10867">
        <v>70236</v>
      </c>
      <c r="G10867"/>
      <c r="H10867"/>
    </row>
    <row r="10868" spans="1:8" x14ac:dyDescent="0.2">
      <c r="A10868" t="s">
        <v>25988</v>
      </c>
      <c r="B10868" t="s">
        <v>25184</v>
      </c>
      <c r="C10868" t="s">
        <v>25989</v>
      </c>
      <c r="D10868" t="s">
        <v>21648</v>
      </c>
      <c r="E10868"/>
      <c r="F10868">
        <v>71011</v>
      </c>
      <c r="G10868"/>
      <c r="H10868"/>
    </row>
    <row r="10869" spans="1:8" x14ac:dyDescent="0.2">
      <c r="A10869" t="s">
        <v>25990</v>
      </c>
      <c r="B10869" t="s">
        <v>25184</v>
      </c>
      <c r="C10869" t="s">
        <v>25991</v>
      </c>
      <c r="D10869" t="s">
        <v>21648</v>
      </c>
      <c r="E10869"/>
      <c r="F10869">
        <v>71011</v>
      </c>
      <c r="G10869"/>
      <c r="H10869"/>
    </row>
    <row r="10870" spans="1:8" x14ac:dyDescent="0.2">
      <c r="A10870" t="s">
        <v>13806</v>
      </c>
      <c r="B10870" t="s">
        <v>25190</v>
      </c>
      <c r="C10870" t="s">
        <v>13807</v>
      </c>
      <c r="D10870" t="s">
        <v>21648</v>
      </c>
      <c r="E10870"/>
      <c r="F10870">
        <v>71011</v>
      </c>
      <c r="G10870"/>
      <c r="H10870"/>
    </row>
    <row r="10871" spans="1:8" x14ac:dyDescent="0.2">
      <c r="A10871" t="s">
        <v>25992</v>
      </c>
      <c r="B10871" t="s">
        <v>25184</v>
      </c>
      <c r="C10871" t="s">
        <v>19862</v>
      </c>
      <c r="D10871" t="s">
        <v>21648</v>
      </c>
      <c r="E10871"/>
      <c r="F10871">
        <v>71011</v>
      </c>
      <c r="G10871"/>
      <c r="H10871"/>
    </row>
    <row r="10872" spans="1:8" x14ac:dyDescent="0.2">
      <c r="A10872" t="s">
        <v>13808</v>
      </c>
      <c r="B10872" t="s">
        <v>25185</v>
      </c>
      <c r="C10872" t="s">
        <v>13809</v>
      </c>
      <c r="D10872" t="s">
        <v>25187</v>
      </c>
      <c r="E10872"/>
      <c r="F10872">
        <v>70236</v>
      </c>
      <c r="G10872"/>
      <c r="H10872"/>
    </row>
    <row r="10873" spans="1:8" x14ac:dyDescent="0.2">
      <c r="A10873" t="s">
        <v>19871</v>
      </c>
      <c r="B10873" t="s">
        <v>25185</v>
      </c>
      <c r="C10873" t="s">
        <v>19872</v>
      </c>
      <c r="D10873" t="s">
        <v>21648</v>
      </c>
      <c r="E10873"/>
      <c r="F10873">
        <v>71011</v>
      </c>
      <c r="G10873"/>
      <c r="H10873"/>
    </row>
    <row r="10874" spans="1:8" x14ac:dyDescent="0.2">
      <c r="A10874" t="s">
        <v>19873</v>
      </c>
      <c r="B10874" t="s">
        <v>25190</v>
      </c>
      <c r="C10874" t="s">
        <v>19874</v>
      </c>
      <c r="D10874" t="s">
        <v>25187</v>
      </c>
      <c r="E10874"/>
      <c r="F10874">
        <v>71011</v>
      </c>
      <c r="G10874"/>
      <c r="H10874"/>
    </row>
    <row r="10875" spans="1:8" x14ac:dyDescent="0.2">
      <c r="A10875" t="s">
        <v>19875</v>
      </c>
      <c r="B10875" t="s">
        <v>25190</v>
      </c>
      <c r="C10875" t="s">
        <v>19876</v>
      </c>
      <c r="D10875" t="s">
        <v>25187</v>
      </c>
      <c r="E10875"/>
      <c r="F10875">
        <v>71011</v>
      </c>
      <c r="G10875"/>
      <c r="H10875"/>
    </row>
    <row r="10876" spans="1:8" x14ac:dyDescent="0.2">
      <c r="A10876" t="s">
        <v>25195</v>
      </c>
      <c r="B10876" t="s">
        <v>25196</v>
      </c>
      <c r="C10876" t="s">
        <v>25197</v>
      </c>
      <c r="D10876" t="s">
        <v>21648</v>
      </c>
      <c r="E10876"/>
      <c r="F10876">
        <v>70414</v>
      </c>
      <c r="G10876"/>
      <c r="H10876"/>
    </row>
    <row r="10877" spans="1:8" x14ac:dyDescent="0.2">
      <c r="A10877" t="s">
        <v>25993</v>
      </c>
      <c r="B10877" t="s">
        <v>25199</v>
      </c>
      <c r="C10877" t="s">
        <v>25994</v>
      </c>
      <c r="D10877" t="s">
        <v>21648</v>
      </c>
      <c r="E10877"/>
      <c r="F10877">
        <v>71011</v>
      </c>
      <c r="G10877"/>
      <c r="H10877"/>
    </row>
    <row r="10878" spans="1:8" x14ac:dyDescent="0.2">
      <c r="A10878" t="s">
        <v>25995</v>
      </c>
      <c r="B10878" t="s">
        <v>25199</v>
      </c>
      <c r="C10878" t="s">
        <v>25996</v>
      </c>
      <c r="D10878" t="s">
        <v>21648</v>
      </c>
      <c r="E10878"/>
      <c r="F10878">
        <v>71011</v>
      </c>
      <c r="G10878"/>
      <c r="H10878"/>
    </row>
    <row r="10879" spans="1:8" x14ac:dyDescent="0.2">
      <c r="A10879" t="s">
        <v>25997</v>
      </c>
      <c r="B10879" t="s">
        <v>25199</v>
      </c>
      <c r="C10879" t="s">
        <v>25998</v>
      </c>
      <c r="D10879" t="s">
        <v>21648</v>
      </c>
      <c r="E10879"/>
      <c r="F10879">
        <v>71011</v>
      </c>
      <c r="G10879"/>
      <c r="H10879"/>
    </row>
    <row r="10880" spans="1:8" x14ac:dyDescent="0.2">
      <c r="A10880" t="s">
        <v>21538</v>
      </c>
      <c r="B10880" t="s">
        <v>25199</v>
      </c>
      <c r="C10880" t="s">
        <v>21539</v>
      </c>
      <c r="D10880" t="s">
        <v>21648</v>
      </c>
      <c r="E10880"/>
      <c r="F10880">
        <v>71011</v>
      </c>
      <c r="G10880"/>
      <c r="H10880"/>
    </row>
    <row r="10881" spans="1:8" x14ac:dyDescent="0.2">
      <c r="A10881" t="s">
        <v>25999</v>
      </c>
      <c r="B10881" t="s">
        <v>25199</v>
      </c>
      <c r="C10881" t="s">
        <v>26000</v>
      </c>
      <c r="D10881" t="s">
        <v>21648</v>
      </c>
      <c r="E10881"/>
      <c r="F10881">
        <v>71011</v>
      </c>
      <c r="G10881"/>
      <c r="H10881"/>
    </row>
    <row r="10882" spans="1:8" x14ac:dyDescent="0.2">
      <c r="A10882" t="s">
        <v>26001</v>
      </c>
      <c r="B10882" t="s">
        <v>25199</v>
      </c>
      <c r="C10882" t="s">
        <v>26002</v>
      </c>
      <c r="D10882" t="s">
        <v>21648</v>
      </c>
      <c r="E10882"/>
      <c r="F10882">
        <v>71011</v>
      </c>
      <c r="G10882"/>
      <c r="H10882"/>
    </row>
    <row r="10883" spans="1:8" x14ac:dyDescent="0.2">
      <c r="A10883" t="s">
        <v>26003</v>
      </c>
      <c r="B10883" t="s">
        <v>25199</v>
      </c>
      <c r="C10883" t="s">
        <v>26004</v>
      </c>
      <c r="D10883" t="s">
        <v>21648</v>
      </c>
      <c r="E10883"/>
      <c r="F10883">
        <v>71011</v>
      </c>
      <c r="G10883"/>
      <c r="H10883"/>
    </row>
    <row r="10884" spans="1:8" x14ac:dyDescent="0.2">
      <c r="A10884" t="s">
        <v>26005</v>
      </c>
      <c r="B10884" t="s">
        <v>25199</v>
      </c>
      <c r="C10884" t="s">
        <v>26006</v>
      </c>
      <c r="D10884" t="s">
        <v>21648</v>
      </c>
      <c r="E10884"/>
      <c r="F10884">
        <v>71011</v>
      </c>
      <c r="G10884"/>
      <c r="H10884"/>
    </row>
    <row r="10885" spans="1:8" x14ac:dyDescent="0.2">
      <c r="A10885" t="s">
        <v>26007</v>
      </c>
      <c r="B10885" t="s">
        <v>25199</v>
      </c>
      <c r="C10885" t="s">
        <v>26008</v>
      </c>
      <c r="D10885" t="s">
        <v>21648</v>
      </c>
      <c r="E10885"/>
      <c r="F10885">
        <v>71011</v>
      </c>
      <c r="G10885"/>
      <c r="H10885"/>
    </row>
    <row r="10886" spans="1:8" x14ac:dyDescent="0.2">
      <c r="A10886" t="s">
        <v>21540</v>
      </c>
      <c r="B10886" t="s">
        <v>25199</v>
      </c>
      <c r="C10886" t="s">
        <v>21541</v>
      </c>
      <c r="D10886" t="s">
        <v>21648</v>
      </c>
      <c r="E10886"/>
      <c r="F10886">
        <v>71011</v>
      </c>
      <c r="G10886"/>
      <c r="H10886"/>
    </row>
    <row r="10887" spans="1:8" x14ac:dyDescent="0.2">
      <c r="A10887" t="s">
        <v>26009</v>
      </c>
      <c r="B10887" t="s">
        <v>25199</v>
      </c>
      <c r="C10887" t="s">
        <v>26010</v>
      </c>
      <c r="D10887" t="s">
        <v>21648</v>
      </c>
      <c r="E10887"/>
      <c r="F10887">
        <v>71011</v>
      </c>
      <c r="G10887"/>
      <c r="H10887"/>
    </row>
    <row r="10888" spans="1:8" x14ac:dyDescent="0.2">
      <c r="A10888" t="s">
        <v>26011</v>
      </c>
      <c r="B10888" t="s">
        <v>25199</v>
      </c>
      <c r="C10888" t="s">
        <v>26012</v>
      </c>
      <c r="D10888" t="s">
        <v>21648</v>
      </c>
      <c r="E10888"/>
      <c r="F10888">
        <v>71011</v>
      </c>
      <c r="G10888"/>
      <c r="H10888"/>
    </row>
    <row r="10889" spans="1:8" x14ac:dyDescent="0.2">
      <c r="A10889" t="s">
        <v>26013</v>
      </c>
      <c r="B10889" t="s">
        <v>25199</v>
      </c>
      <c r="C10889" t="s">
        <v>26014</v>
      </c>
      <c r="D10889" t="s">
        <v>21648</v>
      </c>
      <c r="E10889"/>
      <c r="F10889">
        <v>71011</v>
      </c>
      <c r="G10889"/>
      <c r="H10889"/>
    </row>
    <row r="10890" spans="1:8" x14ac:dyDescent="0.2">
      <c r="A10890" t="s">
        <v>26015</v>
      </c>
      <c r="B10890" t="s">
        <v>25199</v>
      </c>
      <c r="C10890" t="s">
        <v>26016</v>
      </c>
      <c r="D10890" t="s">
        <v>25187</v>
      </c>
      <c r="E10890"/>
      <c r="F10890">
        <v>71011</v>
      </c>
      <c r="G10890"/>
      <c r="H10890"/>
    </row>
    <row r="10891" spans="1:8" x14ac:dyDescent="0.2">
      <c r="A10891" t="s">
        <v>26017</v>
      </c>
      <c r="B10891" t="s">
        <v>25199</v>
      </c>
      <c r="C10891" t="s">
        <v>26018</v>
      </c>
      <c r="D10891" t="s">
        <v>21648</v>
      </c>
      <c r="E10891"/>
      <c r="F10891">
        <v>71011</v>
      </c>
      <c r="G10891"/>
      <c r="H10891"/>
    </row>
    <row r="10892" spans="1:8" x14ac:dyDescent="0.2">
      <c r="A10892" t="s">
        <v>26019</v>
      </c>
      <c r="B10892" t="s">
        <v>25199</v>
      </c>
      <c r="C10892" t="s">
        <v>26020</v>
      </c>
      <c r="D10892" t="s">
        <v>21648</v>
      </c>
      <c r="E10892"/>
      <c r="F10892">
        <v>71011</v>
      </c>
      <c r="G10892"/>
      <c r="H10892"/>
    </row>
    <row r="10893" spans="1:8" x14ac:dyDescent="0.2">
      <c r="A10893" t="s">
        <v>21542</v>
      </c>
      <c r="B10893" t="s">
        <v>25199</v>
      </c>
      <c r="C10893" t="s">
        <v>21543</v>
      </c>
      <c r="D10893" t="s">
        <v>21648</v>
      </c>
      <c r="E10893"/>
      <c r="F10893">
        <v>71011</v>
      </c>
      <c r="G10893"/>
      <c r="H10893"/>
    </row>
    <row r="10894" spans="1:8" x14ac:dyDescent="0.2">
      <c r="A10894" t="s">
        <v>26021</v>
      </c>
      <c r="B10894" t="s">
        <v>25199</v>
      </c>
      <c r="C10894" t="s">
        <v>26022</v>
      </c>
      <c r="D10894" t="s">
        <v>21648</v>
      </c>
      <c r="E10894"/>
      <c r="F10894">
        <v>71011</v>
      </c>
      <c r="G10894"/>
      <c r="H10894"/>
    </row>
    <row r="10895" spans="1:8" x14ac:dyDescent="0.2">
      <c r="A10895" t="s">
        <v>26023</v>
      </c>
      <c r="B10895" t="s">
        <v>25199</v>
      </c>
      <c r="C10895" t="s">
        <v>26024</v>
      </c>
      <c r="D10895" t="s">
        <v>21648</v>
      </c>
      <c r="E10895"/>
      <c r="F10895">
        <v>71011</v>
      </c>
      <c r="G10895"/>
      <c r="H10895"/>
    </row>
    <row r="10896" spans="1:8" x14ac:dyDescent="0.2">
      <c r="A10896" t="s">
        <v>26025</v>
      </c>
      <c r="B10896" t="s">
        <v>25199</v>
      </c>
      <c r="C10896" t="s">
        <v>26026</v>
      </c>
      <c r="D10896" t="s">
        <v>21648</v>
      </c>
      <c r="E10896"/>
      <c r="F10896">
        <v>71011</v>
      </c>
      <c r="G10896"/>
      <c r="H10896"/>
    </row>
    <row r="10897" spans="1:8" x14ac:dyDescent="0.2">
      <c r="A10897" t="s">
        <v>26027</v>
      </c>
      <c r="B10897" t="s">
        <v>25199</v>
      </c>
      <c r="C10897" t="s">
        <v>26028</v>
      </c>
      <c r="D10897" t="s">
        <v>21648</v>
      </c>
      <c r="E10897"/>
      <c r="F10897">
        <v>71011</v>
      </c>
      <c r="G10897"/>
      <c r="H10897"/>
    </row>
    <row r="10898" spans="1:8" x14ac:dyDescent="0.2">
      <c r="A10898" t="s">
        <v>26029</v>
      </c>
      <c r="B10898" t="s">
        <v>25199</v>
      </c>
      <c r="C10898" t="s">
        <v>26030</v>
      </c>
      <c r="D10898" t="s">
        <v>21648</v>
      </c>
      <c r="E10898"/>
      <c r="F10898">
        <v>71011</v>
      </c>
      <c r="G10898"/>
      <c r="H10898"/>
    </row>
    <row r="10899" spans="1:8" x14ac:dyDescent="0.2">
      <c r="A10899" t="s">
        <v>26031</v>
      </c>
      <c r="B10899" t="s">
        <v>25199</v>
      </c>
      <c r="C10899" t="s">
        <v>26032</v>
      </c>
      <c r="D10899" t="s">
        <v>21648</v>
      </c>
      <c r="E10899"/>
      <c r="F10899">
        <v>71011</v>
      </c>
      <c r="G10899"/>
      <c r="H10899"/>
    </row>
    <row r="10900" spans="1:8" x14ac:dyDescent="0.2">
      <c r="A10900" t="s">
        <v>21544</v>
      </c>
      <c r="B10900" t="s">
        <v>25199</v>
      </c>
      <c r="C10900" t="s">
        <v>21545</v>
      </c>
      <c r="D10900" t="s">
        <v>21648</v>
      </c>
      <c r="E10900"/>
      <c r="F10900">
        <v>71011</v>
      </c>
      <c r="G10900"/>
      <c r="H10900"/>
    </row>
    <row r="10901" spans="1:8" x14ac:dyDescent="0.2">
      <c r="A10901" t="s">
        <v>26033</v>
      </c>
      <c r="B10901" t="s">
        <v>25199</v>
      </c>
      <c r="C10901" t="s">
        <v>26034</v>
      </c>
      <c r="D10901" t="s">
        <v>21648</v>
      </c>
      <c r="E10901"/>
      <c r="F10901">
        <v>71011</v>
      </c>
      <c r="G10901"/>
      <c r="H10901"/>
    </row>
    <row r="10902" spans="1:8" x14ac:dyDescent="0.2">
      <c r="A10902" t="s">
        <v>26035</v>
      </c>
      <c r="B10902" t="s">
        <v>25199</v>
      </c>
      <c r="C10902" t="s">
        <v>26036</v>
      </c>
      <c r="D10902" t="s">
        <v>21648</v>
      </c>
      <c r="E10902"/>
      <c r="F10902">
        <v>71011</v>
      </c>
      <c r="G10902"/>
      <c r="H10902"/>
    </row>
    <row r="10903" spans="1:8" x14ac:dyDescent="0.2">
      <c r="A10903" t="s">
        <v>13810</v>
      </c>
      <c r="B10903" t="s">
        <v>25190</v>
      </c>
      <c r="C10903" t="s">
        <v>13811</v>
      </c>
      <c r="D10903" t="s">
        <v>21648</v>
      </c>
      <c r="E10903"/>
      <c r="F10903">
        <v>71011</v>
      </c>
      <c r="G10903"/>
      <c r="H10903"/>
    </row>
    <row r="10904" spans="1:8" x14ac:dyDescent="0.2">
      <c r="A10904" t="s">
        <v>19877</v>
      </c>
      <c r="B10904" t="s">
        <v>25190</v>
      </c>
      <c r="C10904" t="s">
        <v>19878</v>
      </c>
      <c r="D10904" t="s">
        <v>21648</v>
      </c>
      <c r="E10904"/>
      <c r="F10904">
        <v>71011</v>
      </c>
      <c r="G10904"/>
      <c r="H10904"/>
    </row>
    <row r="10905" spans="1:8" x14ac:dyDescent="0.2">
      <c r="A10905" t="s">
        <v>19879</v>
      </c>
      <c r="B10905" t="s">
        <v>25190</v>
      </c>
      <c r="C10905" t="s">
        <v>19880</v>
      </c>
      <c r="D10905" t="s">
        <v>21648</v>
      </c>
      <c r="E10905"/>
      <c r="F10905">
        <v>71011</v>
      </c>
      <c r="G10905"/>
      <c r="H10905"/>
    </row>
    <row r="10906" spans="1:8" x14ac:dyDescent="0.2">
      <c r="A10906" t="s">
        <v>19881</v>
      </c>
      <c r="B10906" t="s">
        <v>25190</v>
      </c>
      <c r="C10906" t="s">
        <v>19882</v>
      </c>
      <c r="D10906" t="s">
        <v>25187</v>
      </c>
      <c r="E10906"/>
      <c r="F10906">
        <v>71011</v>
      </c>
      <c r="G10906"/>
      <c r="H10906"/>
    </row>
    <row r="10907" spans="1:8" x14ac:dyDescent="0.2">
      <c r="A10907" t="s">
        <v>13812</v>
      </c>
      <c r="B10907" t="s">
        <v>25190</v>
      </c>
      <c r="C10907" t="s">
        <v>13813</v>
      </c>
      <c r="D10907" t="s">
        <v>21648</v>
      </c>
      <c r="E10907"/>
      <c r="F10907">
        <v>70236</v>
      </c>
      <c r="G10907"/>
      <c r="H10907"/>
    </row>
    <row r="10908" spans="1:8" x14ac:dyDescent="0.2">
      <c r="A10908" t="s">
        <v>19883</v>
      </c>
      <c r="B10908" t="s">
        <v>25190</v>
      </c>
      <c r="C10908" t="s">
        <v>19884</v>
      </c>
      <c r="D10908" t="s">
        <v>21648</v>
      </c>
      <c r="E10908"/>
      <c r="F10908">
        <v>70414</v>
      </c>
      <c r="G10908"/>
      <c r="H10908"/>
    </row>
    <row r="10909" spans="1:8" x14ac:dyDescent="0.2">
      <c r="A10909" t="s">
        <v>26037</v>
      </c>
      <c r="B10909" t="s">
        <v>25184</v>
      </c>
      <c r="C10909" t="s">
        <v>26038</v>
      </c>
      <c r="D10909" t="s">
        <v>21648</v>
      </c>
      <c r="E10909"/>
      <c r="F10909">
        <v>71011</v>
      </c>
      <c r="G10909"/>
      <c r="H10909"/>
    </row>
    <row r="10910" spans="1:8" x14ac:dyDescent="0.2">
      <c r="A10910" t="s">
        <v>26039</v>
      </c>
      <c r="B10910" t="s">
        <v>25184</v>
      </c>
      <c r="C10910" t="s">
        <v>26040</v>
      </c>
      <c r="D10910" t="s">
        <v>21648</v>
      </c>
      <c r="E10910"/>
      <c r="F10910">
        <v>71011</v>
      </c>
      <c r="G10910"/>
      <c r="H10910"/>
    </row>
    <row r="10911" spans="1:8" x14ac:dyDescent="0.2">
      <c r="A10911" t="s">
        <v>19885</v>
      </c>
      <c r="B10911" t="s">
        <v>25184</v>
      </c>
      <c r="C10911" t="s">
        <v>19886</v>
      </c>
      <c r="D10911" t="s">
        <v>21648</v>
      </c>
      <c r="E10911"/>
      <c r="F10911">
        <v>71011</v>
      </c>
      <c r="G10911"/>
      <c r="H10911"/>
    </row>
    <row r="10912" spans="1:8" x14ac:dyDescent="0.2">
      <c r="A10912" t="s">
        <v>19887</v>
      </c>
      <c r="B10912" t="s">
        <v>25184</v>
      </c>
      <c r="C10912" t="s">
        <v>19888</v>
      </c>
      <c r="D10912" t="s">
        <v>21648</v>
      </c>
      <c r="E10912"/>
      <c r="F10912">
        <v>71011</v>
      </c>
      <c r="G10912"/>
      <c r="H10912"/>
    </row>
    <row r="10913" spans="1:8" x14ac:dyDescent="0.2">
      <c r="A10913" t="s">
        <v>26041</v>
      </c>
      <c r="B10913" t="s">
        <v>25199</v>
      </c>
      <c r="C10913" t="s">
        <v>26042</v>
      </c>
      <c r="D10913" t="s">
        <v>21648</v>
      </c>
      <c r="E10913"/>
      <c r="F10913">
        <v>71011</v>
      </c>
      <c r="G10913"/>
      <c r="H10913"/>
    </row>
    <row r="10914" spans="1:8" x14ac:dyDescent="0.2">
      <c r="A10914" t="s">
        <v>26043</v>
      </c>
      <c r="B10914" t="s">
        <v>26044</v>
      </c>
      <c r="C10914" t="s">
        <v>26045</v>
      </c>
      <c r="D10914" t="s">
        <v>21648</v>
      </c>
      <c r="E10914"/>
      <c r="F10914">
        <v>71011</v>
      </c>
      <c r="G10914"/>
      <c r="H10914"/>
    </row>
    <row r="10915" spans="1:8" x14ac:dyDescent="0.2">
      <c r="A10915" t="s">
        <v>26046</v>
      </c>
      <c r="B10915" t="s">
        <v>26044</v>
      </c>
      <c r="C10915" t="s">
        <v>26047</v>
      </c>
      <c r="D10915" t="s">
        <v>21648</v>
      </c>
      <c r="E10915"/>
      <c r="F10915">
        <v>71011</v>
      </c>
      <c r="G10915"/>
      <c r="H10915"/>
    </row>
    <row r="10916" spans="1:8" x14ac:dyDescent="0.2">
      <c r="A10916" t="s">
        <v>26048</v>
      </c>
      <c r="B10916" t="s">
        <v>25199</v>
      </c>
      <c r="C10916" t="s">
        <v>26049</v>
      </c>
      <c r="D10916" t="s">
        <v>21648</v>
      </c>
      <c r="E10916"/>
      <c r="F10916">
        <v>71011</v>
      </c>
      <c r="G10916"/>
      <c r="H10916"/>
    </row>
    <row r="10917" spans="1:8" x14ac:dyDescent="0.2">
      <c r="A10917" t="s">
        <v>19889</v>
      </c>
      <c r="B10917" t="s">
        <v>25190</v>
      </c>
      <c r="C10917" t="s">
        <v>19890</v>
      </c>
      <c r="D10917" t="s">
        <v>21648</v>
      </c>
      <c r="E10917"/>
      <c r="F10917">
        <v>71011</v>
      </c>
      <c r="G10917"/>
      <c r="H10917"/>
    </row>
    <row r="10918" spans="1:8" x14ac:dyDescent="0.2">
      <c r="A10918" t="s">
        <v>13814</v>
      </c>
      <c r="B10918" t="s">
        <v>25190</v>
      </c>
      <c r="C10918" t="s">
        <v>13815</v>
      </c>
      <c r="D10918" t="s">
        <v>25187</v>
      </c>
      <c r="E10918"/>
      <c r="F10918">
        <v>71011</v>
      </c>
      <c r="G10918"/>
      <c r="H10918"/>
    </row>
    <row r="10919" spans="1:8" x14ac:dyDescent="0.2">
      <c r="A10919" t="s">
        <v>26050</v>
      </c>
      <c r="B10919" t="s">
        <v>25199</v>
      </c>
      <c r="C10919" t="s">
        <v>26051</v>
      </c>
      <c r="D10919" t="s">
        <v>21648</v>
      </c>
      <c r="E10919"/>
      <c r="F10919">
        <v>71011</v>
      </c>
      <c r="G10919"/>
      <c r="H10919"/>
    </row>
    <row r="10920" spans="1:8" x14ac:dyDescent="0.2">
      <c r="A10920" t="s">
        <v>19891</v>
      </c>
      <c r="B10920" t="s">
        <v>25190</v>
      </c>
      <c r="C10920" t="s">
        <v>19892</v>
      </c>
      <c r="D10920" t="s">
        <v>21648</v>
      </c>
      <c r="E10920"/>
      <c r="F10920">
        <v>71011</v>
      </c>
      <c r="G10920"/>
      <c r="H10920"/>
    </row>
    <row r="10921" spans="1:8" x14ac:dyDescent="0.2">
      <c r="A10921" t="s">
        <v>19893</v>
      </c>
      <c r="B10921" t="s">
        <v>25190</v>
      </c>
      <c r="C10921" t="s">
        <v>19894</v>
      </c>
      <c r="D10921" t="s">
        <v>21648</v>
      </c>
      <c r="E10921"/>
      <c r="F10921">
        <v>71011</v>
      </c>
      <c r="G10921"/>
      <c r="H10921"/>
    </row>
    <row r="10922" spans="1:8" x14ac:dyDescent="0.2">
      <c r="A10922" t="s">
        <v>26052</v>
      </c>
      <c r="B10922" t="s">
        <v>25199</v>
      </c>
      <c r="C10922" t="s">
        <v>26053</v>
      </c>
      <c r="D10922" t="s">
        <v>21648</v>
      </c>
      <c r="E10922"/>
      <c r="F10922">
        <v>71011</v>
      </c>
      <c r="G10922"/>
      <c r="H10922"/>
    </row>
    <row r="10923" spans="1:8" x14ac:dyDescent="0.2">
      <c r="A10923" t="s">
        <v>26054</v>
      </c>
      <c r="B10923" t="s">
        <v>25199</v>
      </c>
      <c r="C10923" t="s">
        <v>26055</v>
      </c>
      <c r="D10923" t="s">
        <v>21648</v>
      </c>
      <c r="E10923"/>
      <c r="F10923">
        <v>71011</v>
      </c>
      <c r="G10923"/>
      <c r="H10923"/>
    </row>
    <row r="10924" spans="1:8" x14ac:dyDescent="0.2">
      <c r="A10924" t="s">
        <v>26056</v>
      </c>
      <c r="B10924" t="s">
        <v>25199</v>
      </c>
      <c r="C10924" t="s">
        <v>26057</v>
      </c>
      <c r="D10924" t="s">
        <v>21648</v>
      </c>
      <c r="E10924"/>
      <c r="F10924">
        <v>71011</v>
      </c>
      <c r="G10924"/>
      <c r="H10924"/>
    </row>
    <row r="10925" spans="1:8" x14ac:dyDescent="0.2">
      <c r="A10925" t="s">
        <v>26058</v>
      </c>
      <c r="B10925" t="s">
        <v>25199</v>
      </c>
      <c r="C10925" t="s">
        <v>26059</v>
      </c>
      <c r="D10925" t="s">
        <v>21648</v>
      </c>
      <c r="E10925"/>
      <c r="F10925">
        <v>71011</v>
      </c>
      <c r="G10925"/>
      <c r="H10925"/>
    </row>
    <row r="10926" spans="1:8" x14ac:dyDescent="0.2">
      <c r="A10926" t="s">
        <v>26060</v>
      </c>
      <c r="B10926" t="s">
        <v>25199</v>
      </c>
      <c r="C10926" t="s">
        <v>26061</v>
      </c>
      <c r="D10926" t="s">
        <v>21648</v>
      </c>
      <c r="E10926"/>
      <c r="F10926">
        <v>71011</v>
      </c>
      <c r="G10926"/>
      <c r="H10926"/>
    </row>
    <row r="10927" spans="1:8" x14ac:dyDescent="0.2">
      <c r="A10927" t="s">
        <v>26062</v>
      </c>
      <c r="B10927" t="s">
        <v>25199</v>
      </c>
      <c r="C10927" t="s">
        <v>26063</v>
      </c>
      <c r="D10927" t="s">
        <v>21648</v>
      </c>
      <c r="E10927"/>
      <c r="F10927">
        <v>71011</v>
      </c>
      <c r="G10927"/>
      <c r="H10927"/>
    </row>
    <row r="10928" spans="1:8" x14ac:dyDescent="0.2">
      <c r="A10928" t="s">
        <v>26064</v>
      </c>
      <c r="B10928" t="s">
        <v>25184</v>
      </c>
      <c r="C10928" t="s">
        <v>26065</v>
      </c>
      <c r="D10928" t="s">
        <v>21648</v>
      </c>
      <c r="E10928"/>
      <c r="F10928">
        <v>71011</v>
      </c>
      <c r="G10928"/>
      <c r="H10928"/>
    </row>
    <row r="10929" spans="1:8" x14ac:dyDescent="0.2">
      <c r="A10929" t="s">
        <v>26066</v>
      </c>
      <c r="B10929" t="s">
        <v>25184</v>
      </c>
      <c r="C10929" t="s">
        <v>26067</v>
      </c>
      <c r="D10929" t="s">
        <v>21648</v>
      </c>
      <c r="E10929"/>
      <c r="F10929">
        <v>71011</v>
      </c>
      <c r="G10929"/>
      <c r="H10929"/>
    </row>
    <row r="10930" spans="1:8" x14ac:dyDescent="0.2">
      <c r="A10930" t="s">
        <v>26068</v>
      </c>
      <c r="B10930" t="s">
        <v>25199</v>
      </c>
      <c r="C10930" t="s">
        <v>26069</v>
      </c>
      <c r="D10930" t="s">
        <v>21648</v>
      </c>
      <c r="E10930"/>
      <c r="F10930">
        <v>71011</v>
      </c>
      <c r="G10930"/>
      <c r="H10930"/>
    </row>
    <row r="10931" spans="1:8" x14ac:dyDescent="0.2">
      <c r="A10931" t="s">
        <v>26070</v>
      </c>
      <c r="B10931" t="s">
        <v>25199</v>
      </c>
      <c r="C10931" t="s">
        <v>26071</v>
      </c>
      <c r="D10931" t="s">
        <v>21648</v>
      </c>
      <c r="E10931"/>
      <c r="F10931">
        <v>71011</v>
      </c>
      <c r="G10931"/>
      <c r="H10931"/>
    </row>
    <row r="10932" spans="1:8" x14ac:dyDescent="0.2">
      <c r="A10932" t="s">
        <v>26072</v>
      </c>
      <c r="B10932" t="s">
        <v>26073</v>
      </c>
      <c r="C10932" t="s">
        <v>26074</v>
      </c>
      <c r="D10932" t="s">
        <v>21648</v>
      </c>
      <c r="E10932"/>
      <c r="F10932">
        <v>71011</v>
      </c>
      <c r="G10932"/>
      <c r="H10932"/>
    </row>
    <row r="10933" spans="1:8" x14ac:dyDescent="0.2">
      <c r="A10933" t="s">
        <v>21546</v>
      </c>
      <c r="B10933" t="s">
        <v>25200</v>
      </c>
      <c r="C10933" t="s">
        <v>21547</v>
      </c>
      <c r="D10933" t="s">
        <v>21648</v>
      </c>
      <c r="E10933"/>
      <c r="F10933">
        <v>71011</v>
      </c>
      <c r="G10933"/>
      <c r="H10933"/>
    </row>
    <row r="10934" spans="1:8" x14ac:dyDescent="0.2">
      <c r="A10934" t="s">
        <v>13816</v>
      </c>
      <c r="B10934" t="s">
        <v>25035</v>
      </c>
      <c r="C10934" t="s">
        <v>13817</v>
      </c>
      <c r="D10934" t="s">
        <v>21648</v>
      </c>
      <c r="E10934"/>
      <c r="F10934">
        <v>71204</v>
      </c>
      <c r="G10934"/>
      <c r="H10934"/>
    </row>
    <row r="10935" spans="1:8" x14ac:dyDescent="0.2">
      <c r="A10935" t="s">
        <v>26075</v>
      </c>
      <c r="B10935" t="s">
        <v>26076</v>
      </c>
      <c r="C10935" t="s">
        <v>26077</v>
      </c>
      <c r="D10935" t="s">
        <v>21648</v>
      </c>
      <c r="E10935"/>
      <c r="F10935">
        <v>71011</v>
      </c>
      <c r="G10935"/>
      <c r="H10935"/>
    </row>
    <row r="10936" spans="1:8" x14ac:dyDescent="0.2">
      <c r="A10936" t="s">
        <v>25201</v>
      </c>
      <c r="B10936" t="s">
        <v>24992</v>
      </c>
      <c r="C10936" t="s">
        <v>25202</v>
      </c>
      <c r="D10936" t="s">
        <v>25203</v>
      </c>
      <c r="E10936"/>
      <c r="F10936">
        <v>72225</v>
      </c>
      <c r="G10936"/>
      <c r="H10936"/>
    </row>
    <row r="10937" spans="1:8" x14ac:dyDescent="0.2">
      <c r="A10937" t="s">
        <v>13818</v>
      </c>
      <c r="B10937" t="s">
        <v>25205</v>
      </c>
      <c r="C10937" t="s">
        <v>13819</v>
      </c>
      <c r="D10937" t="s">
        <v>21648</v>
      </c>
      <c r="E10937"/>
      <c r="F10937">
        <v>70236</v>
      </c>
      <c r="G10937"/>
      <c r="H10937"/>
    </row>
    <row r="10938" spans="1:8" x14ac:dyDescent="0.2">
      <c r="A10938" t="s">
        <v>25206</v>
      </c>
      <c r="B10938" t="s">
        <v>25207</v>
      </c>
      <c r="C10938" t="s">
        <v>25208</v>
      </c>
      <c r="D10938" t="s">
        <v>25203</v>
      </c>
      <c r="E10938"/>
      <c r="F10938">
        <v>72225</v>
      </c>
      <c r="G10938"/>
      <c r="H10938"/>
    </row>
    <row r="10939" spans="1:8" x14ac:dyDescent="0.2">
      <c r="A10939" t="s">
        <v>13820</v>
      </c>
      <c r="B10939" t="s">
        <v>25209</v>
      </c>
      <c r="C10939" t="s">
        <v>13821</v>
      </c>
      <c r="D10939" t="s">
        <v>21648</v>
      </c>
      <c r="E10939"/>
      <c r="F10939">
        <v>70414</v>
      </c>
      <c r="G10939"/>
      <c r="H10939"/>
    </row>
    <row r="10940" spans="1:8" x14ac:dyDescent="0.2">
      <c r="A10940" t="s">
        <v>13822</v>
      </c>
      <c r="B10940" t="s">
        <v>25210</v>
      </c>
      <c r="C10940" t="s">
        <v>13823</v>
      </c>
      <c r="D10940" t="s">
        <v>21648</v>
      </c>
      <c r="E10940"/>
      <c r="F10940">
        <v>70236</v>
      </c>
      <c r="G10940"/>
      <c r="H10940"/>
    </row>
    <row r="10941" spans="1:8" x14ac:dyDescent="0.2">
      <c r="A10941" t="s">
        <v>26078</v>
      </c>
      <c r="B10941" t="s">
        <v>25210</v>
      </c>
      <c r="C10941" t="s">
        <v>26079</v>
      </c>
      <c r="D10941" t="s">
        <v>21648</v>
      </c>
      <c r="E10941"/>
      <c r="F10941">
        <v>71011</v>
      </c>
      <c r="G10941"/>
      <c r="H10941"/>
    </row>
    <row r="10942" spans="1:8" x14ac:dyDescent="0.2">
      <c r="A10942" t="s">
        <v>19895</v>
      </c>
      <c r="B10942" t="s">
        <v>25105</v>
      </c>
      <c r="C10942" t="s">
        <v>19896</v>
      </c>
      <c r="D10942" t="s">
        <v>25187</v>
      </c>
      <c r="E10942"/>
      <c r="F10942">
        <v>70414</v>
      </c>
      <c r="G10942"/>
      <c r="H10942"/>
    </row>
    <row r="10943" spans="1:8" x14ac:dyDescent="0.2">
      <c r="A10943" t="s">
        <v>15764</v>
      </c>
      <c r="B10943" t="s">
        <v>25211</v>
      </c>
      <c r="C10943" t="s">
        <v>15765</v>
      </c>
      <c r="D10943" t="s">
        <v>21648</v>
      </c>
      <c r="E10943"/>
      <c r="F10943">
        <v>70414</v>
      </c>
      <c r="G10943"/>
      <c r="H10943"/>
    </row>
    <row r="10944" spans="1:8" x14ac:dyDescent="0.2">
      <c r="A10944" t="s">
        <v>21548</v>
      </c>
      <c r="B10944" t="s">
        <v>25212</v>
      </c>
      <c r="C10944" t="s">
        <v>21549</v>
      </c>
      <c r="D10944" t="s">
        <v>21648</v>
      </c>
      <c r="E10944"/>
      <c r="F10944">
        <v>71011</v>
      </c>
      <c r="G10944"/>
      <c r="H10944"/>
    </row>
    <row r="10945" spans="1:8" x14ac:dyDescent="0.2">
      <c r="A10945" t="s">
        <v>15766</v>
      </c>
      <c r="B10945" t="s">
        <v>25213</v>
      </c>
      <c r="C10945" t="s">
        <v>15767</v>
      </c>
      <c r="D10945" t="s">
        <v>21648</v>
      </c>
      <c r="E10945"/>
      <c r="F10945">
        <v>70414</v>
      </c>
      <c r="G10945"/>
      <c r="H10945"/>
    </row>
    <row r="10946" spans="1:8" x14ac:dyDescent="0.2">
      <c r="A10946" t="s">
        <v>19897</v>
      </c>
      <c r="B10946" t="s">
        <v>25211</v>
      </c>
      <c r="C10946" t="s">
        <v>19898</v>
      </c>
      <c r="D10946" t="s">
        <v>21648</v>
      </c>
      <c r="E10946"/>
      <c r="F10946">
        <v>70414</v>
      </c>
      <c r="G10946"/>
      <c r="H10946"/>
    </row>
    <row r="10947" spans="1:8" x14ac:dyDescent="0.2">
      <c r="A10947" t="s">
        <v>15768</v>
      </c>
      <c r="B10947" t="s">
        <v>25211</v>
      </c>
      <c r="C10947" t="s">
        <v>15769</v>
      </c>
      <c r="D10947" t="s">
        <v>21648</v>
      </c>
      <c r="E10947"/>
      <c r="F10947">
        <v>70414</v>
      </c>
      <c r="G10947"/>
      <c r="H10947"/>
    </row>
    <row r="10948" spans="1:8" x14ac:dyDescent="0.2">
      <c r="A10948" t="s">
        <v>25214</v>
      </c>
      <c r="B10948" t="s">
        <v>25205</v>
      </c>
      <c r="C10948" t="s">
        <v>25215</v>
      </c>
      <c r="D10948" t="s">
        <v>25203</v>
      </c>
      <c r="E10948"/>
      <c r="F10948">
        <v>72225</v>
      </c>
      <c r="G10948"/>
      <c r="H10948"/>
    </row>
    <row r="10949" spans="1:8" x14ac:dyDescent="0.2">
      <c r="A10949" t="s">
        <v>25216</v>
      </c>
      <c r="B10949" t="s">
        <v>24992</v>
      </c>
      <c r="C10949" t="s">
        <v>25217</v>
      </c>
      <c r="D10949" t="s">
        <v>25203</v>
      </c>
      <c r="E10949"/>
      <c r="F10949">
        <v>72225</v>
      </c>
      <c r="G10949"/>
      <c r="H10949"/>
    </row>
    <row r="10950" spans="1:8" x14ac:dyDescent="0.2">
      <c r="A10950" t="s">
        <v>15770</v>
      </c>
      <c r="B10950" t="s">
        <v>25210</v>
      </c>
      <c r="C10950" t="s">
        <v>15771</v>
      </c>
      <c r="D10950" t="s">
        <v>25187</v>
      </c>
      <c r="E10950"/>
      <c r="F10950">
        <v>70236</v>
      </c>
      <c r="G10950"/>
      <c r="H10950"/>
    </row>
    <row r="10951" spans="1:8" x14ac:dyDescent="0.2">
      <c r="A10951" t="s">
        <v>19899</v>
      </c>
      <c r="B10951" t="s">
        <v>25105</v>
      </c>
      <c r="C10951" t="s">
        <v>19900</v>
      </c>
      <c r="D10951" t="s">
        <v>21648</v>
      </c>
      <c r="E10951"/>
      <c r="F10951">
        <v>71011</v>
      </c>
      <c r="G10951"/>
      <c r="H10951"/>
    </row>
    <row r="10952" spans="1:8" x14ac:dyDescent="0.2">
      <c r="A10952" t="s">
        <v>26080</v>
      </c>
      <c r="B10952" t="s">
        <v>26081</v>
      </c>
      <c r="C10952" t="s">
        <v>26082</v>
      </c>
      <c r="D10952" t="s">
        <v>21648</v>
      </c>
      <c r="E10952"/>
      <c r="F10952">
        <v>72225</v>
      </c>
      <c r="G10952"/>
      <c r="H10952"/>
    </row>
    <row r="10953" spans="1:8" x14ac:dyDescent="0.2">
      <c r="A10953" t="s">
        <v>19901</v>
      </c>
      <c r="B10953" t="s">
        <v>25211</v>
      </c>
      <c r="C10953" t="s">
        <v>19902</v>
      </c>
      <c r="D10953" t="s">
        <v>25187</v>
      </c>
      <c r="E10953"/>
      <c r="F10953">
        <v>70414</v>
      </c>
      <c r="G10953"/>
      <c r="H10953"/>
    </row>
    <row r="10954" spans="1:8" x14ac:dyDescent="0.2">
      <c r="A10954" t="s">
        <v>25218</v>
      </c>
      <c r="B10954" t="s">
        <v>25219</v>
      </c>
      <c r="C10954" t="s">
        <v>25220</v>
      </c>
      <c r="D10954" t="s">
        <v>23431</v>
      </c>
      <c r="E10954"/>
      <c r="F10954">
        <v>72225</v>
      </c>
      <c r="G10954"/>
      <c r="H10954"/>
    </row>
    <row r="10955" spans="1:8" x14ac:dyDescent="0.2">
      <c r="A10955" t="s">
        <v>25221</v>
      </c>
      <c r="B10955" t="s">
        <v>24992</v>
      </c>
      <c r="C10955" t="s">
        <v>25202</v>
      </c>
      <c r="D10955" t="s">
        <v>25203</v>
      </c>
      <c r="E10955"/>
      <c r="F10955">
        <v>72225</v>
      </c>
      <c r="G10955"/>
      <c r="H10955"/>
    </row>
    <row r="10956" spans="1:8" x14ac:dyDescent="0.2">
      <c r="A10956" t="s">
        <v>25222</v>
      </c>
      <c r="B10956" t="s">
        <v>25223</v>
      </c>
      <c r="C10956" t="s">
        <v>25224</v>
      </c>
      <c r="D10956" t="s">
        <v>25225</v>
      </c>
      <c r="E10956"/>
      <c r="F10956">
        <v>72225</v>
      </c>
      <c r="G10956"/>
      <c r="H10956"/>
    </row>
    <row r="10957" spans="1:8" x14ac:dyDescent="0.2">
      <c r="A10957" t="s">
        <v>25226</v>
      </c>
      <c r="B10957" t="s">
        <v>24992</v>
      </c>
      <c r="C10957" t="s">
        <v>25202</v>
      </c>
      <c r="D10957" t="s">
        <v>25203</v>
      </c>
      <c r="E10957"/>
      <c r="F10957">
        <v>72225</v>
      </c>
      <c r="G10957"/>
      <c r="H10957"/>
    </row>
    <row r="10958" spans="1:8" x14ac:dyDescent="0.2">
      <c r="A10958" t="s">
        <v>25227</v>
      </c>
      <c r="B10958" t="s">
        <v>24992</v>
      </c>
      <c r="C10958" t="s">
        <v>25202</v>
      </c>
      <c r="D10958" t="s">
        <v>25203</v>
      </c>
      <c r="E10958"/>
      <c r="F10958">
        <v>72225</v>
      </c>
      <c r="G10958"/>
      <c r="H10958"/>
    </row>
    <row r="10959" spans="1:8" x14ac:dyDescent="0.2">
      <c r="A10959" t="s">
        <v>15772</v>
      </c>
      <c r="B10959" t="s">
        <v>25228</v>
      </c>
      <c r="C10959" t="s">
        <v>15773</v>
      </c>
      <c r="D10959" t="s">
        <v>21648</v>
      </c>
      <c r="E10959"/>
      <c r="F10959">
        <v>70729</v>
      </c>
      <c r="G10959"/>
      <c r="H10959"/>
    </row>
    <row r="10960" spans="1:8" x14ac:dyDescent="0.2">
      <c r="A10960" t="s">
        <v>15774</v>
      </c>
      <c r="B10960" t="s">
        <v>25229</v>
      </c>
      <c r="C10960" t="s">
        <v>15775</v>
      </c>
      <c r="D10960" t="s">
        <v>21648</v>
      </c>
      <c r="E10960"/>
      <c r="F10960">
        <v>71204</v>
      </c>
      <c r="G10960"/>
      <c r="H10960"/>
    </row>
    <row r="10961" spans="1:8" x14ac:dyDescent="0.2">
      <c r="A10961" t="s">
        <v>15776</v>
      </c>
      <c r="B10961" t="s">
        <v>25229</v>
      </c>
      <c r="C10961" t="s">
        <v>15777</v>
      </c>
      <c r="D10961" t="s">
        <v>21648</v>
      </c>
      <c r="E10961"/>
      <c r="F10961">
        <v>71204</v>
      </c>
      <c r="G10961"/>
      <c r="H10961"/>
    </row>
    <row r="10962" spans="1:8" x14ac:dyDescent="0.2">
      <c r="A10962" t="s">
        <v>15778</v>
      </c>
      <c r="B10962" t="s">
        <v>25230</v>
      </c>
      <c r="C10962" t="s">
        <v>15779</v>
      </c>
      <c r="D10962" t="s">
        <v>21648</v>
      </c>
      <c r="E10962"/>
      <c r="F10962">
        <v>71204</v>
      </c>
      <c r="G10962"/>
      <c r="H10962"/>
    </row>
    <row r="10963" spans="1:8" x14ac:dyDescent="0.2">
      <c r="A10963" t="s">
        <v>15780</v>
      </c>
      <c r="B10963" t="s">
        <v>21676</v>
      </c>
      <c r="C10963" t="s">
        <v>15781</v>
      </c>
      <c r="D10963" t="s">
        <v>21648</v>
      </c>
      <c r="E10963"/>
      <c r="F10963"/>
      <c r="G10963"/>
      <c r="H10963"/>
    </row>
    <row r="10964" spans="1:8" x14ac:dyDescent="0.2">
      <c r="A10964" t="s">
        <v>15782</v>
      </c>
      <c r="B10964" t="s">
        <v>25231</v>
      </c>
      <c r="C10964" t="s">
        <v>15783</v>
      </c>
      <c r="D10964" t="s">
        <v>21648</v>
      </c>
      <c r="E10964"/>
      <c r="F10964">
        <v>70729</v>
      </c>
      <c r="G10964"/>
      <c r="H10964"/>
    </row>
    <row r="10965" spans="1:8" x14ac:dyDescent="0.2">
      <c r="A10965" t="s">
        <v>15784</v>
      </c>
      <c r="B10965" t="s">
        <v>25232</v>
      </c>
      <c r="C10965" t="s">
        <v>15785</v>
      </c>
      <c r="D10965" t="s">
        <v>21648</v>
      </c>
      <c r="E10965"/>
      <c r="F10965">
        <v>71204</v>
      </c>
      <c r="G10965"/>
      <c r="H10965"/>
    </row>
    <row r="10966" spans="1:8" x14ac:dyDescent="0.2">
      <c r="A10966" t="s">
        <v>19903</v>
      </c>
      <c r="B10966" t="s">
        <v>25233</v>
      </c>
      <c r="C10966" t="s">
        <v>19904</v>
      </c>
      <c r="D10966" t="s">
        <v>25045</v>
      </c>
      <c r="E10966"/>
      <c r="F10966">
        <v>70115</v>
      </c>
      <c r="G10966"/>
      <c r="H10966"/>
    </row>
    <row r="10967" spans="1:8" x14ac:dyDescent="0.2">
      <c r="A10967" t="s">
        <v>15786</v>
      </c>
      <c r="B10967" t="s">
        <v>21676</v>
      </c>
      <c r="C10967" t="s">
        <v>15787</v>
      </c>
      <c r="D10967" t="s">
        <v>21648</v>
      </c>
      <c r="E10967"/>
      <c r="F10967"/>
      <c r="G10967"/>
      <c r="H10967"/>
    </row>
    <row r="10968" spans="1:8" x14ac:dyDescent="0.2">
      <c r="A10968" t="s">
        <v>15788</v>
      </c>
      <c r="B10968" t="s">
        <v>25234</v>
      </c>
      <c r="C10968" t="s">
        <v>15789</v>
      </c>
      <c r="D10968" t="s">
        <v>21648</v>
      </c>
      <c r="E10968"/>
      <c r="F10968">
        <v>70729</v>
      </c>
      <c r="G10968"/>
      <c r="H10968"/>
    </row>
    <row r="10969" spans="1:8" x14ac:dyDescent="0.2">
      <c r="A10969" t="s">
        <v>15790</v>
      </c>
      <c r="B10969" t="s">
        <v>25235</v>
      </c>
      <c r="C10969" t="s">
        <v>15791</v>
      </c>
      <c r="D10969" t="s">
        <v>21648</v>
      </c>
      <c r="E10969"/>
      <c r="F10969">
        <v>70729</v>
      </c>
      <c r="G10969"/>
      <c r="H10969"/>
    </row>
    <row r="10970" spans="1:8" x14ac:dyDescent="0.2">
      <c r="A10970" t="s">
        <v>15792</v>
      </c>
      <c r="B10970" t="s">
        <v>25235</v>
      </c>
      <c r="C10970" t="s">
        <v>15793</v>
      </c>
      <c r="D10970" t="s">
        <v>21648</v>
      </c>
      <c r="E10970"/>
      <c r="F10970">
        <v>70729</v>
      </c>
      <c r="G10970"/>
      <c r="H10970"/>
    </row>
    <row r="10971" spans="1:8" x14ac:dyDescent="0.2">
      <c r="A10971" t="s">
        <v>15794</v>
      </c>
      <c r="B10971" t="s">
        <v>24992</v>
      </c>
      <c r="C10971" t="s">
        <v>15795</v>
      </c>
      <c r="D10971" t="s">
        <v>21648</v>
      </c>
      <c r="E10971"/>
      <c r="F10971">
        <v>71204</v>
      </c>
      <c r="G10971"/>
      <c r="H10971"/>
    </row>
    <row r="10972" spans="1:8" x14ac:dyDescent="0.2">
      <c r="A10972" t="s">
        <v>15796</v>
      </c>
      <c r="B10972" t="s">
        <v>25228</v>
      </c>
      <c r="C10972" t="s">
        <v>15797</v>
      </c>
      <c r="D10972" t="s">
        <v>25045</v>
      </c>
      <c r="E10972"/>
      <c r="F10972">
        <v>70729</v>
      </c>
      <c r="G10972"/>
      <c r="H10972"/>
    </row>
    <row r="10973" spans="1:8" x14ac:dyDescent="0.2">
      <c r="A10973" t="s">
        <v>15798</v>
      </c>
      <c r="B10973" t="s">
        <v>24992</v>
      </c>
      <c r="C10973" t="s">
        <v>15799</v>
      </c>
      <c r="D10973" t="s">
        <v>21648</v>
      </c>
      <c r="E10973"/>
      <c r="F10973">
        <v>70729</v>
      </c>
      <c r="G10973"/>
      <c r="H10973"/>
    </row>
    <row r="10974" spans="1:8" x14ac:dyDescent="0.2">
      <c r="A10974" t="s">
        <v>19905</v>
      </c>
      <c r="B10974" t="s">
        <v>25236</v>
      </c>
      <c r="C10974" t="s">
        <v>19906</v>
      </c>
      <c r="D10974" t="s">
        <v>25045</v>
      </c>
      <c r="E10974"/>
      <c r="F10974">
        <v>70729</v>
      </c>
      <c r="G10974"/>
      <c r="H10974"/>
    </row>
    <row r="10975" spans="1:8" x14ac:dyDescent="0.2">
      <c r="A10975" t="s">
        <v>26083</v>
      </c>
      <c r="B10975" t="s">
        <v>26084</v>
      </c>
      <c r="C10975" t="s">
        <v>26085</v>
      </c>
      <c r="D10975" t="s">
        <v>21648</v>
      </c>
      <c r="E10975"/>
      <c r="F10975">
        <v>70115</v>
      </c>
      <c r="G10975"/>
      <c r="H10975"/>
    </row>
    <row r="10976" spans="1:8" x14ac:dyDescent="0.2">
      <c r="A10976" t="s">
        <v>19907</v>
      </c>
      <c r="B10976" t="s">
        <v>25237</v>
      </c>
      <c r="C10976" t="s">
        <v>19908</v>
      </c>
      <c r="D10976" t="s">
        <v>25045</v>
      </c>
      <c r="E10976"/>
      <c r="F10976">
        <v>70729</v>
      </c>
      <c r="G10976"/>
      <c r="H10976"/>
    </row>
    <row r="10977" spans="1:8" x14ac:dyDescent="0.2">
      <c r="A10977" t="s">
        <v>19909</v>
      </c>
      <c r="B10977" t="s">
        <v>25238</v>
      </c>
      <c r="C10977" t="s">
        <v>19910</v>
      </c>
      <c r="D10977" t="s">
        <v>25045</v>
      </c>
      <c r="E10977"/>
      <c r="F10977">
        <v>70115</v>
      </c>
      <c r="G10977"/>
      <c r="H10977"/>
    </row>
    <row r="10978" spans="1:8" x14ac:dyDescent="0.2">
      <c r="A10978" t="s">
        <v>15800</v>
      </c>
      <c r="B10978" t="s">
        <v>25155</v>
      </c>
      <c r="C10978" t="s">
        <v>15801</v>
      </c>
      <c r="D10978" t="s">
        <v>25045</v>
      </c>
      <c r="E10978"/>
      <c r="F10978">
        <v>70729</v>
      </c>
      <c r="G10978"/>
      <c r="H10978"/>
    </row>
    <row r="10979" spans="1:8" x14ac:dyDescent="0.2">
      <c r="A10979" t="s">
        <v>15802</v>
      </c>
      <c r="B10979" t="s">
        <v>25239</v>
      </c>
      <c r="C10979" t="s">
        <v>15803</v>
      </c>
      <c r="D10979" t="s">
        <v>21648</v>
      </c>
      <c r="E10979"/>
      <c r="F10979">
        <v>71204</v>
      </c>
      <c r="G10979"/>
      <c r="H10979"/>
    </row>
    <row r="10980" spans="1:8" x14ac:dyDescent="0.2">
      <c r="A10980" t="s">
        <v>15804</v>
      </c>
      <c r="B10980" t="s">
        <v>25235</v>
      </c>
      <c r="C10980" t="s">
        <v>15805</v>
      </c>
      <c r="D10980" t="s">
        <v>21648</v>
      </c>
      <c r="E10980"/>
      <c r="F10980">
        <v>71204</v>
      </c>
      <c r="G10980"/>
      <c r="H10980"/>
    </row>
    <row r="10981" spans="1:8" x14ac:dyDescent="0.2">
      <c r="A10981" t="s">
        <v>15806</v>
      </c>
      <c r="B10981" t="s">
        <v>25240</v>
      </c>
      <c r="C10981" t="s">
        <v>15807</v>
      </c>
      <c r="D10981" t="s">
        <v>21648</v>
      </c>
      <c r="E10981"/>
      <c r="F10981">
        <v>71204</v>
      </c>
      <c r="G10981"/>
      <c r="H10981"/>
    </row>
    <row r="10982" spans="1:8" x14ac:dyDescent="0.2">
      <c r="A10982" t="s">
        <v>15808</v>
      </c>
      <c r="B10982" t="s">
        <v>24992</v>
      </c>
      <c r="C10982" t="s">
        <v>15809</v>
      </c>
      <c r="D10982" t="s">
        <v>21648</v>
      </c>
      <c r="E10982"/>
      <c r="F10982">
        <v>70729</v>
      </c>
      <c r="G10982"/>
      <c r="H10982"/>
    </row>
    <row r="10983" spans="1:8" x14ac:dyDescent="0.2">
      <c r="A10983" t="s">
        <v>15810</v>
      </c>
      <c r="B10983" t="s">
        <v>23020</v>
      </c>
      <c r="C10983" t="s">
        <v>15811</v>
      </c>
      <c r="D10983" t="s">
        <v>21648</v>
      </c>
      <c r="E10983"/>
      <c r="F10983">
        <v>70729</v>
      </c>
      <c r="G10983"/>
      <c r="H10983"/>
    </row>
    <row r="10984" spans="1:8" x14ac:dyDescent="0.2">
      <c r="A10984" t="s">
        <v>19911</v>
      </c>
      <c r="B10984" t="s">
        <v>25232</v>
      </c>
      <c r="C10984" t="s">
        <v>19912</v>
      </c>
      <c r="D10984" t="s">
        <v>21648</v>
      </c>
      <c r="E10984"/>
      <c r="F10984">
        <v>70115</v>
      </c>
      <c r="G10984"/>
      <c r="H10984"/>
    </row>
    <row r="10985" spans="1:8" x14ac:dyDescent="0.2">
      <c r="A10985" t="s">
        <v>19913</v>
      </c>
      <c r="B10985" t="s">
        <v>25232</v>
      </c>
      <c r="C10985" t="s">
        <v>19914</v>
      </c>
      <c r="D10985" t="s">
        <v>21648</v>
      </c>
      <c r="E10985"/>
      <c r="F10985">
        <v>70115</v>
      </c>
      <c r="G10985"/>
      <c r="H10985"/>
    </row>
    <row r="10986" spans="1:8" x14ac:dyDescent="0.2">
      <c r="A10986" t="s">
        <v>19915</v>
      </c>
      <c r="B10986" t="s">
        <v>25232</v>
      </c>
      <c r="C10986" t="s">
        <v>19916</v>
      </c>
      <c r="D10986" t="s">
        <v>21648</v>
      </c>
      <c r="E10986"/>
      <c r="F10986">
        <v>70115</v>
      </c>
      <c r="G10986"/>
      <c r="H10986"/>
    </row>
    <row r="10987" spans="1:8" x14ac:dyDescent="0.2">
      <c r="A10987" t="s">
        <v>19917</v>
      </c>
      <c r="B10987" t="s">
        <v>25232</v>
      </c>
      <c r="C10987" t="s">
        <v>19918</v>
      </c>
      <c r="D10987" t="s">
        <v>21648</v>
      </c>
      <c r="E10987"/>
      <c r="F10987">
        <v>70115</v>
      </c>
      <c r="G10987"/>
      <c r="H10987"/>
    </row>
    <row r="10988" spans="1:8" x14ac:dyDescent="0.2">
      <c r="A10988" t="s">
        <v>19919</v>
      </c>
      <c r="B10988" t="s">
        <v>25232</v>
      </c>
      <c r="C10988" t="s">
        <v>19920</v>
      </c>
      <c r="D10988" t="s">
        <v>21648</v>
      </c>
      <c r="E10988"/>
      <c r="F10988">
        <v>70115</v>
      </c>
      <c r="G10988"/>
      <c r="H10988"/>
    </row>
    <row r="10989" spans="1:8" x14ac:dyDescent="0.2">
      <c r="A10989" t="s">
        <v>19921</v>
      </c>
      <c r="B10989" t="s">
        <v>25232</v>
      </c>
      <c r="C10989" t="s">
        <v>19922</v>
      </c>
      <c r="D10989" t="s">
        <v>21648</v>
      </c>
      <c r="E10989"/>
      <c r="F10989">
        <v>70115</v>
      </c>
      <c r="G10989"/>
      <c r="H10989"/>
    </row>
    <row r="10990" spans="1:8" x14ac:dyDescent="0.2">
      <c r="A10990" t="s">
        <v>19923</v>
      </c>
      <c r="B10990" t="s">
        <v>25232</v>
      </c>
      <c r="C10990" t="s">
        <v>19924</v>
      </c>
      <c r="D10990" t="s">
        <v>21648</v>
      </c>
      <c r="E10990"/>
      <c r="F10990">
        <v>70115</v>
      </c>
      <c r="G10990"/>
      <c r="H10990"/>
    </row>
    <row r="10991" spans="1:8" x14ac:dyDescent="0.2">
      <c r="A10991" t="s">
        <v>19925</v>
      </c>
      <c r="B10991" t="s">
        <v>25155</v>
      </c>
      <c r="C10991" t="s">
        <v>19926</v>
      </c>
      <c r="D10991" t="s">
        <v>21648</v>
      </c>
      <c r="E10991"/>
      <c r="F10991">
        <v>70115</v>
      </c>
      <c r="G10991"/>
      <c r="H10991"/>
    </row>
    <row r="10992" spans="1:8" x14ac:dyDescent="0.2">
      <c r="A10992" t="s">
        <v>15812</v>
      </c>
      <c r="B10992" t="s">
        <v>25241</v>
      </c>
      <c r="C10992" t="s">
        <v>15813</v>
      </c>
      <c r="D10992" t="s">
        <v>21648</v>
      </c>
      <c r="E10992"/>
      <c r="F10992">
        <v>70729</v>
      </c>
      <c r="G10992"/>
      <c r="H10992"/>
    </row>
    <row r="10993" spans="1:8" x14ac:dyDescent="0.2">
      <c r="A10993" t="s">
        <v>15814</v>
      </c>
      <c r="B10993" t="s">
        <v>25240</v>
      </c>
      <c r="C10993" t="s">
        <v>15815</v>
      </c>
      <c r="D10993" t="s">
        <v>21648</v>
      </c>
      <c r="E10993"/>
      <c r="F10993">
        <v>71204</v>
      </c>
      <c r="G10993"/>
      <c r="H10993"/>
    </row>
    <row r="10994" spans="1:8" x14ac:dyDescent="0.2">
      <c r="A10994" t="s">
        <v>15816</v>
      </c>
      <c r="B10994" t="s">
        <v>24992</v>
      </c>
      <c r="C10994" t="s">
        <v>15817</v>
      </c>
      <c r="D10994" t="s">
        <v>21648</v>
      </c>
      <c r="E10994"/>
      <c r="F10994">
        <v>70729</v>
      </c>
      <c r="G10994"/>
      <c r="H10994"/>
    </row>
    <row r="10995" spans="1:8" x14ac:dyDescent="0.2">
      <c r="A10995" t="s">
        <v>15818</v>
      </c>
      <c r="B10995" t="s">
        <v>25242</v>
      </c>
      <c r="C10995" t="s">
        <v>15819</v>
      </c>
      <c r="D10995" t="s">
        <v>21648</v>
      </c>
      <c r="E10995"/>
      <c r="F10995">
        <v>71204</v>
      </c>
      <c r="G10995"/>
      <c r="H10995"/>
    </row>
    <row r="10996" spans="1:8" x14ac:dyDescent="0.2">
      <c r="A10996" t="s">
        <v>15820</v>
      </c>
      <c r="B10996" t="s">
        <v>25243</v>
      </c>
      <c r="C10996" t="s">
        <v>15821</v>
      </c>
      <c r="D10996" t="s">
        <v>21648</v>
      </c>
      <c r="E10996"/>
      <c r="F10996">
        <v>71204</v>
      </c>
      <c r="G10996"/>
      <c r="H10996"/>
    </row>
    <row r="10997" spans="1:8" x14ac:dyDescent="0.2">
      <c r="A10997" t="s">
        <v>15822</v>
      </c>
      <c r="B10997" t="s">
        <v>25243</v>
      </c>
      <c r="C10997" t="s">
        <v>15823</v>
      </c>
      <c r="D10997" t="s">
        <v>21648</v>
      </c>
      <c r="E10997"/>
      <c r="F10997">
        <v>71204</v>
      </c>
      <c r="G10997"/>
      <c r="H10997"/>
    </row>
    <row r="10998" spans="1:8" x14ac:dyDescent="0.2">
      <c r="A10998" t="s">
        <v>15824</v>
      </c>
      <c r="B10998" t="s">
        <v>25243</v>
      </c>
      <c r="C10998" t="s">
        <v>15825</v>
      </c>
      <c r="D10998" t="s">
        <v>21648</v>
      </c>
      <c r="E10998"/>
      <c r="F10998">
        <v>71204</v>
      </c>
      <c r="G10998"/>
      <c r="H10998"/>
    </row>
    <row r="10999" spans="1:8" x14ac:dyDescent="0.2">
      <c r="A10999" t="s">
        <v>15826</v>
      </c>
      <c r="B10999" t="s">
        <v>25244</v>
      </c>
      <c r="C10999" t="s">
        <v>15827</v>
      </c>
      <c r="D10999" t="s">
        <v>21648</v>
      </c>
      <c r="E10999"/>
      <c r="F10999">
        <v>70729</v>
      </c>
      <c r="G10999"/>
      <c r="H10999"/>
    </row>
    <row r="11000" spans="1:8" x14ac:dyDescent="0.2">
      <c r="A11000" t="s">
        <v>15828</v>
      </c>
      <c r="B11000" t="s">
        <v>24992</v>
      </c>
      <c r="C11000" t="s">
        <v>15829</v>
      </c>
      <c r="D11000" t="s">
        <v>21648</v>
      </c>
      <c r="E11000"/>
      <c r="F11000">
        <v>71204</v>
      </c>
      <c r="G11000"/>
      <c r="H11000"/>
    </row>
    <row r="11001" spans="1:8" x14ac:dyDescent="0.2">
      <c r="A11001" t="s">
        <v>15830</v>
      </c>
      <c r="B11001" t="s">
        <v>25245</v>
      </c>
      <c r="C11001" t="s">
        <v>15831</v>
      </c>
      <c r="D11001" t="s">
        <v>21648</v>
      </c>
      <c r="E11001"/>
      <c r="F11001">
        <v>71204</v>
      </c>
      <c r="G11001"/>
      <c r="H11001"/>
    </row>
    <row r="11002" spans="1:8" x14ac:dyDescent="0.2">
      <c r="A11002" t="s">
        <v>15832</v>
      </c>
      <c r="B11002" t="s">
        <v>25246</v>
      </c>
      <c r="C11002" t="s">
        <v>15833</v>
      </c>
      <c r="D11002" t="s">
        <v>21648</v>
      </c>
      <c r="E11002"/>
      <c r="F11002">
        <v>71001</v>
      </c>
      <c r="G11002"/>
      <c r="H11002"/>
    </row>
    <row r="11003" spans="1:8" x14ac:dyDescent="0.2">
      <c r="A11003" t="s">
        <v>19927</v>
      </c>
      <c r="B11003" t="s">
        <v>25232</v>
      </c>
      <c r="C11003" t="s">
        <v>19928</v>
      </c>
      <c r="D11003" t="s">
        <v>21648</v>
      </c>
      <c r="E11003"/>
      <c r="F11003">
        <v>70115</v>
      </c>
      <c r="G11003"/>
      <c r="H11003"/>
    </row>
    <row r="11004" spans="1:8" x14ac:dyDescent="0.2">
      <c r="A11004" t="s">
        <v>15834</v>
      </c>
      <c r="B11004" t="s">
        <v>25247</v>
      </c>
      <c r="C11004" t="s">
        <v>15835</v>
      </c>
      <c r="D11004" t="s">
        <v>25045</v>
      </c>
      <c r="E11004"/>
      <c r="F11004">
        <v>71204</v>
      </c>
      <c r="G11004"/>
      <c r="H11004"/>
    </row>
    <row r="11005" spans="1:8" x14ac:dyDescent="0.2">
      <c r="A11005" t="s">
        <v>15836</v>
      </c>
      <c r="B11005" t="s">
        <v>25248</v>
      </c>
      <c r="C11005" t="s">
        <v>15837</v>
      </c>
      <c r="D11005" t="s">
        <v>21648</v>
      </c>
      <c r="E11005"/>
      <c r="F11005">
        <v>71204</v>
      </c>
      <c r="G11005"/>
      <c r="H11005"/>
    </row>
    <row r="11006" spans="1:8" x14ac:dyDescent="0.2">
      <c r="A11006" t="s">
        <v>19929</v>
      </c>
      <c r="B11006" t="s">
        <v>25249</v>
      </c>
      <c r="C11006" t="s">
        <v>19930</v>
      </c>
      <c r="D11006" t="s">
        <v>25045</v>
      </c>
      <c r="E11006"/>
      <c r="F11006">
        <v>70115</v>
      </c>
      <c r="G11006"/>
      <c r="H11006"/>
    </row>
    <row r="11007" spans="1:8" x14ac:dyDescent="0.2">
      <c r="A11007" t="s">
        <v>15838</v>
      </c>
      <c r="B11007" t="s">
        <v>25232</v>
      </c>
      <c r="C11007" t="s">
        <v>15839</v>
      </c>
      <c r="D11007" t="s">
        <v>21648</v>
      </c>
      <c r="E11007"/>
      <c r="F11007">
        <v>70729</v>
      </c>
      <c r="G11007"/>
      <c r="H11007"/>
    </row>
    <row r="11008" spans="1:8" x14ac:dyDescent="0.2">
      <c r="A11008" t="s">
        <v>19931</v>
      </c>
      <c r="B11008" t="s">
        <v>25155</v>
      </c>
      <c r="C11008" t="s">
        <v>19932</v>
      </c>
      <c r="D11008" t="s">
        <v>21648</v>
      </c>
      <c r="E11008"/>
      <c r="F11008">
        <v>70729</v>
      </c>
      <c r="G11008"/>
      <c r="H11008"/>
    </row>
    <row r="11009" spans="1:8" x14ac:dyDescent="0.2">
      <c r="A11009" t="s">
        <v>19933</v>
      </c>
      <c r="B11009" t="s">
        <v>25232</v>
      </c>
      <c r="C11009" t="s">
        <v>19934</v>
      </c>
      <c r="D11009" t="s">
        <v>21648</v>
      </c>
      <c r="E11009"/>
      <c r="F11009">
        <v>70115</v>
      </c>
      <c r="G11009"/>
      <c r="H11009"/>
    </row>
    <row r="11010" spans="1:8" x14ac:dyDescent="0.2">
      <c r="A11010" t="s">
        <v>19935</v>
      </c>
      <c r="B11010" t="s">
        <v>25155</v>
      </c>
      <c r="C11010" t="s">
        <v>19936</v>
      </c>
      <c r="D11010" t="s">
        <v>21648</v>
      </c>
      <c r="E11010"/>
      <c r="F11010">
        <v>70115</v>
      </c>
      <c r="G11010"/>
      <c r="H11010"/>
    </row>
    <row r="11011" spans="1:8" x14ac:dyDescent="0.2">
      <c r="A11011" t="s">
        <v>19937</v>
      </c>
      <c r="B11011" t="s">
        <v>25232</v>
      </c>
      <c r="C11011" t="s">
        <v>19938</v>
      </c>
      <c r="D11011" t="s">
        <v>21648</v>
      </c>
      <c r="E11011"/>
      <c r="F11011">
        <v>70115</v>
      </c>
      <c r="G11011"/>
      <c r="H11011"/>
    </row>
    <row r="11012" spans="1:8" x14ac:dyDescent="0.2">
      <c r="A11012" t="s">
        <v>19939</v>
      </c>
      <c r="B11012" t="s">
        <v>25250</v>
      </c>
      <c r="C11012" t="s">
        <v>19940</v>
      </c>
      <c r="D11012" t="s">
        <v>25045</v>
      </c>
      <c r="E11012"/>
      <c r="F11012">
        <v>70115</v>
      </c>
      <c r="G11012"/>
      <c r="H11012"/>
    </row>
    <row r="11013" spans="1:8" x14ac:dyDescent="0.2">
      <c r="A11013" t="s">
        <v>19941</v>
      </c>
      <c r="B11013" t="s">
        <v>24992</v>
      </c>
      <c r="C11013" t="s">
        <v>19942</v>
      </c>
      <c r="D11013" t="s">
        <v>21648</v>
      </c>
      <c r="E11013"/>
      <c r="F11013">
        <v>70729</v>
      </c>
      <c r="G11013"/>
      <c r="H11013"/>
    </row>
    <row r="11014" spans="1:8" x14ac:dyDescent="0.2">
      <c r="A11014" t="s">
        <v>19943</v>
      </c>
      <c r="B11014" t="s">
        <v>25251</v>
      </c>
      <c r="C11014" t="s">
        <v>19944</v>
      </c>
      <c r="D11014" t="s">
        <v>25045</v>
      </c>
      <c r="E11014"/>
      <c r="F11014">
        <v>70231</v>
      </c>
      <c r="G11014"/>
      <c r="H11014"/>
    </row>
    <row r="11015" spans="1:8" x14ac:dyDescent="0.2">
      <c r="A11015" t="s">
        <v>26086</v>
      </c>
      <c r="B11015" t="s">
        <v>26087</v>
      </c>
      <c r="C11015" t="s">
        <v>26088</v>
      </c>
      <c r="D11015" t="s">
        <v>21648</v>
      </c>
      <c r="E11015"/>
      <c r="F11015">
        <v>71501</v>
      </c>
      <c r="G11015"/>
      <c r="H11015"/>
    </row>
    <row r="11016" spans="1:8" x14ac:dyDescent="0.2">
      <c r="A11016" t="s">
        <v>19945</v>
      </c>
      <c r="B11016" t="s">
        <v>25253</v>
      </c>
      <c r="C11016" t="s">
        <v>19946</v>
      </c>
      <c r="D11016" t="s">
        <v>21677</v>
      </c>
      <c r="E11016"/>
      <c r="F11016">
        <v>99999</v>
      </c>
      <c r="G11016"/>
      <c r="H11016"/>
    </row>
    <row r="11017" spans="1:8" x14ac:dyDescent="0.2">
      <c r="A11017" t="s">
        <v>15840</v>
      </c>
      <c r="B11017" t="s">
        <v>25254</v>
      </c>
      <c r="C11017" t="s">
        <v>15841</v>
      </c>
      <c r="D11017" t="s">
        <v>21677</v>
      </c>
      <c r="E11017"/>
      <c r="F11017">
        <v>99999</v>
      </c>
      <c r="G11017"/>
      <c r="H11017"/>
    </row>
    <row r="11018" spans="1:8" x14ac:dyDescent="0.2">
      <c r="A11018" t="s">
        <v>15842</v>
      </c>
      <c r="B11018" t="s">
        <v>25255</v>
      </c>
      <c r="C11018" t="s">
        <v>15843</v>
      </c>
      <c r="D11018" t="s">
        <v>21677</v>
      </c>
      <c r="E11018"/>
      <c r="F11018">
        <v>99999</v>
      </c>
      <c r="G11018"/>
      <c r="H11018"/>
    </row>
    <row r="11019" spans="1:8" x14ac:dyDescent="0.2">
      <c r="A11019" t="s">
        <v>15844</v>
      </c>
      <c r="B11019" t="s">
        <v>25256</v>
      </c>
      <c r="C11019" t="s">
        <v>15845</v>
      </c>
      <c r="D11019" t="s">
        <v>21677</v>
      </c>
      <c r="E11019"/>
      <c r="F11019">
        <v>99999</v>
      </c>
      <c r="G11019"/>
      <c r="H11019"/>
    </row>
    <row r="11020" spans="1:8" x14ac:dyDescent="0.2">
      <c r="A11020" t="s">
        <v>15846</v>
      </c>
      <c r="B11020" t="s">
        <v>25256</v>
      </c>
      <c r="C11020" t="s">
        <v>15847</v>
      </c>
      <c r="D11020" t="s">
        <v>21677</v>
      </c>
      <c r="E11020"/>
      <c r="F11020">
        <v>99999</v>
      </c>
      <c r="G11020"/>
      <c r="H11020"/>
    </row>
    <row r="11021" spans="1:8" x14ac:dyDescent="0.2">
      <c r="A11021" t="s">
        <v>15848</v>
      </c>
      <c r="B11021" t="s">
        <v>25257</v>
      </c>
      <c r="C11021" t="s">
        <v>15849</v>
      </c>
      <c r="D11021" t="s">
        <v>21677</v>
      </c>
      <c r="E11021"/>
      <c r="F11021">
        <v>99999</v>
      </c>
      <c r="G11021"/>
      <c r="H11021"/>
    </row>
    <row r="11022" spans="1:8" x14ac:dyDescent="0.2">
      <c r="A11022" t="s">
        <v>15850</v>
      </c>
      <c r="B11022" t="s">
        <v>25256</v>
      </c>
      <c r="C11022" t="s">
        <v>15851</v>
      </c>
      <c r="D11022" t="s">
        <v>21677</v>
      </c>
      <c r="E11022"/>
      <c r="F11022">
        <v>99999</v>
      </c>
      <c r="G11022"/>
      <c r="H11022"/>
    </row>
    <row r="11023" spans="1:8" x14ac:dyDescent="0.2">
      <c r="A11023" t="s">
        <v>15852</v>
      </c>
      <c r="B11023" t="s">
        <v>25256</v>
      </c>
      <c r="C11023" t="s">
        <v>15853</v>
      </c>
      <c r="D11023" t="s">
        <v>21677</v>
      </c>
      <c r="E11023"/>
      <c r="F11023">
        <v>99999</v>
      </c>
      <c r="G11023"/>
      <c r="H11023"/>
    </row>
    <row r="11024" spans="1:8" x14ac:dyDescent="0.2">
      <c r="A11024" t="s">
        <v>15854</v>
      </c>
      <c r="B11024" t="s">
        <v>25256</v>
      </c>
      <c r="C11024" t="s">
        <v>15855</v>
      </c>
      <c r="D11024" t="s">
        <v>21677</v>
      </c>
      <c r="E11024"/>
      <c r="F11024">
        <v>99999</v>
      </c>
      <c r="G11024"/>
      <c r="H11024"/>
    </row>
    <row r="11025" spans="1:8" x14ac:dyDescent="0.2">
      <c r="A11025" t="s">
        <v>19947</v>
      </c>
      <c r="B11025" t="s">
        <v>25258</v>
      </c>
      <c r="C11025" t="s">
        <v>19948</v>
      </c>
      <c r="D11025" t="s">
        <v>21677</v>
      </c>
      <c r="E11025"/>
      <c r="F11025">
        <v>99999</v>
      </c>
      <c r="G11025"/>
      <c r="H11025"/>
    </row>
    <row r="11026" spans="1:8" x14ac:dyDescent="0.2">
      <c r="A11026" t="s">
        <v>15856</v>
      </c>
      <c r="B11026" t="s">
        <v>25256</v>
      </c>
      <c r="C11026" t="s">
        <v>15857</v>
      </c>
      <c r="D11026" t="s">
        <v>21677</v>
      </c>
      <c r="E11026"/>
      <c r="F11026">
        <v>99999</v>
      </c>
      <c r="G11026"/>
      <c r="H11026"/>
    </row>
    <row r="11027" spans="1:8" x14ac:dyDescent="0.2">
      <c r="A11027" t="s">
        <v>25259</v>
      </c>
      <c r="B11027" t="s">
        <v>25260</v>
      </c>
      <c r="C11027" t="s">
        <v>25261</v>
      </c>
      <c r="D11027" t="s">
        <v>21677</v>
      </c>
      <c r="E11027"/>
      <c r="F11027">
        <v>99999</v>
      </c>
      <c r="G11027"/>
      <c r="H11027"/>
    </row>
    <row r="11028" spans="1:8" x14ac:dyDescent="0.2">
      <c r="A11028" t="s">
        <v>15858</v>
      </c>
      <c r="B11028" t="s">
        <v>25253</v>
      </c>
      <c r="C11028" t="s">
        <v>15859</v>
      </c>
      <c r="D11028" t="s">
        <v>21677</v>
      </c>
      <c r="E11028"/>
      <c r="F11028">
        <v>99999</v>
      </c>
      <c r="G11028"/>
      <c r="H11028"/>
    </row>
    <row r="11029" spans="1:8" x14ac:dyDescent="0.2">
      <c r="A11029" t="s">
        <v>15860</v>
      </c>
      <c r="B11029" t="s">
        <v>25262</v>
      </c>
      <c r="C11029" t="s">
        <v>15861</v>
      </c>
      <c r="D11029" t="s">
        <v>21677</v>
      </c>
      <c r="E11029"/>
      <c r="F11029">
        <v>99999</v>
      </c>
      <c r="G11029"/>
      <c r="H11029"/>
    </row>
    <row r="11030" spans="1:8" x14ac:dyDescent="0.2">
      <c r="A11030" t="s">
        <v>15862</v>
      </c>
      <c r="B11030" t="s">
        <v>25263</v>
      </c>
      <c r="C11030" t="s">
        <v>15863</v>
      </c>
      <c r="D11030" t="s">
        <v>21677</v>
      </c>
      <c r="E11030"/>
      <c r="F11030">
        <v>99999</v>
      </c>
      <c r="G11030"/>
      <c r="H11030"/>
    </row>
    <row r="11031" spans="1:8" x14ac:dyDescent="0.2">
      <c r="A11031" t="s">
        <v>15864</v>
      </c>
      <c r="B11031" t="s">
        <v>25264</v>
      </c>
      <c r="C11031" t="s">
        <v>15865</v>
      </c>
      <c r="D11031" t="s">
        <v>21677</v>
      </c>
      <c r="E11031"/>
      <c r="F11031">
        <v>99999</v>
      </c>
      <c r="G11031"/>
      <c r="H11031"/>
    </row>
    <row r="11032" spans="1:8" x14ac:dyDescent="0.2">
      <c r="A11032" t="s">
        <v>14049</v>
      </c>
      <c r="B11032" t="s">
        <v>25265</v>
      </c>
      <c r="C11032" t="s">
        <v>14050</v>
      </c>
      <c r="D11032" t="s">
        <v>21677</v>
      </c>
      <c r="E11032"/>
      <c r="F11032">
        <v>99999</v>
      </c>
      <c r="G11032"/>
      <c r="H11032"/>
    </row>
    <row r="11033" spans="1:8" x14ac:dyDescent="0.2">
      <c r="A11033" t="s">
        <v>14051</v>
      </c>
      <c r="B11033" t="s">
        <v>25265</v>
      </c>
      <c r="C11033" t="s">
        <v>14052</v>
      </c>
      <c r="D11033" t="s">
        <v>21677</v>
      </c>
      <c r="E11033"/>
      <c r="F11033">
        <v>99999</v>
      </c>
      <c r="G11033"/>
      <c r="H11033"/>
    </row>
    <row r="11034" spans="1:8" x14ac:dyDescent="0.2">
      <c r="A11034" t="s">
        <v>14053</v>
      </c>
      <c r="B11034" t="s">
        <v>25265</v>
      </c>
      <c r="C11034" t="s">
        <v>14054</v>
      </c>
      <c r="D11034" t="s">
        <v>21677</v>
      </c>
      <c r="E11034"/>
      <c r="F11034">
        <v>99999</v>
      </c>
      <c r="G11034"/>
      <c r="H11034"/>
    </row>
    <row r="11035" spans="1:8" x14ac:dyDescent="0.2">
      <c r="A11035" t="s">
        <v>14055</v>
      </c>
      <c r="B11035" t="s">
        <v>25256</v>
      </c>
      <c r="C11035" t="s">
        <v>14056</v>
      </c>
      <c r="D11035" t="s">
        <v>21677</v>
      </c>
      <c r="E11035"/>
      <c r="F11035">
        <v>99999</v>
      </c>
      <c r="G11035"/>
      <c r="H11035"/>
    </row>
    <row r="11036" spans="1:8" x14ac:dyDescent="0.2">
      <c r="A11036" t="s">
        <v>14057</v>
      </c>
      <c r="B11036" t="s">
        <v>21676</v>
      </c>
      <c r="C11036" t="s">
        <v>2104</v>
      </c>
      <c r="D11036" t="s">
        <v>21677</v>
      </c>
      <c r="E11036"/>
      <c r="F11036">
        <v>99999</v>
      </c>
      <c r="G11036"/>
      <c r="H11036"/>
    </row>
    <row r="11037" spans="1:8" x14ac:dyDescent="0.2">
      <c r="A11037" t="s">
        <v>19949</v>
      </c>
      <c r="B11037" t="s">
        <v>25266</v>
      </c>
      <c r="C11037" t="s">
        <v>19950</v>
      </c>
      <c r="D11037" t="s">
        <v>21677</v>
      </c>
      <c r="E11037"/>
      <c r="F11037">
        <v>99999</v>
      </c>
      <c r="G11037"/>
      <c r="H11037"/>
    </row>
    <row r="11038" spans="1:8" x14ac:dyDescent="0.2">
      <c r="A11038" t="s">
        <v>21550</v>
      </c>
      <c r="B11038" t="s">
        <v>25267</v>
      </c>
      <c r="C11038" t="s">
        <v>21551</v>
      </c>
      <c r="D11038" t="s">
        <v>21677</v>
      </c>
      <c r="E11038"/>
      <c r="F11038">
        <v>99999</v>
      </c>
      <c r="G11038"/>
      <c r="H11038"/>
    </row>
    <row r="11039" spans="1:8" x14ac:dyDescent="0.2">
      <c r="A11039" t="s">
        <v>14058</v>
      </c>
      <c r="B11039" t="s">
        <v>25265</v>
      </c>
      <c r="C11039" t="s">
        <v>14059</v>
      </c>
      <c r="D11039" t="s">
        <v>21677</v>
      </c>
      <c r="E11039"/>
      <c r="F11039">
        <v>99999</v>
      </c>
      <c r="G11039"/>
      <c r="H11039"/>
    </row>
    <row r="11040" spans="1:8" x14ac:dyDescent="0.2">
      <c r="A11040" t="s">
        <v>19951</v>
      </c>
      <c r="B11040" t="s">
        <v>25268</v>
      </c>
      <c r="C11040" t="s">
        <v>19952</v>
      </c>
      <c r="D11040" t="s">
        <v>21677</v>
      </c>
      <c r="E11040"/>
      <c r="F11040">
        <v>99999</v>
      </c>
      <c r="G11040"/>
      <c r="H11040"/>
    </row>
    <row r="11041" spans="1:8" x14ac:dyDescent="0.2">
      <c r="A11041" t="s">
        <v>25269</v>
      </c>
      <c r="B11041" t="s">
        <v>25260</v>
      </c>
      <c r="C11041" t="s">
        <v>25270</v>
      </c>
      <c r="D11041" t="s">
        <v>24377</v>
      </c>
      <c r="E11041"/>
      <c r="F11041">
        <v>99999</v>
      </c>
      <c r="G11041"/>
      <c r="H11041"/>
    </row>
    <row r="11042" spans="1:8" x14ac:dyDescent="0.2">
      <c r="A11042" t="s">
        <v>21552</v>
      </c>
      <c r="B11042" t="s">
        <v>25268</v>
      </c>
      <c r="C11042" t="s">
        <v>21553</v>
      </c>
      <c r="D11042" t="s">
        <v>21677</v>
      </c>
      <c r="E11042"/>
      <c r="F11042">
        <v>99999</v>
      </c>
      <c r="G11042"/>
      <c r="H11042"/>
    </row>
    <row r="11043" spans="1:8" x14ac:dyDescent="0.2">
      <c r="A11043" t="s">
        <v>21554</v>
      </c>
      <c r="B11043" t="s">
        <v>25260</v>
      </c>
      <c r="C11043" t="s">
        <v>21555</v>
      </c>
      <c r="D11043" t="s">
        <v>21677</v>
      </c>
      <c r="E11043"/>
      <c r="F11043">
        <v>99999</v>
      </c>
      <c r="G11043"/>
      <c r="H11043"/>
    </row>
    <row r="11044" spans="1:8" x14ac:dyDescent="0.2">
      <c r="A11044" t="s">
        <v>21556</v>
      </c>
      <c r="B11044" t="s">
        <v>25271</v>
      </c>
      <c r="C11044" t="s">
        <v>21557</v>
      </c>
      <c r="D11044" t="s">
        <v>24377</v>
      </c>
      <c r="E11044"/>
      <c r="F11044"/>
      <c r="G11044"/>
      <c r="H11044"/>
    </row>
    <row r="11045" spans="1:8" x14ac:dyDescent="0.2">
      <c r="A11045" t="s">
        <v>14060</v>
      </c>
      <c r="B11045" t="s">
        <v>25272</v>
      </c>
      <c r="C11045" t="s">
        <v>14061</v>
      </c>
      <c r="D11045" t="s">
        <v>24377</v>
      </c>
      <c r="E11045"/>
      <c r="F11045">
        <v>72301</v>
      </c>
      <c r="G11045"/>
      <c r="H11045"/>
    </row>
    <row r="11046" spans="1:8" x14ac:dyDescent="0.2">
      <c r="A11046" t="s">
        <v>14062</v>
      </c>
      <c r="B11046" t="s">
        <v>25272</v>
      </c>
      <c r="C11046" t="s">
        <v>14063</v>
      </c>
      <c r="D11046" t="s">
        <v>24377</v>
      </c>
      <c r="E11046"/>
      <c r="F11046">
        <v>72301</v>
      </c>
      <c r="G11046"/>
      <c r="H11046"/>
    </row>
    <row r="11047" spans="1:8" x14ac:dyDescent="0.2">
      <c r="A11047" t="s">
        <v>14064</v>
      </c>
      <c r="B11047" t="s">
        <v>25272</v>
      </c>
      <c r="C11047" t="s">
        <v>14065</v>
      </c>
      <c r="D11047" t="s">
        <v>24377</v>
      </c>
      <c r="E11047"/>
      <c r="F11047">
        <v>72301</v>
      </c>
      <c r="G11047"/>
      <c r="H11047"/>
    </row>
    <row r="11048" spans="1:8" x14ac:dyDescent="0.2">
      <c r="A11048" t="s">
        <v>14066</v>
      </c>
      <c r="B11048" t="s">
        <v>25272</v>
      </c>
      <c r="C11048" t="s">
        <v>15616</v>
      </c>
      <c r="D11048" t="s">
        <v>24377</v>
      </c>
      <c r="E11048"/>
      <c r="F11048">
        <v>72301</v>
      </c>
      <c r="G11048"/>
      <c r="H11048"/>
    </row>
    <row r="11049" spans="1:8" x14ac:dyDescent="0.2">
      <c r="A11049" t="s">
        <v>14067</v>
      </c>
      <c r="B11049" t="s">
        <v>25272</v>
      </c>
      <c r="C11049" t="s">
        <v>14068</v>
      </c>
      <c r="D11049" t="s">
        <v>24377</v>
      </c>
      <c r="E11049"/>
      <c r="F11049">
        <v>72301</v>
      </c>
      <c r="G11049"/>
      <c r="H11049"/>
    </row>
    <row r="11050" spans="1:8" x14ac:dyDescent="0.2">
      <c r="A11050" t="s">
        <v>14069</v>
      </c>
      <c r="B11050" t="s">
        <v>25272</v>
      </c>
      <c r="C11050" t="s">
        <v>14419</v>
      </c>
      <c r="D11050" t="s">
        <v>24377</v>
      </c>
      <c r="E11050"/>
      <c r="F11050">
        <v>72301</v>
      </c>
      <c r="G11050"/>
      <c r="H11050"/>
    </row>
    <row r="11051" spans="1:8" x14ac:dyDescent="0.2">
      <c r="A11051" t="s">
        <v>14420</v>
      </c>
      <c r="B11051" t="s">
        <v>25272</v>
      </c>
      <c r="C11051" t="s">
        <v>14421</v>
      </c>
      <c r="D11051" t="s">
        <v>24377</v>
      </c>
      <c r="E11051"/>
      <c r="F11051">
        <v>72301</v>
      </c>
      <c r="G11051"/>
      <c r="H11051"/>
    </row>
    <row r="11052" spans="1:8" x14ac:dyDescent="0.2">
      <c r="A11052" t="s">
        <v>14422</v>
      </c>
      <c r="B11052" t="s">
        <v>25272</v>
      </c>
      <c r="C11052" t="s">
        <v>14423</v>
      </c>
      <c r="D11052" t="s">
        <v>24377</v>
      </c>
      <c r="E11052"/>
      <c r="F11052">
        <v>72301</v>
      </c>
      <c r="G11052"/>
      <c r="H11052"/>
    </row>
    <row r="11053" spans="1:8" x14ac:dyDescent="0.2">
      <c r="A11053" t="s">
        <v>14424</v>
      </c>
      <c r="B11053" t="s">
        <v>25272</v>
      </c>
      <c r="C11053" t="s">
        <v>14425</v>
      </c>
      <c r="D11053" t="s">
        <v>24377</v>
      </c>
      <c r="E11053"/>
      <c r="F11053">
        <v>72301</v>
      </c>
      <c r="G11053"/>
      <c r="H11053"/>
    </row>
    <row r="11054" spans="1:8" x14ac:dyDescent="0.2">
      <c r="A11054" t="s">
        <v>14426</v>
      </c>
      <c r="B11054" t="s">
        <v>25272</v>
      </c>
      <c r="C11054" t="s">
        <v>14427</v>
      </c>
      <c r="D11054" t="s">
        <v>24377</v>
      </c>
      <c r="E11054"/>
      <c r="F11054">
        <v>72301</v>
      </c>
      <c r="G11054"/>
      <c r="H11054"/>
    </row>
    <row r="11055" spans="1:8" x14ac:dyDescent="0.2">
      <c r="A11055" t="s">
        <v>14428</v>
      </c>
      <c r="B11055" t="s">
        <v>25272</v>
      </c>
      <c r="C11055" t="s">
        <v>14429</v>
      </c>
      <c r="D11055" t="s">
        <v>24377</v>
      </c>
      <c r="E11055"/>
      <c r="F11055">
        <v>72301</v>
      </c>
      <c r="G11055"/>
      <c r="H11055"/>
    </row>
    <row r="11056" spans="1:8" x14ac:dyDescent="0.2">
      <c r="A11056" t="s">
        <v>14430</v>
      </c>
      <c r="B11056" t="s">
        <v>25272</v>
      </c>
      <c r="C11056" t="s">
        <v>14431</v>
      </c>
      <c r="D11056" t="s">
        <v>24377</v>
      </c>
      <c r="E11056"/>
      <c r="F11056"/>
      <c r="G11056"/>
      <c r="H11056"/>
    </row>
    <row r="11057" spans="1:8" x14ac:dyDescent="0.2">
      <c r="A11057" t="s">
        <v>14432</v>
      </c>
      <c r="B11057" t="s">
        <v>25272</v>
      </c>
      <c r="C11057" t="s">
        <v>14433</v>
      </c>
      <c r="D11057" t="s">
        <v>24377</v>
      </c>
      <c r="E11057"/>
      <c r="F11057">
        <v>99999</v>
      </c>
      <c r="G11057"/>
      <c r="H11057"/>
    </row>
    <row r="11058" spans="1:8" x14ac:dyDescent="0.2">
      <c r="A11058" t="s">
        <v>14434</v>
      </c>
      <c r="B11058" t="s">
        <v>25272</v>
      </c>
      <c r="C11058" t="s">
        <v>14435</v>
      </c>
      <c r="D11058" t="s">
        <v>24377</v>
      </c>
      <c r="E11058"/>
      <c r="F11058">
        <v>99999</v>
      </c>
      <c r="G11058"/>
      <c r="H11058"/>
    </row>
    <row r="11059" spans="1:8" x14ac:dyDescent="0.2">
      <c r="A11059" t="s">
        <v>14436</v>
      </c>
      <c r="B11059" t="s">
        <v>25272</v>
      </c>
      <c r="C11059" t="s">
        <v>14437</v>
      </c>
      <c r="D11059" t="s">
        <v>24377</v>
      </c>
      <c r="E11059"/>
      <c r="F11059"/>
      <c r="G11059"/>
      <c r="H11059"/>
    </row>
    <row r="11060" spans="1:8" x14ac:dyDescent="0.2">
      <c r="A11060" t="s">
        <v>25273</v>
      </c>
      <c r="B11060" t="s">
        <v>25272</v>
      </c>
      <c r="C11060" t="s">
        <v>25274</v>
      </c>
      <c r="D11060" t="s">
        <v>24377</v>
      </c>
      <c r="E11060"/>
      <c r="F11060">
        <v>99999</v>
      </c>
      <c r="G11060"/>
      <c r="H11060"/>
    </row>
    <row r="11061" spans="1:8" x14ac:dyDescent="0.2">
      <c r="A11061" t="s">
        <v>19953</v>
      </c>
      <c r="B11061" t="s">
        <v>25272</v>
      </c>
      <c r="C11061" t="s">
        <v>19954</v>
      </c>
      <c r="D11061" t="s">
        <v>24377</v>
      </c>
      <c r="E11061"/>
      <c r="F11061"/>
      <c r="G11061"/>
      <c r="H11061"/>
    </row>
    <row r="11062" spans="1:8" x14ac:dyDescent="0.2">
      <c r="A11062" t="s">
        <v>21558</v>
      </c>
      <c r="B11062" t="s">
        <v>25272</v>
      </c>
      <c r="C11062" t="s">
        <v>21559</v>
      </c>
      <c r="D11062" t="s">
        <v>24377</v>
      </c>
      <c r="E11062"/>
      <c r="F11062"/>
      <c r="G11062"/>
      <c r="H11062"/>
    </row>
    <row r="11063" spans="1:8" x14ac:dyDescent="0.2">
      <c r="A11063" t="s">
        <v>19955</v>
      </c>
      <c r="B11063" t="s">
        <v>25272</v>
      </c>
      <c r="C11063" t="s">
        <v>19956</v>
      </c>
      <c r="D11063" t="s">
        <v>24377</v>
      </c>
      <c r="E11063"/>
      <c r="F11063"/>
      <c r="G11063"/>
      <c r="H11063"/>
    </row>
    <row r="11064" spans="1:8" x14ac:dyDescent="0.2">
      <c r="A11064" t="s">
        <v>21560</v>
      </c>
      <c r="B11064" t="s">
        <v>25272</v>
      </c>
      <c r="C11064" t="s">
        <v>21561</v>
      </c>
      <c r="D11064" t="s">
        <v>24377</v>
      </c>
      <c r="E11064"/>
      <c r="F11064"/>
      <c r="G11064"/>
      <c r="H11064"/>
    </row>
    <row r="11065" spans="1:8" x14ac:dyDescent="0.2">
      <c r="A11065" t="s">
        <v>25275</v>
      </c>
      <c r="B11065" t="s">
        <v>25272</v>
      </c>
      <c r="C11065" t="s">
        <v>25276</v>
      </c>
      <c r="D11065" t="s">
        <v>24377</v>
      </c>
      <c r="E11065"/>
      <c r="F11065">
        <v>71331</v>
      </c>
      <c r="G11065"/>
      <c r="H11065"/>
    </row>
    <row r="11066" spans="1:8" x14ac:dyDescent="0.2">
      <c r="A11066" t="s">
        <v>25277</v>
      </c>
      <c r="B11066" t="s">
        <v>25272</v>
      </c>
      <c r="C11066" t="s">
        <v>25278</v>
      </c>
      <c r="D11066" t="s">
        <v>24377</v>
      </c>
      <c r="E11066"/>
      <c r="F11066"/>
      <c r="G11066"/>
      <c r="H11066"/>
    </row>
    <row r="11067" spans="1:8" x14ac:dyDescent="0.2">
      <c r="A11067" t="s">
        <v>19957</v>
      </c>
      <c r="B11067" t="s">
        <v>25253</v>
      </c>
      <c r="C11067" t="s">
        <v>19946</v>
      </c>
      <c r="D11067" t="s">
        <v>21677</v>
      </c>
      <c r="E11067"/>
      <c r="F11067">
        <v>99999</v>
      </c>
      <c r="G11067"/>
      <c r="H11067"/>
    </row>
    <row r="11068" spans="1:8" x14ac:dyDescent="0.2">
      <c r="A11068" t="s">
        <v>14438</v>
      </c>
      <c r="B11068" t="s">
        <v>25254</v>
      </c>
      <c r="C11068" t="s">
        <v>15841</v>
      </c>
      <c r="D11068" t="s">
        <v>21677</v>
      </c>
      <c r="E11068"/>
      <c r="F11068">
        <v>99999</v>
      </c>
      <c r="G11068"/>
      <c r="H11068"/>
    </row>
    <row r="11069" spans="1:8" x14ac:dyDescent="0.2">
      <c r="A11069" t="s">
        <v>14439</v>
      </c>
      <c r="B11069" t="s">
        <v>25255</v>
      </c>
      <c r="C11069" t="s">
        <v>15843</v>
      </c>
      <c r="D11069" t="s">
        <v>21677</v>
      </c>
      <c r="E11069"/>
      <c r="F11069">
        <v>99999</v>
      </c>
      <c r="G11069"/>
      <c r="H11069"/>
    </row>
    <row r="11070" spans="1:8" x14ac:dyDescent="0.2">
      <c r="A11070" t="s">
        <v>14440</v>
      </c>
      <c r="B11070" t="s">
        <v>25256</v>
      </c>
      <c r="C11070" t="s">
        <v>15845</v>
      </c>
      <c r="D11070" t="s">
        <v>21677</v>
      </c>
      <c r="E11070"/>
      <c r="F11070">
        <v>99999</v>
      </c>
      <c r="G11070"/>
      <c r="H11070"/>
    </row>
    <row r="11071" spans="1:8" x14ac:dyDescent="0.2">
      <c r="A11071" t="s">
        <v>14441</v>
      </c>
      <c r="B11071" t="s">
        <v>25256</v>
      </c>
      <c r="C11071" t="s">
        <v>15847</v>
      </c>
      <c r="D11071" t="s">
        <v>21677</v>
      </c>
      <c r="E11071"/>
      <c r="F11071">
        <v>99999</v>
      </c>
      <c r="G11071"/>
      <c r="H11071"/>
    </row>
    <row r="11072" spans="1:8" x14ac:dyDescent="0.2">
      <c r="A11072" t="s">
        <v>14442</v>
      </c>
      <c r="B11072" t="s">
        <v>25257</v>
      </c>
      <c r="C11072" t="s">
        <v>15849</v>
      </c>
      <c r="D11072" t="s">
        <v>21677</v>
      </c>
      <c r="E11072"/>
      <c r="F11072">
        <v>99999</v>
      </c>
      <c r="G11072"/>
      <c r="H11072"/>
    </row>
    <row r="11073" spans="1:8" x14ac:dyDescent="0.2">
      <c r="A11073" t="s">
        <v>14443</v>
      </c>
      <c r="B11073" t="s">
        <v>25256</v>
      </c>
      <c r="C11073" t="s">
        <v>15851</v>
      </c>
      <c r="D11073" t="s">
        <v>21677</v>
      </c>
      <c r="E11073"/>
      <c r="F11073">
        <v>99999</v>
      </c>
      <c r="G11073"/>
      <c r="H11073"/>
    </row>
    <row r="11074" spans="1:8" x14ac:dyDescent="0.2">
      <c r="A11074" t="s">
        <v>11102</v>
      </c>
      <c r="B11074" t="s">
        <v>25256</v>
      </c>
      <c r="C11074" t="s">
        <v>15853</v>
      </c>
      <c r="D11074" t="s">
        <v>21677</v>
      </c>
      <c r="E11074"/>
      <c r="F11074">
        <v>99999</v>
      </c>
      <c r="G11074"/>
      <c r="H11074"/>
    </row>
    <row r="11075" spans="1:8" x14ac:dyDescent="0.2">
      <c r="A11075" t="s">
        <v>11103</v>
      </c>
      <c r="B11075" t="s">
        <v>25256</v>
      </c>
      <c r="C11075" t="s">
        <v>15855</v>
      </c>
      <c r="D11075" t="s">
        <v>21677</v>
      </c>
      <c r="E11075"/>
      <c r="F11075">
        <v>99999</v>
      </c>
      <c r="G11075"/>
      <c r="H11075"/>
    </row>
    <row r="11076" spans="1:8" x14ac:dyDescent="0.2">
      <c r="A11076" t="s">
        <v>19958</v>
      </c>
      <c r="B11076" t="s">
        <v>25258</v>
      </c>
      <c r="C11076" t="s">
        <v>19948</v>
      </c>
      <c r="D11076" t="s">
        <v>21677</v>
      </c>
      <c r="E11076"/>
      <c r="F11076">
        <v>99999</v>
      </c>
      <c r="G11076"/>
      <c r="H11076"/>
    </row>
    <row r="11077" spans="1:8" x14ac:dyDescent="0.2">
      <c r="A11077" t="s">
        <v>11104</v>
      </c>
      <c r="B11077" t="s">
        <v>25256</v>
      </c>
      <c r="C11077" t="s">
        <v>15857</v>
      </c>
      <c r="D11077" t="s">
        <v>21677</v>
      </c>
      <c r="E11077"/>
      <c r="F11077">
        <v>99999</v>
      </c>
      <c r="G11077"/>
      <c r="H11077"/>
    </row>
    <row r="11078" spans="1:8" x14ac:dyDescent="0.2">
      <c r="A11078" t="s">
        <v>25279</v>
      </c>
      <c r="B11078" t="s">
        <v>25280</v>
      </c>
      <c r="C11078" t="s">
        <v>25261</v>
      </c>
      <c r="D11078" t="s">
        <v>21677</v>
      </c>
      <c r="E11078"/>
      <c r="F11078">
        <v>99999</v>
      </c>
      <c r="G11078"/>
      <c r="H11078"/>
    </row>
    <row r="11079" spans="1:8" x14ac:dyDescent="0.2">
      <c r="A11079" t="s">
        <v>11105</v>
      </c>
      <c r="B11079" t="s">
        <v>25280</v>
      </c>
      <c r="C11079" t="s">
        <v>15859</v>
      </c>
      <c r="D11079" t="s">
        <v>21677</v>
      </c>
      <c r="E11079"/>
      <c r="F11079">
        <v>99999</v>
      </c>
      <c r="G11079"/>
      <c r="H11079"/>
    </row>
    <row r="11080" spans="1:8" x14ac:dyDescent="0.2">
      <c r="A11080" t="s">
        <v>11106</v>
      </c>
      <c r="B11080" t="s">
        <v>25262</v>
      </c>
      <c r="C11080" t="s">
        <v>15861</v>
      </c>
      <c r="D11080" t="s">
        <v>21677</v>
      </c>
      <c r="E11080"/>
      <c r="F11080">
        <v>99999</v>
      </c>
      <c r="G11080"/>
      <c r="H11080"/>
    </row>
    <row r="11081" spans="1:8" x14ac:dyDescent="0.2">
      <c r="A11081" t="s">
        <v>11107</v>
      </c>
      <c r="B11081" t="s">
        <v>25263</v>
      </c>
      <c r="C11081" t="s">
        <v>15863</v>
      </c>
      <c r="D11081" t="s">
        <v>21677</v>
      </c>
      <c r="E11081"/>
      <c r="F11081">
        <v>99999</v>
      </c>
      <c r="G11081"/>
      <c r="H11081"/>
    </row>
    <row r="11082" spans="1:8" x14ac:dyDescent="0.2">
      <c r="A11082" t="s">
        <v>11108</v>
      </c>
      <c r="B11082" t="s">
        <v>25264</v>
      </c>
      <c r="C11082" t="s">
        <v>15865</v>
      </c>
      <c r="D11082" t="s">
        <v>21677</v>
      </c>
      <c r="E11082"/>
      <c r="F11082">
        <v>99999</v>
      </c>
      <c r="G11082"/>
      <c r="H11082"/>
    </row>
    <row r="11083" spans="1:8" x14ac:dyDescent="0.2">
      <c r="A11083" t="s">
        <v>11109</v>
      </c>
      <c r="B11083" t="s">
        <v>25265</v>
      </c>
      <c r="C11083" t="s">
        <v>14052</v>
      </c>
      <c r="D11083" t="s">
        <v>21677</v>
      </c>
      <c r="E11083"/>
      <c r="F11083">
        <v>99999</v>
      </c>
      <c r="G11083"/>
      <c r="H11083"/>
    </row>
    <row r="11084" spans="1:8" x14ac:dyDescent="0.2">
      <c r="A11084" t="s">
        <v>11110</v>
      </c>
      <c r="B11084" t="s">
        <v>25265</v>
      </c>
      <c r="C11084" t="s">
        <v>14054</v>
      </c>
      <c r="D11084" t="s">
        <v>21677</v>
      </c>
      <c r="E11084"/>
      <c r="F11084">
        <v>99999</v>
      </c>
      <c r="G11084"/>
      <c r="H11084"/>
    </row>
    <row r="11085" spans="1:8" x14ac:dyDescent="0.2">
      <c r="A11085" t="s">
        <v>11111</v>
      </c>
      <c r="B11085" t="s">
        <v>25256</v>
      </c>
      <c r="C11085" t="s">
        <v>14056</v>
      </c>
      <c r="D11085" t="s">
        <v>21677</v>
      </c>
      <c r="E11085"/>
      <c r="F11085">
        <v>99999</v>
      </c>
      <c r="G11085"/>
      <c r="H11085"/>
    </row>
    <row r="11086" spans="1:8" x14ac:dyDescent="0.2">
      <c r="A11086" t="s">
        <v>11112</v>
      </c>
      <c r="B11086" t="s">
        <v>21676</v>
      </c>
      <c r="C11086" t="s">
        <v>2104</v>
      </c>
      <c r="D11086" t="s">
        <v>21677</v>
      </c>
      <c r="E11086"/>
      <c r="F11086">
        <v>99999</v>
      </c>
      <c r="G11086"/>
      <c r="H11086"/>
    </row>
    <row r="11087" spans="1:8" x14ac:dyDescent="0.2">
      <c r="A11087" t="s">
        <v>19959</v>
      </c>
      <c r="B11087" t="s">
        <v>25266</v>
      </c>
      <c r="C11087" t="s">
        <v>19950</v>
      </c>
      <c r="D11087" t="s">
        <v>21677</v>
      </c>
      <c r="E11087"/>
      <c r="F11087">
        <v>99999</v>
      </c>
      <c r="G11087"/>
      <c r="H11087"/>
    </row>
    <row r="11088" spans="1:8" x14ac:dyDescent="0.2">
      <c r="A11088" t="s">
        <v>21562</v>
      </c>
      <c r="B11088" t="s">
        <v>25267</v>
      </c>
      <c r="C11088" t="s">
        <v>21551</v>
      </c>
      <c r="D11088" t="s">
        <v>21677</v>
      </c>
      <c r="E11088"/>
      <c r="F11088">
        <v>99999</v>
      </c>
      <c r="G11088"/>
      <c r="H11088"/>
    </row>
    <row r="11089" spans="1:8" x14ac:dyDescent="0.2">
      <c r="A11089" t="s">
        <v>11113</v>
      </c>
      <c r="B11089" t="s">
        <v>25265</v>
      </c>
      <c r="C11089" t="s">
        <v>14059</v>
      </c>
      <c r="D11089" t="s">
        <v>21677</v>
      </c>
      <c r="E11089"/>
      <c r="F11089">
        <v>99999</v>
      </c>
      <c r="G11089"/>
      <c r="H11089"/>
    </row>
    <row r="11090" spans="1:8" x14ac:dyDescent="0.2">
      <c r="A11090" t="s">
        <v>19960</v>
      </c>
      <c r="B11090" t="s">
        <v>25268</v>
      </c>
      <c r="C11090" t="s">
        <v>19952</v>
      </c>
      <c r="D11090" t="s">
        <v>21677</v>
      </c>
      <c r="E11090"/>
      <c r="F11090">
        <v>99999</v>
      </c>
      <c r="G11090"/>
      <c r="H11090"/>
    </row>
    <row r="11091" spans="1:8" x14ac:dyDescent="0.2">
      <c r="A11091" t="s">
        <v>25281</v>
      </c>
      <c r="B11091" t="s">
        <v>25280</v>
      </c>
      <c r="C11091" t="s">
        <v>25270</v>
      </c>
      <c r="D11091" t="s">
        <v>24377</v>
      </c>
      <c r="E11091"/>
      <c r="F11091">
        <v>99999</v>
      </c>
      <c r="G11091"/>
      <c r="H11091"/>
    </row>
    <row r="11092" spans="1:8" x14ac:dyDescent="0.2">
      <c r="A11092" t="s">
        <v>21563</v>
      </c>
      <c r="B11092" t="s">
        <v>25268</v>
      </c>
      <c r="C11092" t="s">
        <v>21553</v>
      </c>
      <c r="D11092" t="s">
        <v>21677</v>
      </c>
      <c r="E11092"/>
      <c r="F11092">
        <v>99999</v>
      </c>
      <c r="G11092"/>
      <c r="H11092"/>
    </row>
    <row r="11093" spans="1:8" x14ac:dyDescent="0.2">
      <c r="A11093" t="s">
        <v>21564</v>
      </c>
      <c r="B11093" t="s">
        <v>25268</v>
      </c>
      <c r="C11093" t="s">
        <v>21555</v>
      </c>
      <c r="D11093" t="s">
        <v>21677</v>
      </c>
      <c r="E11093"/>
      <c r="F11093">
        <v>99999</v>
      </c>
      <c r="G11093"/>
      <c r="H11093"/>
    </row>
    <row r="11094" spans="1:8" x14ac:dyDescent="0.2">
      <c r="A11094" t="s">
        <v>21565</v>
      </c>
      <c r="B11094" t="s">
        <v>25280</v>
      </c>
      <c r="C11094" t="s">
        <v>21557</v>
      </c>
      <c r="D11094" t="s">
        <v>24377</v>
      </c>
      <c r="E11094"/>
      <c r="F11094"/>
      <c r="G11094"/>
      <c r="H11094"/>
    </row>
    <row r="11095" spans="1:8" x14ac:dyDescent="0.2">
      <c r="A11095" t="s">
        <v>11114</v>
      </c>
      <c r="B11095" t="s">
        <v>25282</v>
      </c>
      <c r="C11095" t="s">
        <v>14061</v>
      </c>
      <c r="D11095" t="s">
        <v>24377</v>
      </c>
      <c r="E11095"/>
      <c r="F11095">
        <v>72301</v>
      </c>
      <c r="G11095"/>
      <c r="H11095"/>
    </row>
    <row r="11096" spans="1:8" x14ac:dyDescent="0.2">
      <c r="A11096" t="s">
        <v>11115</v>
      </c>
      <c r="B11096" t="s">
        <v>25282</v>
      </c>
      <c r="C11096" t="s">
        <v>14063</v>
      </c>
      <c r="D11096" t="s">
        <v>24377</v>
      </c>
      <c r="E11096"/>
      <c r="F11096">
        <v>72301</v>
      </c>
      <c r="G11096"/>
      <c r="H11096"/>
    </row>
    <row r="11097" spans="1:8" x14ac:dyDescent="0.2">
      <c r="A11097" t="s">
        <v>11116</v>
      </c>
      <c r="B11097" t="s">
        <v>25282</v>
      </c>
      <c r="C11097" t="s">
        <v>14065</v>
      </c>
      <c r="D11097" t="s">
        <v>24377</v>
      </c>
      <c r="E11097"/>
      <c r="F11097">
        <v>72301</v>
      </c>
      <c r="G11097"/>
      <c r="H11097"/>
    </row>
    <row r="11098" spans="1:8" x14ac:dyDescent="0.2">
      <c r="A11098" t="s">
        <v>11117</v>
      </c>
      <c r="B11098" t="s">
        <v>25282</v>
      </c>
      <c r="C11098" t="s">
        <v>15616</v>
      </c>
      <c r="D11098" t="s">
        <v>24377</v>
      </c>
      <c r="E11098"/>
      <c r="F11098">
        <v>72301</v>
      </c>
      <c r="G11098"/>
      <c r="H11098"/>
    </row>
    <row r="11099" spans="1:8" x14ac:dyDescent="0.2">
      <c r="A11099" t="s">
        <v>11118</v>
      </c>
      <c r="B11099" t="s">
        <v>25282</v>
      </c>
      <c r="C11099" t="s">
        <v>14068</v>
      </c>
      <c r="D11099" t="s">
        <v>24377</v>
      </c>
      <c r="E11099"/>
      <c r="F11099">
        <v>72301</v>
      </c>
      <c r="G11099"/>
      <c r="H11099"/>
    </row>
    <row r="11100" spans="1:8" x14ac:dyDescent="0.2">
      <c r="A11100" t="s">
        <v>11119</v>
      </c>
      <c r="B11100" t="s">
        <v>25282</v>
      </c>
      <c r="C11100" t="s">
        <v>14419</v>
      </c>
      <c r="D11100" t="s">
        <v>24377</v>
      </c>
      <c r="E11100"/>
      <c r="F11100">
        <v>72301</v>
      </c>
      <c r="G11100"/>
      <c r="H11100"/>
    </row>
    <row r="11101" spans="1:8" x14ac:dyDescent="0.2">
      <c r="A11101" t="s">
        <v>11120</v>
      </c>
      <c r="B11101" t="s">
        <v>25282</v>
      </c>
      <c r="C11101" t="s">
        <v>14421</v>
      </c>
      <c r="D11101" t="s">
        <v>24377</v>
      </c>
      <c r="E11101"/>
      <c r="F11101">
        <v>72301</v>
      </c>
      <c r="G11101"/>
      <c r="H11101"/>
    </row>
    <row r="11102" spans="1:8" x14ac:dyDescent="0.2">
      <c r="A11102" t="s">
        <v>11121</v>
      </c>
      <c r="B11102" t="s">
        <v>25282</v>
      </c>
      <c r="C11102" t="s">
        <v>14423</v>
      </c>
      <c r="D11102" t="s">
        <v>24377</v>
      </c>
      <c r="E11102"/>
      <c r="F11102">
        <v>72301</v>
      </c>
      <c r="G11102"/>
      <c r="H11102"/>
    </row>
    <row r="11103" spans="1:8" x14ac:dyDescent="0.2">
      <c r="A11103" t="s">
        <v>11122</v>
      </c>
      <c r="B11103" t="s">
        <v>25282</v>
      </c>
      <c r="C11103" t="s">
        <v>14425</v>
      </c>
      <c r="D11103" t="s">
        <v>24377</v>
      </c>
      <c r="E11103"/>
      <c r="F11103">
        <v>72301</v>
      </c>
      <c r="G11103"/>
      <c r="H11103"/>
    </row>
    <row r="11104" spans="1:8" x14ac:dyDescent="0.2">
      <c r="A11104" t="s">
        <v>11123</v>
      </c>
      <c r="B11104" t="s">
        <v>25282</v>
      </c>
      <c r="C11104" t="s">
        <v>14427</v>
      </c>
      <c r="D11104" t="s">
        <v>24377</v>
      </c>
      <c r="E11104"/>
      <c r="F11104">
        <v>72301</v>
      </c>
      <c r="G11104"/>
      <c r="H11104"/>
    </row>
    <row r="11105" spans="1:8" x14ac:dyDescent="0.2">
      <c r="A11105" t="s">
        <v>11124</v>
      </c>
      <c r="B11105" t="s">
        <v>25282</v>
      </c>
      <c r="C11105" t="s">
        <v>14429</v>
      </c>
      <c r="D11105" t="s">
        <v>24377</v>
      </c>
      <c r="E11105"/>
      <c r="F11105">
        <v>99999</v>
      </c>
      <c r="G11105"/>
      <c r="H11105"/>
    </row>
    <row r="11106" spans="1:8" x14ac:dyDescent="0.2">
      <c r="A11106" t="s">
        <v>11125</v>
      </c>
      <c r="B11106" t="s">
        <v>25282</v>
      </c>
      <c r="C11106" t="s">
        <v>11126</v>
      </c>
      <c r="D11106" t="s">
        <v>24377</v>
      </c>
      <c r="E11106"/>
      <c r="F11106"/>
      <c r="G11106"/>
      <c r="H11106"/>
    </row>
    <row r="11107" spans="1:8" x14ac:dyDescent="0.2">
      <c r="A11107" t="s">
        <v>11127</v>
      </c>
      <c r="B11107" t="s">
        <v>25282</v>
      </c>
      <c r="C11107" t="s">
        <v>11128</v>
      </c>
      <c r="D11107" t="s">
        <v>24377</v>
      </c>
      <c r="E11107"/>
      <c r="F11107">
        <v>99999</v>
      </c>
      <c r="G11107"/>
      <c r="H11107"/>
    </row>
    <row r="11108" spans="1:8" x14ac:dyDescent="0.2">
      <c r="A11108" t="s">
        <v>11129</v>
      </c>
      <c r="B11108" t="s">
        <v>25282</v>
      </c>
      <c r="C11108" t="s">
        <v>14435</v>
      </c>
      <c r="D11108" t="s">
        <v>24377</v>
      </c>
      <c r="E11108"/>
      <c r="F11108">
        <v>99999</v>
      </c>
      <c r="G11108"/>
      <c r="H11108"/>
    </row>
    <row r="11109" spans="1:8" x14ac:dyDescent="0.2">
      <c r="A11109" t="s">
        <v>11130</v>
      </c>
      <c r="B11109" t="s">
        <v>25282</v>
      </c>
      <c r="C11109" t="s">
        <v>14437</v>
      </c>
      <c r="D11109" t="s">
        <v>24377</v>
      </c>
      <c r="E11109"/>
      <c r="F11109"/>
      <c r="G11109"/>
      <c r="H11109"/>
    </row>
    <row r="11110" spans="1:8" x14ac:dyDescent="0.2">
      <c r="A11110" t="s">
        <v>25283</v>
      </c>
      <c r="B11110" t="s">
        <v>25282</v>
      </c>
      <c r="C11110" t="s">
        <v>25274</v>
      </c>
      <c r="D11110" t="s">
        <v>24377</v>
      </c>
      <c r="E11110"/>
      <c r="F11110">
        <v>99999</v>
      </c>
      <c r="G11110"/>
      <c r="H11110"/>
    </row>
    <row r="11111" spans="1:8" x14ac:dyDescent="0.2">
      <c r="A11111" t="s">
        <v>21566</v>
      </c>
      <c r="B11111" t="s">
        <v>25282</v>
      </c>
      <c r="C11111" t="s">
        <v>21559</v>
      </c>
      <c r="D11111" t="s">
        <v>24377</v>
      </c>
      <c r="E11111"/>
      <c r="F11111"/>
      <c r="G11111"/>
      <c r="H11111"/>
    </row>
    <row r="11112" spans="1:8" x14ac:dyDescent="0.2">
      <c r="A11112" t="s">
        <v>21567</v>
      </c>
      <c r="B11112" t="s">
        <v>25282</v>
      </c>
      <c r="C11112" t="s">
        <v>21568</v>
      </c>
      <c r="D11112" t="s">
        <v>24377</v>
      </c>
      <c r="E11112"/>
      <c r="F11112"/>
      <c r="G11112"/>
      <c r="H11112"/>
    </row>
    <row r="11113" spans="1:8" x14ac:dyDescent="0.2">
      <c r="A11113" t="s">
        <v>25284</v>
      </c>
      <c r="B11113" t="s">
        <v>25282</v>
      </c>
      <c r="C11113" t="s">
        <v>25285</v>
      </c>
      <c r="D11113" t="s">
        <v>24377</v>
      </c>
      <c r="E11113"/>
      <c r="F11113">
        <v>71331</v>
      </c>
      <c r="G11113"/>
      <c r="H11113"/>
    </row>
    <row r="11114" spans="1:8" x14ac:dyDescent="0.2">
      <c r="A11114" t="s">
        <v>25286</v>
      </c>
      <c r="B11114" t="s">
        <v>25282</v>
      </c>
      <c r="C11114" t="s">
        <v>25278</v>
      </c>
      <c r="D11114" t="s">
        <v>24377</v>
      </c>
      <c r="E11114"/>
      <c r="F11114"/>
      <c r="G11114"/>
      <c r="H11114"/>
    </row>
    <row r="11115" spans="1:8" x14ac:dyDescent="0.2">
      <c r="A11115" t="s">
        <v>19961</v>
      </c>
      <c r="B11115" t="s">
        <v>25253</v>
      </c>
      <c r="C11115" t="s">
        <v>19946</v>
      </c>
      <c r="D11115" t="s">
        <v>21677</v>
      </c>
      <c r="E11115"/>
      <c r="F11115">
        <v>99999</v>
      </c>
      <c r="G11115"/>
      <c r="H11115"/>
    </row>
    <row r="11116" spans="1:8" x14ac:dyDescent="0.2">
      <c r="A11116" t="s">
        <v>11131</v>
      </c>
      <c r="B11116" t="s">
        <v>25254</v>
      </c>
      <c r="C11116" t="s">
        <v>15841</v>
      </c>
      <c r="D11116" t="s">
        <v>21677</v>
      </c>
      <c r="E11116"/>
      <c r="F11116">
        <v>99999</v>
      </c>
      <c r="G11116"/>
      <c r="H11116"/>
    </row>
    <row r="11117" spans="1:8" x14ac:dyDescent="0.2">
      <c r="A11117" t="s">
        <v>11132</v>
      </c>
      <c r="B11117" t="s">
        <v>25255</v>
      </c>
      <c r="C11117" t="s">
        <v>15843</v>
      </c>
      <c r="D11117" t="s">
        <v>21677</v>
      </c>
      <c r="E11117"/>
      <c r="F11117">
        <v>99999</v>
      </c>
      <c r="G11117"/>
      <c r="H11117"/>
    </row>
    <row r="11118" spans="1:8" x14ac:dyDescent="0.2">
      <c r="A11118" t="s">
        <v>11133</v>
      </c>
      <c r="B11118" t="s">
        <v>25256</v>
      </c>
      <c r="C11118" t="s">
        <v>15845</v>
      </c>
      <c r="D11118" t="s">
        <v>21677</v>
      </c>
      <c r="E11118"/>
      <c r="F11118">
        <v>99999</v>
      </c>
      <c r="G11118"/>
      <c r="H11118"/>
    </row>
    <row r="11119" spans="1:8" x14ac:dyDescent="0.2">
      <c r="A11119" t="s">
        <v>11134</v>
      </c>
      <c r="B11119" t="s">
        <v>25256</v>
      </c>
      <c r="C11119" t="s">
        <v>15847</v>
      </c>
      <c r="D11119" t="s">
        <v>21677</v>
      </c>
      <c r="E11119"/>
      <c r="F11119">
        <v>99999</v>
      </c>
      <c r="G11119"/>
      <c r="H11119"/>
    </row>
    <row r="11120" spans="1:8" x14ac:dyDescent="0.2">
      <c r="A11120" t="s">
        <v>11135</v>
      </c>
      <c r="B11120" t="s">
        <v>25257</v>
      </c>
      <c r="C11120" t="s">
        <v>15849</v>
      </c>
      <c r="D11120" t="s">
        <v>21677</v>
      </c>
      <c r="E11120"/>
      <c r="F11120">
        <v>99999</v>
      </c>
      <c r="G11120"/>
      <c r="H11120"/>
    </row>
    <row r="11121" spans="1:8" x14ac:dyDescent="0.2">
      <c r="A11121" t="s">
        <v>11136</v>
      </c>
      <c r="B11121" t="s">
        <v>25256</v>
      </c>
      <c r="C11121" t="s">
        <v>15851</v>
      </c>
      <c r="D11121" t="s">
        <v>21677</v>
      </c>
      <c r="E11121"/>
      <c r="F11121">
        <v>99999</v>
      </c>
      <c r="G11121"/>
      <c r="H11121"/>
    </row>
    <row r="11122" spans="1:8" x14ac:dyDescent="0.2">
      <c r="A11122" t="s">
        <v>11137</v>
      </c>
      <c r="B11122" t="s">
        <v>25256</v>
      </c>
      <c r="C11122" t="s">
        <v>15853</v>
      </c>
      <c r="D11122" t="s">
        <v>21677</v>
      </c>
      <c r="E11122"/>
      <c r="F11122">
        <v>99999</v>
      </c>
      <c r="G11122"/>
      <c r="H11122"/>
    </row>
    <row r="11123" spans="1:8" x14ac:dyDescent="0.2">
      <c r="A11123" t="s">
        <v>11138</v>
      </c>
      <c r="B11123" t="s">
        <v>25256</v>
      </c>
      <c r="C11123" t="s">
        <v>15855</v>
      </c>
      <c r="D11123" t="s">
        <v>21677</v>
      </c>
      <c r="E11123"/>
      <c r="F11123">
        <v>99999</v>
      </c>
      <c r="G11123"/>
      <c r="H11123"/>
    </row>
    <row r="11124" spans="1:8" x14ac:dyDescent="0.2">
      <c r="A11124" t="s">
        <v>19962</v>
      </c>
      <c r="B11124" t="s">
        <v>25258</v>
      </c>
      <c r="C11124" t="s">
        <v>19948</v>
      </c>
      <c r="D11124" t="s">
        <v>21677</v>
      </c>
      <c r="E11124"/>
      <c r="F11124">
        <v>99999</v>
      </c>
      <c r="G11124"/>
      <c r="H11124"/>
    </row>
    <row r="11125" spans="1:8" x14ac:dyDescent="0.2">
      <c r="A11125" t="s">
        <v>11139</v>
      </c>
      <c r="B11125" t="s">
        <v>25256</v>
      </c>
      <c r="C11125" t="s">
        <v>15857</v>
      </c>
      <c r="D11125" t="s">
        <v>21677</v>
      </c>
      <c r="E11125"/>
      <c r="F11125">
        <v>99999</v>
      </c>
      <c r="G11125"/>
      <c r="H11125"/>
    </row>
    <row r="11126" spans="1:8" x14ac:dyDescent="0.2">
      <c r="A11126" t="s">
        <v>25287</v>
      </c>
      <c r="B11126" t="s">
        <v>25288</v>
      </c>
      <c r="C11126" t="s">
        <v>25261</v>
      </c>
      <c r="D11126" t="s">
        <v>21677</v>
      </c>
      <c r="E11126"/>
      <c r="F11126">
        <v>99999</v>
      </c>
      <c r="G11126"/>
      <c r="H11126"/>
    </row>
    <row r="11127" spans="1:8" x14ac:dyDescent="0.2">
      <c r="A11127" t="s">
        <v>11140</v>
      </c>
      <c r="B11127" t="s">
        <v>25253</v>
      </c>
      <c r="C11127" t="s">
        <v>15859</v>
      </c>
      <c r="D11127" t="s">
        <v>21677</v>
      </c>
      <c r="E11127"/>
      <c r="F11127">
        <v>99999</v>
      </c>
      <c r="G11127"/>
      <c r="H11127"/>
    </row>
    <row r="11128" spans="1:8" x14ac:dyDescent="0.2">
      <c r="A11128" t="s">
        <v>11141</v>
      </c>
      <c r="B11128" t="s">
        <v>25262</v>
      </c>
      <c r="C11128" t="s">
        <v>15861</v>
      </c>
      <c r="D11128" t="s">
        <v>21677</v>
      </c>
      <c r="E11128"/>
      <c r="F11128">
        <v>99999</v>
      </c>
      <c r="G11128"/>
      <c r="H11128"/>
    </row>
    <row r="11129" spans="1:8" x14ac:dyDescent="0.2">
      <c r="A11129" t="s">
        <v>11142</v>
      </c>
      <c r="B11129" t="s">
        <v>25263</v>
      </c>
      <c r="C11129" t="s">
        <v>11143</v>
      </c>
      <c r="D11129" t="s">
        <v>21677</v>
      </c>
      <c r="E11129"/>
      <c r="F11129">
        <v>99999</v>
      </c>
      <c r="G11129"/>
      <c r="H11129"/>
    </row>
    <row r="11130" spans="1:8" x14ac:dyDescent="0.2">
      <c r="A11130" t="s">
        <v>11144</v>
      </c>
      <c r="B11130" t="s">
        <v>25264</v>
      </c>
      <c r="C11130" t="s">
        <v>15865</v>
      </c>
      <c r="D11130" t="s">
        <v>21677</v>
      </c>
      <c r="E11130"/>
      <c r="F11130">
        <v>99999</v>
      </c>
      <c r="G11130"/>
      <c r="H11130"/>
    </row>
    <row r="11131" spans="1:8" x14ac:dyDescent="0.2">
      <c r="A11131" t="s">
        <v>11145</v>
      </c>
      <c r="B11131" t="s">
        <v>25265</v>
      </c>
      <c r="C11131" t="s">
        <v>14052</v>
      </c>
      <c r="D11131" t="s">
        <v>21677</v>
      </c>
      <c r="E11131"/>
      <c r="F11131">
        <v>99999</v>
      </c>
      <c r="G11131"/>
      <c r="H11131"/>
    </row>
    <row r="11132" spans="1:8" x14ac:dyDescent="0.2">
      <c r="A11132" t="s">
        <v>11146</v>
      </c>
      <c r="B11132" t="s">
        <v>25265</v>
      </c>
      <c r="C11132" t="s">
        <v>14054</v>
      </c>
      <c r="D11132" t="s">
        <v>21677</v>
      </c>
      <c r="E11132"/>
      <c r="F11132">
        <v>99999</v>
      </c>
      <c r="G11132"/>
      <c r="H11132"/>
    </row>
    <row r="11133" spans="1:8" x14ac:dyDescent="0.2">
      <c r="A11133" t="s">
        <v>11147</v>
      </c>
      <c r="B11133" t="s">
        <v>25256</v>
      </c>
      <c r="C11133" t="s">
        <v>14056</v>
      </c>
      <c r="D11133" t="s">
        <v>21677</v>
      </c>
      <c r="E11133"/>
      <c r="F11133">
        <v>99999</v>
      </c>
      <c r="G11133"/>
      <c r="H11133"/>
    </row>
    <row r="11134" spans="1:8" x14ac:dyDescent="0.2">
      <c r="A11134" t="s">
        <v>11148</v>
      </c>
      <c r="B11134" t="s">
        <v>21676</v>
      </c>
      <c r="C11134" t="s">
        <v>2104</v>
      </c>
      <c r="D11134" t="s">
        <v>21677</v>
      </c>
      <c r="E11134"/>
      <c r="F11134">
        <v>99999</v>
      </c>
      <c r="G11134"/>
      <c r="H11134"/>
    </row>
    <row r="11135" spans="1:8" x14ac:dyDescent="0.2">
      <c r="A11135" t="s">
        <v>19963</v>
      </c>
      <c r="B11135" t="s">
        <v>25266</v>
      </c>
      <c r="C11135" t="s">
        <v>19950</v>
      </c>
      <c r="D11135" t="s">
        <v>21677</v>
      </c>
      <c r="E11135"/>
      <c r="F11135">
        <v>99999</v>
      </c>
      <c r="G11135"/>
      <c r="H11135"/>
    </row>
    <row r="11136" spans="1:8" x14ac:dyDescent="0.2">
      <c r="A11136" t="s">
        <v>21569</v>
      </c>
      <c r="B11136" t="s">
        <v>25267</v>
      </c>
      <c r="C11136" t="s">
        <v>21551</v>
      </c>
      <c r="D11136" t="s">
        <v>21677</v>
      </c>
      <c r="E11136"/>
      <c r="F11136">
        <v>99999</v>
      </c>
      <c r="G11136"/>
      <c r="H11136"/>
    </row>
    <row r="11137" spans="1:8" x14ac:dyDescent="0.2">
      <c r="A11137" t="s">
        <v>11149</v>
      </c>
      <c r="B11137" t="s">
        <v>25265</v>
      </c>
      <c r="C11137" t="s">
        <v>14059</v>
      </c>
      <c r="D11137" t="s">
        <v>21677</v>
      </c>
      <c r="E11137"/>
      <c r="F11137">
        <v>99999</v>
      </c>
      <c r="G11137"/>
      <c r="H11137"/>
    </row>
    <row r="11138" spans="1:8" x14ac:dyDescent="0.2">
      <c r="A11138" t="s">
        <v>19964</v>
      </c>
      <c r="B11138" t="s">
        <v>25268</v>
      </c>
      <c r="C11138" t="s">
        <v>19952</v>
      </c>
      <c r="D11138" t="s">
        <v>21677</v>
      </c>
      <c r="E11138"/>
      <c r="F11138">
        <v>99999</v>
      </c>
      <c r="G11138"/>
      <c r="H11138"/>
    </row>
    <row r="11139" spans="1:8" x14ac:dyDescent="0.2">
      <c r="A11139" t="s">
        <v>25289</v>
      </c>
      <c r="B11139" t="s">
        <v>25288</v>
      </c>
      <c r="C11139" t="s">
        <v>25270</v>
      </c>
      <c r="D11139" t="s">
        <v>24377</v>
      </c>
      <c r="E11139"/>
      <c r="F11139">
        <v>99999</v>
      </c>
      <c r="G11139"/>
      <c r="H11139"/>
    </row>
    <row r="11140" spans="1:8" x14ac:dyDescent="0.2">
      <c r="A11140" t="s">
        <v>21570</v>
      </c>
      <c r="B11140" t="s">
        <v>25268</v>
      </c>
      <c r="C11140" t="s">
        <v>21553</v>
      </c>
      <c r="D11140" t="s">
        <v>21677</v>
      </c>
      <c r="E11140"/>
      <c r="F11140">
        <v>99999</v>
      </c>
      <c r="G11140"/>
      <c r="H11140"/>
    </row>
    <row r="11141" spans="1:8" x14ac:dyDescent="0.2">
      <c r="A11141" t="s">
        <v>21571</v>
      </c>
      <c r="B11141" t="s">
        <v>25268</v>
      </c>
      <c r="C11141" t="s">
        <v>21555</v>
      </c>
      <c r="D11141" t="s">
        <v>21677</v>
      </c>
      <c r="E11141"/>
      <c r="F11141">
        <v>99999</v>
      </c>
      <c r="G11141"/>
      <c r="H11141"/>
    </row>
    <row r="11142" spans="1:8" x14ac:dyDescent="0.2">
      <c r="A11142" t="s">
        <v>21572</v>
      </c>
      <c r="B11142" t="s">
        <v>25271</v>
      </c>
      <c r="C11142" t="s">
        <v>21557</v>
      </c>
      <c r="D11142" t="s">
        <v>24377</v>
      </c>
      <c r="E11142"/>
      <c r="F11142"/>
      <c r="G11142"/>
      <c r="H11142"/>
    </row>
    <row r="11143" spans="1:8" x14ac:dyDescent="0.2">
      <c r="A11143" t="s">
        <v>11150</v>
      </c>
      <c r="B11143" t="s">
        <v>25290</v>
      </c>
      <c r="C11143" t="s">
        <v>14061</v>
      </c>
      <c r="D11143" t="s">
        <v>24377</v>
      </c>
      <c r="E11143"/>
      <c r="F11143">
        <v>72301</v>
      </c>
      <c r="G11143"/>
      <c r="H11143"/>
    </row>
    <row r="11144" spans="1:8" x14ac:dyDescent="0.2">
      <c r="A11144" t="s">
        <v>11151</v>
      </c>
      <c r="B11144" t="s">
        <v>25290</v>
      </c>
      <c r="C11144" t="s">
        <v>14063</v>
      </c>
      <c r="D11144" t="s">
        <v>24377</v>
      </c>
      <c r="E11144"/>
      <c r="F11144">
        <v>72301</v>
      </c>
      <c r="G11144"/>
      <c r="H11144"/>
    </row>
    <row r="11145" spans="1:8" x14ac:dyDescent="0.2">
      <c r="A11145" t="s">
        <v>11152</v>
      </c>
      <c r="B11145" t="s">
        <v>25290</v>
      </c>
      <c r="C11145" t="s">
        <v>14065</v>
      </c>
      <c r="D11145" t="s">
        <v>24377</v>
      </c>
      <c r="E11145"/>
      <c r="F11145">
        <v>72301</v>
      </c>
      <c r="G11145"/>
      <c r="H11145"/>
    </row>
    <row r="11146" spans="1:8" x14ac:dyDescent="0.2">
      <c r="A11146" t="s">
        <v>11153</v>
      </c>
      <c r="B11146" t="s">
        <v>25290</v>
      </c>
      <c r="C11146" t="s">
        <v>15616</v>
      </c>
      <c r="D11146" t="s">
        <v>24377</v>
      </c>
      <c r="E11146"/>
      <c r="F11146">
        <v>72301</v>
      </c>
      <c r="G11146"/>
      <c r="H11146"/>
    </row>
    <row r="11147" spans="1:8" x14ac:dyDescent="0.2">
      <c r="A11147" t="s">
        <v>11154</v>
      </c>
      <c r="B11147" t="s">
        <v>25290</v>
      </c>
      <c r="C11147" t="s">
        <v>14068</v>
      </c>
      <c r="D11147" t="s">
        <v>24377</v>
      </c>
      <c r="E11147"/>
      <c r="F11147">
        <v>72301</v>
      </c>
      <c r="G11147"/>
      <c r="H11147"/>
    </row>
    <row r="11148" spans="1:8" x14ac:dyDescent="0.2">
      <c r="A11148" t="s">
        <v>11155</v>
      </c>
      <c r="B11148" t="s">
        <v>25290</v>
      </c>
      <c r="C11148" t="s">
        <v>14419</v>
      </c>
      <c r="D11148" t="s">
        <v>24377</v>
      </c>
      <c r="E11148"/>
      <c r="F11148">
        <v>72301</v>
      </c>
      <c r="G11148"/>
      <c r="H11148"/>
    </row>
    <row r="11149" spans="1:8" x14ac:dyDescent="0.2">
      <c r="A11149" t="s">
        <v>11156</v>
      </c>
      <c r="B11149" t="s">
        <v>25290</v>
      </c>
      <c r="C11149" t="s">
        <v>14421</v>
      </c>
      <c r="D11149" t="s">
        <v>24377</v>
      </c>
      <c r="E11149"/>
      <c r="F11149">
        <v>72301</v>
      </c>
      <c r="G11149"/>
      <c r="H11149"/>
    </row>
    <row r="11150" spans="1:8" x14ac:dyDescent="0.2">
      <c r="A11150" t="s">
        <v>11157</v>
      </c>
      <c r="B11150" t="s">
        <v>25290</v>
      </c>
      <c r="C11150" t="s">
        <v>14423</v>
      </c>
      <c r="D11150" t="s">
        <v>24377</v>
      </c>
      <c r="E11150"/>
      <c r="F11150">
        <v>72301</v>
      </c>
      <c r="G11150"/>
      <c r="H11150"/>
    </row>
    <row r="11151" spans="1:8" x14ac:dyDescent="0.2">
      <c r="A11151" t="s">
        <v>11158</v>
      </c>
      <c r="B11151" t="s">
        <v>25290</v>
      </c>
      <c r="C11151" t="s">
        <v>14425</v>
      </c>
      <c r="D11151" t="s">
        <v>24377</v>
      </c>
      <c r="E11151"/>
      <c r="F11151">
        <v>72301</v>
      </c>
      <c r="G11151"/>
      <c r="H11151"/>
    </row>
    <row r="11152" spans="1:8" x14ac:dyDescent="0.2">
      <c r="A11152" t="s">
        <v>11159</v>
      </c>
      <c r="B11152" t="s">
        <v>25290</v>
      </c>
      <c r="C11152" t="s">
        <v>14427</v>
      </c>
      <c r="D11152" t="s">
        <v>24377</v>
      </c>
      <c r="E11152"/>
      <c r="F11152">
        <v>72301</v>
      </c>
      <c r="G11152"/>
      <c r="H11152"/>
    </row>
    <row r="11153" spans="1:8" x14ac:dyDescent="0.2">
      <c r="A11153" t="s">
        <v>11160</v>
      </c>
      <c r="B11153" t="s">
        <v>25290</v>
      </c>
      <c r="C11153" t="s">
        <v>14429</v>
      </c>
      <c r="D11153" t="s">
        <v>24377</v>
      </c>
      <c r="E11153"/>
      <c r="F11153">
        <v>99999</v>
      </c>
      <c r="G11153"/>
      <c r="H11153"/>
    </row>
    <row r="11154" spans="1:8" x14ac:dyDescent="0.2">
      <c r="A11154" t="s">
        <v>11161</v>
      </c>
      <c r="B11154" t="s">
        <v>25290</v>
      </c>
      <c r="C11154" t="s">
        <v>11126</v>
      </c>
      <c r="D11154" t="s">
        <v>24377</v>
      </c>
      <c r="E11154"/>
      <c r="F11154"/>
      <c r="G11154"/>
      <c r="H11154"/>
    </row>
    <row r="11155" spans="1:8" x14ac:dyDescent="0.2">
      <c r="A11155" t="s">
        <v>11162</v>
      </c>
      <c r="B11155" t="s">
        <v>25290</v>
      </c>
      <c r="C11155" t="s">
        <v>14433</v>
      </c>
      <c r="D11155" t="s">
        <v>24377</v>
      </c>
      <c r="E11155"/>
      <c r="F11155">
        <v>99999</v>
      </c>
      <c r="G11155"/>
      <c r="H11155"/>
    </row>
    <row r="11156" spans="1:8" x14ac:dyDescent="0.2">
      <c r="A11156" t="s">
        <v>11163</v>
      </c>
      <c r="B11156" t="s">
        <v>25290</v>
      </c>
      <c r="C11156" t="s">
        <v>14435</v>
      </c>
      <c r="D11156" t="s">
        <v>24377</v>
      </c>
      <c r="E11156"/>
      <c r="F11156">
        <v>99999</v>
      </c>
      <c r="G11156"/>
      <c r="H11156"/>
    </row>
    <row r="11157" spans="1:8" x14ac:dyDescent="0.2">
      <c r="A11157" t="s">
        <v>11164</v>
      </c>
      <c r="B11157" t="s">
        <v>25290</v>
      </c>
      <c r="C11157" t="s">
        <v>14437</v>
      </c>
      <c r="D11157" t="s">
        <v>24377</v>
      </c>
      <c r="E11157"/>
      <c r="F11157"/>
      <c r="G11157"/>
      <c r="H11157"/>
    </row>
    <row r="11158" spans="1:8" x14ac:dyDescent="0.2">
      <c r="A11158" t="s">
        <v>25291</v>
      </c>
      <c r="B11158" t="s">
        <v>25290</v>
      </c>
      <c r="C11158" t="s">
        <v>25274</v>
      </c>
      <c r="D11158" t="s">
        <v>24377</v>
      </c>
      <c r="E11158"/>
      <c r="F11158">
        <v>99999</v>
      </c>
      <c r="G11158"/>
      <c r="H11158"/>
    </row>
    <row r="11159" spans="1:8" x14ac:dyDescent="0.2">
      <c r="A11159" t="s">
        <v>21573</v>
      </c>
      <c r="B11159" t="s">
        <v>25290</v>
      </c>
      <c r="C11159" t="s">
        <v>21559</v>
      </c>
      <c r="D11159" t="s">
        <v>24377</v>
      </c>
      <c r="E11159"/>
      <c r="F11159"/>
      <c r="G11159"/>
      <c r="H11159"/>
    </row>
    <row r="11160" spans="1:8" x14ac:dyDescent="0.2">
      <c r="A11160" t="s">
        <v>21574</v>
      </c>
      <c r="B11160" t="s">
        <v>25290</v>
      </c>
      <c r="C11160" t="s">
        <v>21575</v>
      </c>
      <c r="D11160" t="s">
        <v>24377</v>
      </c>
      <c r="E11160"/>
      <c r="F11160"/>
      <c r="G11160"/>
      <c r="H11160"/>
    </row>
    <row r="11161" spans="1:8" x14ac:dyDescent="0.2">
      <c r="A11161" t="s">
        <v>25292</v>
      </c>
      <c r="B11161" t="s">
        <v>25290</v>
      </c>
      <c r="C11161" t="s">
        <v>25293</v>
      </c>
      <c r="D11161" t="s">
        <v>24377</v>
      </c>
      <c r="E11161"/>
      <c r="F11161">
        <v>71331</v>
      </c>
      <c r="G11161"/>
      <c r="H11161"/>
    </row>
    <row r="11162" spans="1:8" x14ac:dyDescent="0.2">
      <c r="A11162" t="s">
        <v>25294</v>
      </c>
      <c r="B11162" t="s">
        <v>25290</v>
      </c>
      <c r="C11162" t="s">
        <v>25278</v>
      </c>
      <c r="D11162" t="s">
        <v>24377</v>
      </c>
      <c r="E11162"/>
      <c r="F11162"/>
      <c r="G11162"/>
      <c r="H11162"/>
    </row>
    <row r="11163" spans="1:8" x14ac:dyDescent="0.2">
      <c r="A11163" t="s">
        <v>25295</v>
      </c>
      <c r="B11163" t="s">
        <v>23468</v>
      </c>
      <c r="C11163" t="s">
        <v>25296</v>
      </c>
      <c r="D11163" t="s">
        <v>21648</v>
      </c>
      <c r="E11163"/>
      <c r="F11163">
        <v>71908</v>
      </c>
      <c r="G11163"/>
      <c r="H11163"/>
    </row>
    <row r="11164" spans="1:8" x14ac:dyDescent="0.2">
      <c r="A11164" t="s">
        <v>25298</v>
      </c>
      <c r="B11164" t="s">
        <v>23468</v>
      </c>
      <c r="C11164" t="s">
        <v>25299</v>
      </c>
      <c r="D11164" t="s">
        <v>21648</v>
      </c>
      <c r="E11164"/>
      <c r="F11164">
        <v>71908</v>
      </c>
      <c r="G11164"/>
      <c r="H11164"/>
    </row>
    <row r="11165" spans="1:8" x14ac:dyDescent="0.2">
      <c r="A11165" t="s">
        <v>25300</v>
      </c>
      <c r="B11165" t="s">
        <v>23468</v>
      </c>
      <c r="C11165" t="s">
        <v>25301</v>
      </c>
      <c r="D11165" t="s">
        <v>21648</v>
      </c>
      <c r="E11165"/>
      <c r="F11165">
        <v>71908</v>
      </c>
      <c r="G11165"/>
      <c r="H11165"/>
    </row>
    <row r="11166" spans="1:8" x14ac:dyDescent="0.2">
      <c r="A11166" t="s">
        <v>11165</v>
      </c>
      <c r="B11166" t="s">
        <v>25302</v>
      </c>
      <c r="C11166" t="s">
        <v>11166</v>
      </c>
      <c r="D11166" t="s">
        <v>21648</v>
      </c>
      <c r="E11166"/>
      <c r="F11166">
        <v>71204</v>
      </c>
      <c r="G11166"/>
      <c r="H11166"/>
    </row>
    <row r="11167" spans="1:8" x14ac:dyDescent="0.2">
      <c r="A11167" t="s">
        <v>11167</v>
      </c>
      <c r="B11167" t="s">
        <v>25302</v>
      </c>
      <c r="C11167" t="s">
        <v>11168</v>
      </c>
      <c r="D11167" t="s">
        <v>21648</v>
      </c>
      <c r="E11167"/>
      <c r="F11167">
        <v>71204</v>
      </c>
      <c r="G11167"/>
      <c r="H11167"/>
    </row>
    <row r="11168" spans="1:8" x14ac:dyDescent="0.2">
      <c r="A11168" t="s">
        <v>19965</v>
      </c>
      <c r="B11168" t="s">
        <v>25302</v>
      </c>
      <c r="C11168" t="s">
        <v>19966</v>
      </c>
      <c r="D11168" t="s">
        <v>25043</v>
      </c>
      <c r="E11168"/>
      <c r="F11168">
        <v>70729</v>
      </c>
      <c r="G11168"/>
      <c r="H11168"/>
    </row>
    <row r="11169" spans="1:8" x14ac:dyDescent="0.2">
      <c r="A11169" t="s">
        <v>11169</v>
      </c>
      <c r="B11169" t="s">
        <v>25050</v>
      </c>
      <c r="C11169" t="s">
        <v>11170</v>
      </c>
      <c r="D11169" t="s">
        <v>21648</v>
      </c>
      <c r="E11169"/>
      <c r="F11169">
        <v>71204</v>
      </c>
      <c r="G11169"/>
      <c r="H11169"/>
    </row>
    <row r="11170" spans="1:8" x14ac:dyDescent="0.2">
      <c r="A11170" t="s">
        <v>11171</v>
      </c>
      <c r="B11170" t="s">
        <v>25303</v>
      </c>
      <c r="C11170" t="s">
        <v>11172</v>
      </c>
      <c r="D11170" t="s">
        <v>21648</v>
      </c>
      <c r="E11170"/>
      <c r="F11170">
        <v>71410</v>
      </c>
      <c r="G11170"/>
      <c r="H11170"/>
    </row>
    <row r="11171" spans="1:8" x14ac:dyDescent="0.2">
      <c r="A11171" t="s">
        <v>11173</v>
      </c>
      <c r="B11171" t="s">
        <v>23468</v>
      </c>
      <c r="C11171" t="s">
        <v>11174</v>
      </c>
      <c r="D11171" t="s">
        <v>21648</v>
      </c>
      <c r="E11171"/>
      <c r="F11171">
        <v>71125</v>
      </c>
      <c r="G11171"/>
      <c r="H11171"/>
    </row>
    <row r="11172" spans="1:8" x14ac:dyDescent="0.2">
      <c r="A11172" t="s">
        <v>11175</v>
      </c>
      <c r="B11172" t="s">
        <v>25303</v>
      </c>
      <c r="C11172" t="s">
        <v>11176</v>
      </c>
      <c r="D11172" t="s">
        <v>21648</v>
      </c>
      <c r="E11172"/>
      <c r="F11172">
        <v>70121</v>
      </c>
      <c r="G11172"/>
      <c r="H11172"/>
    </row>
    <row r="11173" spans="1:8" x14ac:dyDescent="0.2">
      <c r="A11173" t="s">
        <v>11177</v>
      </c>
      <c r="B11173" t="s">
        <v>23468</v>
      </c>
      <c r="C11173" t="s">
        <v>11178</v>
      </c>
      <c r="D11173" t="s">
        <v>21648</v>
      </c>
      <c r="E11173"/>
      <c r="F11173">
        <v>72301</v>
      </c>
      <c r="G11173"/>
      <c r="H11173"/>
    </row>
    <row r="11174" spans="1:8" x14ac:dyDescent="0.2">
      <c r="A11174" t="s">
        <v>11179</v>
      </c>
      <c r="B11174" t="s">
        <v>23468</v>
      </c>
      <c r="C11174" t="s">
        <v>11180</v>
      </c>
      <c r="D11174" t="s">
        <v>21648</v>
      </c>
      <c r="E11174"/>
      <c r="F11174">
        <v>72301</v>
      </c>
      <c r="G11174"/>
      <c r="H11174"/>
    </row>
    <row r="11175" spans="1:8" x14ac:dyDescent="0.2">
      <c r="A11175" t="s">
        <v>11181</v>
      </c>
      <c r="B11175" t="s">
        <v>23468</v>
      </c>
      <c r="C11175" t="s">
        <v>11182</v>
      </c>
      <c r="D11175" t="s">
        <v>21648</v>
      </c>
      <c r="E11175"/>
      <c r="F11175">
        <v>72301</v>
      </c>
      <c r="G11175"/>
      <c r="H11175"/>
    </row>
    <row r="11176" spans="1:8" x14ac:dyDescent="0.2">
      <c r="A11176" t="s">
        <v>11183</v>
      </c>
      <c r="B11176" t="s">
        <v>23468</v>
      </c>
      <c r="C11176" t="s">
        <v>11184</v>
      </c>
      <c r="D11176" t="s">
        <v>21648</v>
      </c>
      <c r="E11176"/>
      <c r="F11176">
        <v>72301</v>
      </c>
      <c r="G11176"/>
      <c r="H11176"/>
    </row>
    <row r="11177" spans="1:8" x14ac:dyDescent="0.2">
      <c r="A11177" t="s">
        <v>11185</v>
      </c>
      <c r="B11177" t="s">
        <v>23468</v>
      </c>
      <c r="C11177" t="s">
        <v>11186</v>
      </c>
      <c r="D11177" t="s">
        <v>21648</v>
      </c>
      <c r="E11177"/>
      <c r="F11177">
        <v>72301</v>
      </c>
      <c r="G11177"/>
      <c r="H11177"/>
    </row>
    <row r="11178" spans="1:8" x14ac:dyDescent="0.2">
      <c r="A11178" t="s">
        <v>14522</v>
      </c>
      <c r="B11178" t="s">
        <v>23468</v>
      </c>
      <c r="C11178" t="s">
        <v>14523</v>
      </c>
      <c r="D11178" t="s">
        <v>21648</v>
      </c>
      <c r="E11178"/>
      <c r="F11178">
        <v>72301</v>
      </c>
      <c r="G11178"/>
      <c r="H11178"/>
    </row>
    <row r="11179" spans="1:8" x14ac:dyDescent="0.2">
      <c r="A11179" t="s">
        <v>14524</v>
      </c>
      <c r="B11179" t="s">
        <v>23468</v>
      </c>
      <c r="C11179" t="s">
        <v>14525</v>
      </c>
      <c r="D11179" t="s">
        <v>21648</v>
      </c>
      <c r="E11179"/>
      <c r="F11179">
        <v>72301</v>
      </c>
      <c r="G11179"/>
      <c r="H11179"/>
    </row>
    <row r="11180" spans="1:8" x14ac:dyDescent="0.2">
      <c r="A11180" t="s">
        <v>14526</v>
      </c>
      <c r="B11180" t="s">
        <v>23468</v>
      </c>
      <c r="C11180" t="s">
        <v>14527</v>
      </c>
      <c r="D11180" t="s">
        <v>21648</v>
      </c>
      <c r="E11180"/>
      <c r="F11180">
        <v>72301</v>
      </c>
      <c r="G11180"/>
      <c r="H11180"/>
    </row>
    <row r="11181" spans="1:8" x14ac:dyDescent="0.2">
      <c r="A11181" t="s">
        <v>14528</v>
      </c>
      <c r="B11181" t="s">
        <v>23468</v>
      </c>
      <c r="C11181" t="s">
        <v>14529</v>
      </c>
      <c r="D11181" t="s">
        <v>21648</v>
      </c>
      <c r="E11181"/>
      <c r="F11181">
        <v>71213</v>
      </c>
      <c r="G11181"/>
      <c r="H11181"/>
    </row>
    <row r="11182" spans="1:8" x14ac:dyDescent="0.2">
      <c r="A11182" t="s">
        <v>14530</v>
      </c>
      <c r="B11182" t="s">
        <v>23468</v>
      </c>
      <c r="C11182" t="s">
        <v>14531</v>
      </c>
      <c r="D11182" t="s">
        <v>21648</v>
      </c>
      <c r="E11182"/>
      <c r="F11182">
        <v>70711</v>
      </c>
      <c r="G11182"/>
      <c r="H11182"/>
    </row>
    <row r="11183" spans="1:8" x14ac:dyDescent="0.2">
      <c r="A11183" t="s">
        <v>14532</v>
      </c>
      <c r="B11183" t="s">
        <v>23468</v>
      </c>
      <c r="C11183" t="s">
        <v>14533</v>
      </c>
      <c r="D11183" t="s">
        <v>21648</v>
      </c>
      <c r="E11183"/>
      <c r="F11183">
        <v>72301</v>
      </c>
      <c r="G11183"/>
      <c r="H11183"/>
    </row>
    <row r="11184" spans="1:8" x14ac:dyDescent="0.2">
      <c r="A11184" t="s">
        <v>25307</v>
      </c>
      <c r="B11184" t="s">
        <v>23468</v>
      </c>
      <c r="C11184" t="s">
        <v>25308</v>
      </c>
      <c r="D11184" t="s">
        <v>21648</v>
      </c>
      <c r="E11184"/>
      <c r="F11184">
        <v>72301</v>
      </c>
      <c r="G11184"/>
      <c r="H11184"/>
    </row>
    <row r="11185" spans="1:8" x14ac:dyDescent="0.2">
      <c r="A11185" t="s">
        <v>14534</v>
      </c>
      <c r="B11185" t="s">
        <v>23468</v>
      </c>
      <c r="C11185" t="s">
        <v>14535</v>
      </c>
      <c r="D11185" t="s">
        <v>21648</v>
      </c>
      <c r="E11185"/>
      <c r="F11185">
        <v>71125</v>
      </c>
      <c r="G11185"/>
      <c r="H11185"/>
    </row>
    <row r="11186" spans="1:8" x14ac:dyDescent="0.2">
      <c r="A11186" t="s">
        <v>14536</v>
      </c>
      <c r="B11186" t="s">
        <v>23468</v>
      </c>
      <c r="C11186" t="s">
        <v>14537</v>
      </c>
      <c r="D11186" t="s">
        <v>21648</v>
      </c>
      <c r="E11186"/>
      <c r="F11186">
        <v>72301</v>
      </c>
      <c r="G11186"/>
      <c r="H11186"/>
    </row>
    <row r="11187" spans="1:8" x14ac:dyDescent="0.2">
      <c r="A11187" t="s">
        <v>14538</v>
      </c>
      <c r="B11187" t="s">
        <v>25303</v>
      </c>
      <c r="C11187" t="s">
        <v>14539</v>
      </c>
      <c r="D11187" t="s">
        <v>21648</v>
      </c>
      <c r="E11187"/>
      <c r="F11187">
        <v>70121</v>
      </c>
      <c r="G11187"/>
      <c r="H11187"/>
    </row>
    <row r="11188" spans="1:8" x14ac:dyDescent="0.2">
      <c r="A11188" t="s">
        <v>14540</v>
      </c>
      <c r="B11188" t="s">
        <v>23468</v>
      </c>
      <c r="C11188" t="s">
        <v>14541</v>
      </c>
      <c r="D11188" t="s">
        <v>21648</v>
      </c>
      <c r="E11188"/>
      <c r="F11188">
        <v>71125</v>
      </c>
      <c r="G11188"/>
      <c r="H11188"/>
    </row>
    <row r="11189" spans="1:8" x14ac:dyDescent="0.2">
      <c r="A11189" t="s">
        <v>14542</v>
      </c>
      <c r="B11189" t="s">
        <v>23468</v>
      </c>
      <c r="C11189" t="s">
        <v>14543</v>
      </c>
      <c r="D11189" t="s">
        <v>21648</v>
      </c>
      <c r="E11189"/>
      <c r="F11189"/>
      <c r="G11189"/>
      <c r="H11189"/>
    </row>
    <row r="11190" spans="1:8" x14ac:dyDescent="0.2">
      <c r="A11190" t="s">
        <v>19967</v>
      </c>
      <c r="B11190" t="s">
        <v>23468</v>
      </c>
      <c r="C11190" t="s">
        <v>19968</v>
      </c>
      <c r="D11190" t="s">
        <v>21648</v>
      </c>
      <c r="E11190"/>
      <c r="F11190">
        <v>72301</v>
      </c>
      <c r="G11190"/>
      <c r="H11190"/>
    </row>
    <row r="11191" spans="1:8" x14ac:dyDescent="0.2">
      <c r="A11191" t="s">
        <v>19969</v>
      </c>
      <c r="B11191" t="s">
        <v>23468</v>
      </c>
      <c r="C11191" t="s">
        <v>19970</v>
      </c>
      <c r="D11191" t="s">
        <v>21648</v>
      </c>
      <c r="E11191"/>
      <c r="F11191">
        <v>72301</v>
      </c>
      <c r="G11191"/>
      <c r="H11191"/>
    </row>
    <row r="11192" spans="1:8" x14ac:dyDescent="0.2">
      <c r="A11192" t="s">
        <v>14544</v>
      </c>
      <c r="B11192" t="s">
        <v>23468</v>
      </c>
      <c r="C11192" t="s">
        <v>14545</v>
      </c>
      <c r="D11192" t="s">
        <v>21648</v>
      </c>
      <c r="E11192"/>
      <c r="F11192">
        <v>72301</v>
      </c>
      <c r="G11192"/>
      <c r="H11192"/>
    </row>
    <row r="11193" spans="1:8" x14ac:dyDescent="0.2">
      <c r="A11193" t="s">
        <v>14546</v>
      </c>
      <c r="B11193" t="s">
        <v>23468</v>
      </c>
      <c r="C11193" t="s">
        <v>14547</v>
      </c>
      <c r="D11193" t="s">
        <v>21648</v>
      </c>
      <c r="E11193"/>
      <c r="F11193">
        <v>72301</v>
      </c>
      <c r="G11193"/>
      <c r="H11193"/>
    </row>
    <row r="11194" spans="1:8" x14ac:dyDescent="0.2">
      <c r="A11194" t="s">
        <v>14548</v>
      </c>
      <c r="B11194" t="s">
        <v>25309</v>
      </c>
      <c r="C11194" t="s">
        <v>14549</v>
      </c>
      <c r="D11194" t="s">
        <v>21648</v>
      </c>
      <c r="E11194"/>
      <c r="F11194">
        <v>70121</v>
      </c>
      <c r="G11194"/>
      <c r="H11194"/>
    </row>
    <row r="11195" spans="1:8" x14ac:dyDescent="0.2">
      <c r="A11195" t="s">
        <v>14550</v>
      </c>
      <c r="B11195" t="s">
        <v>23468</v>
      </c>
      <c r="C11195" t="s">
        <v>14551</v>
      </c>
      <c r="D11195" t="s">
        <v>21648</v>
      </c>
      <c r="E11195"/>
      <c r="F11195">
        <v>99999</v>
      </c>
      <c r="G11195"/>
      <c r="H11195"/>
    </row>
    <row r="11196" spans="1:8" x14ac:dyDescent="0.2">
      <c r="A11196" t="s">
        <v>14552</v>
      </c>
      <c r="B11196" t="s">
        <v>23468</v>
      </c>
      <c r="C11196" t="s">
        <v>14553</v>
      </c>
      <c r="D11196" t="s">
        <v>21648</v>
      </c>
      <c r="E11196"/>
      <c r="F11196">
        <v>72301</v>
      </c>
      <c r="G11196"/>
      <c r="H11196"/>
    </row>
    <row r="11197" spans="1:8" x14ac:dyDescent="0.2">
      <c r="A11197" t="s">
        <v>14554</v>
      </c>
      <c r="B11197" t="s">
        <v>23468</v>
      </c>
      <c r="C11197" t="s">
        <v>14555</v>
      </c>
      <c r="D11197" t="s">
        <v>21648</v>
      </c>
      <c r="E11197"/>
      <c r="F11197">
        <v>70606</v>
      </c>
      <c r="G11197"/>
      <c r="H11197"/>
    </row>
    <row r="11198" spans="1:8" x14ac:dyDescent="0.2">
      <c r="A11198" t="s">
        <v>14556</v>
      </c>
      <c r="B11198" t="s">
        <v>23468</v>
      </c>
      <c r="C11198" t="s">
        <v>14557</v>
      </c>
      <c r="D11198" t="s">
        <v>21648</v>
      </c>
      <c r="E11198"/>
      <c r="F11198">
        <v>70606</v>
      </c>
      <c r="G11198"/>
      <c r="H11198"/>
    </row>
    <row r="11199" spans="1:8" x14ac:dyDescent="0.2">
      <c r="A11199" t="s">
        <v>15194</v>
      </c>
      <c r="B11199" t="s">
        <v>25303</v>
      </c>
      <c r="C11199" t="s">
        <v>15195</v>
      </c>
      <c r="D11199" t="s">
        <v>21648</v>
      </c>
      <c r="E11199"/>
      <c r="F11199">
        <v>70121</v>
      </c>
      <c r="G11199"/>
      <c r="H11199"/>
    </row>
    <row r="11200" spans="1:8" x14ac:dyDescent="0.2">
      <c r="A11200" t="s">
        <v>15196</v>
      </c>
      <c r="B11200" t="s">
        <v>25303</v>
      </c>
      <c r="C11200" t="s">
        <v>15197</v>
      </c>
      <c r="D11200" t="s">
        <v>21648</v>
      </c>
      <c r="E11200"/>
      <c r="F11200">
        <v>70121</v>
      </c>
      <c r="G11200"/>
      <c r="H11200"/>
    </row>
    <row r="11201" spans="1:8" x14ac:dyDescent="0.2">
      <c r="A11201" t="s">
        <v>15198</v>
      </c>
      <c r="B11201" t="s">
        <v>23468</v>
      </c>
      <c r="C11201" t="s">
        <v>15199</v>
      </c>
      <c r="D11201" t="s">
        <v>21648</v>
      </c>
      <c r="E11201"/>
      <c r="F11201">
        <v>72301</v>
      </c>
      <c r="G11201"/>
      <c r="H11201"/>
    </row>
    <row r="11202" spans="1:8" x14ac:dyDescent="0.2">
      <c r="A11202" t="s">
        <v>15200</v>
      </c>
      <c r="B11202" t="s">
        <v>23468</v>
      </c>
      <c r="C11202" t="s">
        <v>15201</v>
      </c>
      <c r="D11202" t="s">
        <v>21648</v>
      </c>
      <c r="E11202"/>
      <c r="F11202">
        <v>70606</v>
      </c>
      <c r="G11202"/>
      <c r="H11202"/>
    </row>
    <row r="11203" spans="1:8" x14ac:dyDescent="0.2">
      <c r="A11203" t="s">
        <v>15202</v>
      </c>
      <c r="B11203" t="s">
        <v>23468</v>
      </c>
      <c r="C11203" t="s">
        <v>15203</v>
      </c>
      <c r="D11203" t="s">
        <v>21648</v>
      </c>
      <c r="E11203"/>
      <c r="F11203">
        <v>71213</v>
      </c>
      <c r="G11203"/>
      <c r="H11203"/>
    </row>
    <row r="11204" spans="1:8" x14ac:dyDescent="0.2">
      <c r="A11204" t="s">
        <v>19971</v>
      </c>
      <c r="B11204" t="s">
        <v>23468</v>
      </c>
      <c r="C11204" t="s">
        <v>19972</v>
      </c>
      <c r="D11204" t="s">
        <v>21648</v>
      </c>
      <c r="E11204"/>
      <c r="F11204">
        <v>72301</v>
      </c>
      <c r="G11204"/>
      <c r="H11204"/>
    </row>
    <row r="11205" spans="1:8" x14ac:dyDescent="0.2">
      <c r="A11205" t="s">
        <v>19973</v>
      </c>
      <c r="B11205" t="s">
        <v>23468</v>
      </c>
      <c r="C11205" t="s">
        <v>19974</v>
      </c>
      <c r="D11205" t="s">
        <v>21648</v>
      </c>
      <c r="E11205"/>
      <c r="F11205">
        <v>72301</v>
      </c>
      <c r="G11205"/>
      <c r="H11205"/>
    </row>
    <row r="11206" spans="1:8" x14ac:dyDescent="0.2">
      <c r="A11206" t="s">
        <v>25310</v>
      </c>
      <c r="B11206" t="s">
        <v>23468</v>
      </c>
      <c r="C11206" t="s">
        <v>25311</v>
      </c>
      <c r="D11206" t="s">
        <v>21648</v>
      </c>
      <c r="E11206"/>
      <c r="F11206">
        <v>71213</v>
      </c>
      <c r="G11206"/>
      <c r="H11206"/>
    </row>
    <row r="11207" spans="1:8" x14ac:dyDescent="0.2">
      <c r="A11207" t="s">
        <v>25312</v>
      </c>
      <c r="B11207" t="s">
        <v>23468</v>
      </c>
      <c r="C11207" t="s">
        <v>25313</v>
      </c>
      <c r="D11207" t="s">
        <v>21648</v>
      </c>
      <c r="E11207"/>
      <c r="F11207">
        <v>71213</v>
      </c>
      <c r="G11207"/>
      <c r="H11207"/>
    </row>
    <row r="11208" spans="1:8" x14ac:dyDescent="0.2">
      <c r="A11208" t="s">
        <v>15204</v>
      </c>
      <c r="B11208" t="s">
        <v>23468</v>
      </c>
      <c r="C11208" t="s">
        <v>15205</v>
      </c>
      <c r="D11208" t="s">
        <v>21648</v>
      </c>
      <c r="E11208"/>
      <c r="F11208">
        <v>70711</v>
      </c>
      <c r="G11208"/>
      <c r="H11208"/>
    </row>
    <row r="11209" spans="1:8" x14ac:dyDescent="0.2">
      <c r="A11209" t="s">
        <v>15206</v>
      </c>
      <c r="B11209" t="s">
        <v>23468</v>
      </c>
      <c r="C11209" t="s">
        <v>15207</v>
      </c>
      <c r="D11209" t="s">
        <v>21648</v>
      </c>
      <c r="E11209"/>
      <c r="F11209">
        <v>99999</v>
      </c>
      <c r="G11209"/>
      <c r="H11209"/>
    </row>
    <row r="11210" spans="1:8" x14ac:dyDescent="0.2">
      <c r="A11210" t="s">
        <v>15208</v>
      </c>
      <c r="B11210" t="s">
        <v>25303</v>
      </c>
      <c r="C11210" t="s">
        <v>15209</v>
      </c>
      <c r="D11210" t="s">
        <v>21648</v>
      </c>
      <c r="E11210"/>
      <c r="F11210">
        <v>71410</v>
      </c>
      <c r="G11210"/>
      <c r="H11210"/>
    </row>
    <row r="11211" spans="1:8" x14ac:dyDescent="0.2">
      <c r="A11211" t="s">
        <v>21576</v>
      </c>
      <c r="B11211" t="s">
        <v>23468</v>
      </c>
      <c r="C11211" t="s">
        <v>21577</v>
      </c>
      <c r="D11211" t="s">
        <v>21648</v>
      </c>
      <c r="E11211"/>
      <c r="F11211">
        <v>70861</v>
      </c>
      <c r="G11211"/>
      <c r="H11211"/>
    </row>
    <row r="11212" spans="1:8" x14ac:dyDescent="0.2">
      <c r="A11212" t="s">
        <v>21578</v>
      </c>
      <c r="B11212" t="s">
        <v>23468</v>
      </c>
      <c r="C11212" t="s">
        <v>21579</v>
      </c>
      <c r="D11212" t="s">
        <v>21648</v>
      </c>
      <c r="E11212"/>
      <c r="F11212">
        <v>72301</v>
      </c>
      <c r="G11212"/>
      <c r="H11212"/>
    </row>
    <row r="11213" spans="1:8" x14ac:dyDescent="0.2">
      <c r="A11213" t="s">
        <v>25315</v>
      </c>
      <c r="B11213" t="s">
        <v>23468</v>
      </c>
      <c r="C11213" t="s">
        <v>25316</v>
      </c>
      <c r="D11213" t="s">
        <v>21648</v>
      </c>
      <c r="E11213"/>
      <c r="F11213">
        <v>71213</v>
      </c>
      <c r="G11213"/>
      <c r="H11213"/>
    </row>
    <row r="11214" spans="1:8" x14ac:dyDescent="0.2">
      <c r="A11214" t="s">
        <v>25317</v>
      </c>
      <c r="B11214" t="s">
        <v>23468</v>
      </c>
      <c r="C11214" t="s">
        <v>25318</v>
      </c>
      <c r="D11214" t="s">
        <v>21648</v>
      </c>
      <c r="E11214"/>
      <c r="F11214">
        <v>71213</v>
      </c>
      <c r="G11214"/>
      <c r="H11214"/>
    </row>
    <row r="11215" spans="1:8" x14ac:dyDescent="0.2">
      <c r="A11215" t="s">
        <v>15210</v>
      </c>
      <c r="B11215" t="s">
        <v>23468</v>
      </c>
      <c r="C11215" t="s">
        <v>15211</v>
      </c>
      <c r="D11215" t="s">
        <v>21648</v>
      </c>
      <c r="E11215"/>
      <c r="F11215">
        <v>70711</v>
      </c>
      <c r="G11215"/>
      <c r="H11215"/>
    </row>
    <row r="11216" spans="1:8" x14ac:dyDescent="0.2">
      <c r="A11216" t="s">
        <v>21580</v>
      </c>
      <c r="B11216" t="s">
        <v>25319</v>
      </c>
      <c r="C11216" t="s">
        <v>21581</v>
      </c>
      <c r="D11216" t="s">
        <v>21648</v>
      </c>
      <c r="E11216"/>
      <c r="F11216">
        <v>71213</v>
      </c>
      <c r="G11216"/>
      <c r="H11216"/>
    </row>
    <row r="11217" spans="1:8" x14ac:dyDescent="0.2">
      <c r="A11217" t="s">
        <v>19975</v>
      </c>
      <c r="B11217" t="s">
        <v>23468</v>
      </c>
      <c r="C11217" t="s">
        <v>19976</v>
      </c>
      <c r="D11217" t="s">
        <v>21648</v>
      </c>
      <c r="E11217"/>
      <c r="F11217">
        <v>72301</v>
      </c>
      <c r="G11217"/>
      <c r="H11217"/>
    </row>
    <row r="11218" spans="1:8" x14ac:dyDescent="0.2">
      <c r="A11218" t="s">
        <v>25320</v>
      </c>
      <c r="B11218" t="s">
        <v>23468</v>
      </c>
      <c r="C11218" t="s">
        <v>25321</v>
      </c>
      <c r="D11218" t="s">
        <v>21648</v>
      </c>
      <c r="E11218"/>
      <c r="F11218">
        <v>72301</v>
      </c>
      <c r="G11218"/>
      <c r="H11218"/>
    </row>
    <row r="11219" spans="1:8" x14ac:dyDescent="0.2">
      <c r="A11219" t="s">
        <v>13783</v>
      </c>
      <c r="B11219" t="s">
        <v>23468</v>
      </c>
      <c r="C11219" t="s">
        <v>13784</v>
      </c>
      <c r="D11219" t="s">
        <v>21648</v>
      </c>
      <c r="E11219"/>
      <c r="F11219">
        <v>70121</v>
      </c>
      <c r="G11219"/>
      <c r="H11219"/>
    </row>
    <row r="11220" spans="1:8" x14ac:dyDescent="0.2">
      <c r="A11220" t="s">
        <v>19977</v>
      </c>
      <c r="B11220" t="s">
        <v>23468</v>
      </c>
      <c r="C11220" t="s">
        <v>19978</v>
      </c>
      <c r="D11220" t="s">
        <v>21648</v>
      </c>
      <c r="E11220"/>
      <c r="F11220"/>
      <c r="G11220"/>
      <c r="H11220"/>
    </row>
    <row r="11221" spans="1:8" x14ac:dyDescent="0.2">
      <c r="A11221" t="s">
        <v>13785</v>
      </c>
      <c r="B11221" t="s">
        <v>25322</v>
      </c>
      <c r="C11221" t="s">
        <v>13786</v>
      </c>
      <c r="D11221" t="s">
        <v>25043</v>
      </c>
      <c r="E11221"/>
      <c r="F11221"/>
      <c r="G11221"/>
      <c r="H11221"/>
    </row>
    <row r="11222" spans="1:8" x14ac:dyDescent="0.2">
      <c r="A11222" t="s">
        <v>21582</v>
      </c>
      <c r="B11222" t="s">
        <v>25323</v>
      </c>
      <c r="C11222" t="s">
        <v>21583</v>
      </c>
      <c r="D11222" t="s">
        <v>21648</v>
      </c>
      <c r="E11222"/>
      <c r="F11222">
        <v>70606</v>
      </c>
      <c r="G11222"/>
      <c r="H11222"/>
    </row>
    <row r="11223" spans="1:8" x14ac:dyDescent="0.2">
      <c r="A11223" t="s">
        <v>19979</v>
      </c>
      <c r="B11223" t="s">
        <v>23468</v>
      </c>
      <c r="C11223" t="s">
        <v>19980</v>
      </c>
      <c r="D11223" t="s">
        <v>21648</v>
      </c>
      <c r="E11223"/>
      <c r="F11223">
        <v>70729</v>
      </c>
      <c r="G11223"/>
      <c r="H11223"/>
    </row>
    <row r="11224" spans="1:8" x14ac:dyDescent="0.2">
      <c r="A11224" t="s">
        <v>21584</v>
      </c>
      <c r="B11224" t="s">
        <v>23468</v>
      </c>
      <c r="C11224" t="s">
        <v>21585</v>
      </c>
      <c r="D11224" t="s">
        <v>21648</v>
      </c>
      <c r="E11224"/>
      <c r="F11224"/>
      <c r="G11224"/>
      <c r="H11224"/>
    </row>
    <row r="11225" spans="1:8" x14ac:dyDescent="0.2">
      <c r="A11225" t="s">
        <v>12778</v>
      </c>
      <c r="B11225" t="s">
        <v>23468</v>
      </c>
      <c r="C11225" t="s">
        <v>12779</v>
      </c>
      <c r="D11225" t="s">
        <v>21648</v>
      </c>
      <c r="E11225"/>
      <c r="F11225">
        <v>99999</v>
      </c>
      <c r="G11225"/>
      <c r="H11225"/>
    </row>
    <row r="11226" spans="1:8" x14ac:dyDescent="0.2">
      <c r="A11226" t="s">
        <v>21586</v>
      </c>
      <c r="B11226" t="s">
        <v>23468</v>
      </c>
      <c r="C11226" t="s">
        <v>21587</v>
      </c>
      <c r="D11226" t="s">
        <v>21648</v>
      </c>
      <c r="E11226"/>
      <c r="F11226">
        <v>71213</v>
      </c>
      <c r="G11226"/>
      <c r="H11226"/>
    </row>
    <row r="11227" spans="1:8" x14ac:dyDescent="0.2">
      <c r="A11227" t="s">
        <v>26089</v>
      </c>
      <c r="B11227" t="s">
        <v>23468</v>
      </c>
      <c r="C11227" t="s">
        <v>26090</v>
      </c>
      <c r="D11227" t="s">
        <v>25043</v>
      </c>
      <c r="E11227"/>
      <c r="F11227">
        <v>72301</v>
      </c>
      <c r="G11227"/>
      <c r="H11227"/>
    </row>
    <row r="11228" spans="1:8" x14ac:dyDescent="0.2">
      <c r="A11228" t="s">
        <v>21588</v>
      </c>
      <c r="B11228" t="s">
        <v>25324</v>
      </c>
      <c r="C11228" t="s">
        <v>21589</v>
      </c>
      <c r="D11228" t="s">
        <v>21648</v>
      </c>
      <c r="E11228"/>
      <c r="F11228">
        <v>71806</v>
      </c>
      <c r="G11228"/>
      <c r="H11228"/>
    </row>
    <row r="11229" spans="1:8" x14ac:dyDescent="0.2">
      <c r="A11229" t="s">
        <v>21590</v>
      </c>
      <c r="B11229" t="s">
        <v>25324</v>
      </c>
      <c r="C11229" t="s">
        <v>21591</v>
      </c>
      <c r="D11229" t="s">
        <v>21648</v>
      </c>
      <c r="E11229"/>
      <c r="F11229">
        <v>71806</v>
      </c>
      <c r="G11229"/>
      <c r="H11229"/>
    </row>
    <row r="11230" spans="1:8" x14ac:dyDescent="0.2">
      <c r="A11230" t="s">
        <v>21592</v>
      </c>
      <c r="B11230" t="s">
        <v>25324</v>
      </c>
      <c r="C11230" t="s">
        <v>21593</v>
      </c>
      <c r="D11230" t="s">
        <v>21648</v>
      </c>
      <c r="E11230"/>
      <c r="F11230">
        <v>71806</v>
      </c>
      <c r="G11230"/>
      <c r="H11230"/>
    </row>
    <row r="11231" spans="1:8" x14ac:dyDescent="0.2">
      <c r="A11231" t="s">
        <v>12780</v>
      </c>
      <c r="B11231" t="s">
        <v>23467</v>
      </c>
      <c r="C11231" t="s">
        <v>12781</v>
      </c>
      <c r="D11231" t="s">
        <v>21648</v>
      </c>
      <c r="E11231"/>
      <c r="F11231">
        <v>99999</v>
      </c>
      <c r="G11231"/>
      <c r="H11231"/>
    </row>
    <row r="11232" spans="1:8" x14ac:dyDescent="0.2">
      <c r="A11232" t="s">
        <v>21594</v>
      </c>
      <c r="B11232" t="s">
        <v>23467</v>
      </c>
      <c r="C11232" t="s">
        <v>21595</v>
      </c>
      <c r="D11232" t="s">
        <v>21648</v>
      </c>
      <c r="E11232"/>
      <c r="F11232">
        <v>70249</v>
      </c>
      <c r="G11232"/>
      <c r="H11232"/>
    </row>
    <row r="11233" spans="1:8" x14ac:dyDescent="0.2">
      <c r="A11233" t="s">
        <v>12782</v>
      </c>
      <c r="B11233" t="s">
        <v>25326</v>
      </c>
      <c r="C11233" t="s">
        <v>12783</v>
      </c>
      <c r="D11233" t="s">
        <v>24377</v>
      </c>
      <c r="E11233"/>
      <c r="F11233">
        <v>99999</v>
      </c>
      <c r="G11233"/>
      <c r="H11233"/>
    </row>
    <row r="11234" spans="1:8" x14ac:dyDescent="0.2">
      <c r="A11234" t="s">
        <v>12784</v>
      </c>
      <c r="B11234" t="s">
        <v>25272</v>
      </c>
      <c r="C11234" t="s">
        <v>19981</v>
      </c>
      <c r="D11234" t="s">
        <v>24377</v>
      </c>
      <c r="E11234"/>
      <c r="F11234">
        <v>99999</v>
      </c>
      <c r="G11234"/>
      <c r="H11234"/>
    </row>
    <row r="11235" spans="1:8" x14ac:dyDescent="0.2">
      <c r="A11235" t="s">
        <v>12785</v>
      </c>
      <c r="B11235" t="s">
        <v>25290</v>
      </c>
      <c r="C11235" t="s">
        <v>12786</v>
      </c>
      <c r="D11235" t="s">
        <v>24377</v>
      </c>
      <c r="E11235"/>
      <c r="F11235">
        <v>99999</v>
      </c>
      <c r="G11235"/>
      <c r="H11235"/>
    </row>
    <row r="11236" spans="1:8" x14ac:dyDescent="0.2">
      <c r="A11236" t="s">
        <v>12787</v>
      </c>
      <c r="B11236" t="s">
        <v>25327</v>
      </c>
      <c r="C11236" t="s">
        <v>19982</v>
      </c>
      <c r="D11236" t="s">
        <v>24377</v>
      </c>
      <c r="E11236"/>
      <c r="F11236">
        <v>99999</v>
      </c>
      <c r="G11236"/>
      <c r="H11236"/>
    </row>
    <row r="11237" spans="1:8" x14ac:dyDescent="0.2">
      <c r="A11237" t="s">
        <v>12788</v>
      </c>
      <c r="B11237" t="s">
        <v>25328</v>
      </c>
      <c r="C11237" t="s">
        <v>12789</v>
      </c>
      <c r="D11237" t="s">
        <v>24377</v>
      </c>
      <c r="E11237"/>
      <c r="F11237">
        <v>99999</v>
      </c>
      <c r="G11237"/>
      <c r="H11237"/>
    </row>
    <row r="11238" spans="1:8" x14ac:dyDescent="0.2">
      <c r="A11238" t="s">
        <v>12790</v>
      </c>
      <c r="B11238" t="s">
        <v>25282</v>
      </c>
      <c r="C11238" t="s">
        <v>19983</v>
      </c>
      <c r="D11238" t="s">
        <v>24377</v>
      </c>
      <c r="E11238"/>
      <c r="F11238">
        <v>99999</v>
      </c>
      <c r="G11238"/>
      <c r="H11238"/>
    </row>
    <row r="11239" spans="1:8" x14ac:dyDescent="0.2">
      <c r="A11239" t="s">
        <v>12791</v>
      </c>
      <c r="B11239" t="s">
        <v>25329</v>
      </c>
      <c r="C11239" t="s">
        <v>19984</v>
      </c>
      <c r="D11239" t="s">
        <v>24377</v>
      </c>
      <c r="E11239"/>
      <c r="F11239">
        <v>99999</v>
      </c>
      <c r="G11239"/>
      <c r="H11239"/>
    </row>
    <row r="11240" spans="1:8" x14ac:dyDescent="0.2">
      <c r="A11240" t="s">
        <v>12792</v>
      </c>
      <c r="B11240" t="s">
        <v>25330</v>
      </c>
      <c r="C11240" t="s">
        <v>19985</v>
      </c>
      <c r="D11240" t="s">
        <v>24377</v>
      </c>
      <c r="E11240"/>
      <c r="F11240">
        <v>99999</v>
      </c>
      <c r="G11240"/>
      <c r="H11240"/>
    </row>
    <row r="11241" spans="1:8" x14ac:dyDescent="0.2">
      <c r="A11241" t="s">
        <v>12793</v>
      </c>
      <c r="B11241" t="s">
        <v>25331</v>
      </c>
      <c r="C11241" t="s">
        <v>19986</v>
      </c>
      <c r="D11241" t="s">
        <v>24377</v>
      </c>
      <c r="E11241"/>
      <c r="F11241">
        <v>99999</v>
      </c>
      <c r="G11241"/>
      <c r="H11241"/>
    </row>
    <row r="11242" spans="1:8" x14ac:dyDescent="0.2">
      <c r="A11242" t="s">
        <v>12794</v>
      </c>
      <c r="B11242" t="s">
        <v>25332</v>
      </c>
      <c r="C11242" t="s">
        <v>19987</v>
      </c>
      <c r="D11242" t="s">
        <v>24377</v>
      </c>
      <c r="E11242"/>
      <c r="F11242">
        <v>99999</v>
      </c>
      <c r="G11242"/>
      <c r="H11242"/>
    </row>
    <row r="11243" spans="1:8" x14ac:dyDescent="0.2">
      <c r="A11243" t="s">
        <v>12795</v>
      </c>
      <c r="B11243" t="s">
        <v>25333</v>
      </c>
      <c r="C11243" t="s">
        <v>12796</v>
      </c>
      <c r="D11243" t="s">
        <v>24377</v>
      </c>
      <c r="E11243"/>
      <c r="F11243">
        <v>99999</v>
      </c>
      <c r="G11243"/>
      <c r="H11243"/>
    </row>
    <row r="11244" spans="1:8" x14ac:dyDescent="0.2">
      <c r="A11244" t="s">
        <v>12797</v>
      </c>
      <c r="B11244" t="s">
        <v>25334</v>
      </c>
      <c r="C11244" t="s">
        <v>19988</v>
      </c>
      <c r="D11244" t="s">
        <v>24377</v>
      </c>
      <c r="E11244"/>
      <c r="F11244">
        <v>99999</v>
      </c>
      <c r="G11244"/>
      <c r="H11244"/>
    </row>
    <row r="11245" spans="1:8" x14ac:dyDescent="0.2">
      <c r="A11245" t="s">
        <v>12798</v>
      </c>
      <c r="B11245" t="s">
        <v>25335</v>
      </c>
      <c r="C11245" t="s">
        <v>19989</v>
      </c>
      <c r="D11245" t="s">
        <v>24377</v>
      </c>
      <c r="E11245"/>
      <c r="F11245">
        <v>99999</v>
      </c>
      <c r="G11245"/>
      <c r="H11245"/>
    </row>
    <row r="11246" spans="1:8" x14ac:dyDescent="0.2">
      <c r="A11246" t="s">
        <v>12799</v>
      </c>
      <c r="B11246" t="s">
        <v>25336</v>
      </c>
      <c r="C11246" t="s">
        <v>19990</v>
      </c>
      <c r="D11246" t="s">
        <v>24377</v>
      </c>
      <c r="E11246"/>
      <c r="F11246">
        <v>99999</v>
      </c>
      <c r="G11246"/>
      <c r="H11246"/>
    </row>
    <row r="11247" spans="1:8" x14ac:dyDescent="0.2">
      <c r="A11247" t="s">
        <v>12800</v>
      </c>
      <c r="B11247" t="s">
        <v>25337</v>
      </c>
      <c r="C11247" t="s">
        <v>19991</v>
      </c>
      <c r="D11247" t="s">
        <v>24377</v>
      </c>
      <c r="E11247"/>
      <c r="F11247">
        <v>99999</v>
      </c>
      <c r="G11247"/>
      <c r="H11247"/>
    </row>
    <row r="11248" spans="1:8" x14ac:dyDescent="0.2">
      <c r="A11248" t="s">
        <v>12801</v>
      </c>
      <c r="B11248" t="s">
        <v>25338</v>
      </c>
      <c r="C11248" t="s">
        <v>19992</v>
      </c>
      <c r="D11248" t="s">
        <v>24377</v>
      </c>
      <c r="E11248"/>
      <c r="F11248">
        <v>99999</v>
      </c>
      <c r="G11248"/>
      <c r="H11248"/>
    </row>
    <row r="11249" spans="1:8" x14ac:dyDescent="0.2">
      <c r="A11249" t="s">
        <v>12802</v>
      </c>
      <c r="B11249" t="s">
        <v>25326</v>
      </c>
      <c r="C11249" t="s">
        <v>12803</v>
      </c>
      <c r="D11249" t="s">
        <v>24377</v>
      </c>
      <c r="E11249"/>
      <c r="F11249">
        <v>99999</v>
      </c>
      <c r="G11249"/>
      <c r="H11249"/>
    </row>
    <row r="11250" spans="1:8" x14ac:dyDescent="0.2">
      <c r="A11250" t="s">
        <v>12804</v>
      </c>
      <c r="B11250" t="s">
        <v>25339</v>
      </c>
      <c r="C11250" t="s">
        <v>19993</v>
      </c>
      <c r="D11250" t="s">
        <v>24377</v>
      </c>
      <c r="E11250"/>
      <c r="F11250">
        <v>99999</v>
      </c>
      <c r="G11250"/>
      <c r="H11250"/>
    </row>
    <row r="11251" spans="1:8" x14ac:dyDescent="0.2">
      <c r="A11251" t="s">
        <v>26091</v>
      </c>
      <c r="B11251" t="s">
        <v>25337</v>
      </c>
      <c r="C11251" t="s">
        <v>26092</v>
      </c>
      <c r="D11251" t="s">
        <v>24377</v>
      </c>
      <c r="E11251"/>
      <c r="F11251">
        <v>99999</v>
      </c>
      <c r="G11251"/>
      <c r="H11251"/>
    </row>
    <row r="11252" spans="1:8" x14ac:dyDescent="0.2">
      <c r="A11252" t="s">
        <v>12805</v>
      </c>
      <c r="B11252" t="s">
        <v>25340</v>
      </c>
      <c r="C11252" t="s">
        <v>19994</v>
      </c>
      <c r="D11252" t="s">
        <v>24377</v>
      </c>
      <c r="E11252"/>
      <c r="F11252">
        <v>99999</v>
      </c>
      <c r="G11252"/>
      <c r="H11252"/>
    </row>
    <row r="11253" spans="1:8" x14ac:dyDescent="0.2">
      <c r="A11253" t="s">
        <v>21596</v>
      </c>
      <c r="B11253" t="s">
        <v>26093</v>
      </c>
      <c r="C11253" t="s">
        <v>26094</v>
      </c>
      <c r="D11253" t="s">
        <v>24377</v>
      </c>
      <c r="E11253"/>
      <c r="F11253"/>
      <c r="G11253"/>
      <c r="H11253"/>
    </row>
    <row r="11254" spans="1:8" x14ac:dyDescent="0.2">
      <c r="A11254" t="s">
        <v>21597</v>
      </c>
      <c r="B11254" t="s">
        <v>25341</v>
      </c>
      <c r="C11254" t="s">
        <v>21598</v>
      </c>
      <c r="D11254" t="s">
        <v>24377</v>
      </c>
      <c r="E11254"/>
      <c r="F11254"/>
      <c r="G11254"/>
      <c r="H11254"/>
    </row>
    <row r="11255" spans="1:8" x14ac:dyDescent="0.2">
      <c r="A11255" t="s">
        <v>21599</v>
      </c>
      <c r="B11255" t="s">
        <v>25330</v>
      </c>
      <c r="C11255" t="s">
        <v>21600</v>
      </c>
      <c r="D11255" t="s">
        <v>24377</v>
      </c>
      <c r="E11255"/>
      <c r="F11255"/>
      <c r="G11255"/>
      <c r="H11255"/>
    </row>
    <row r="11256" spans="1:8" x14ac:dyDescent="0.2">
      <c r="A11256" t="s">
        <v>21601</v>
      </c>
      <c r="B11256" t="s">
        <v>25342</v>
      </c>
      <c r="C11256" t="s">
        <v>21602</v>
      </c>
      <c r="D11256" t="s">
        <v>24377</v>
      </c>
      <c r="E11256"/>
      <c r="F11256"/>
      <c r="G11256"/>
      <c r="H11256"/>
    </row>
    <row r="11257" spans="1:8" x14ac:dyDescent="0.2">
      <c r="A11257" t="s">
        <v>21603</v>
      </c>
      <c r="B11257" t="s">
        <v>25342</v>
      </c>
      <c r="C11257" t="s">
        <v>21604</v>
      </c>
      <c r="D11257" t="s">
        <v>25343</v>
      </c>
      <c r="E11257"/>
      <c r="F11257"/>
      <c r="G11257"/>
      <c r="H11257"/>
    </row>
    <row r="11258" spans="1:8" x14ac:dyDescent="0.2">
      <c r="A11258" t="s">
        <v>21605</v>
      </c>
      <c r="B11258" t="s">
        <v>25342</v>
      </c>
      <c r="C11258" t="s">
        <v>21606</v>
      </c>
      <c r="D11258" t="s">
        <v>24377</v>
      </c>
      <c r="E11258"/>
      <c r="F11258"/>
      <c r="G11258"/>
      <c r="H11258"/>
    </row>
    <row r="11259" spans="1:8" x14ac:dyDescent="0.2">
      <c r="A11259" t="s">
        <v>21607</v>
      </c>
      <c r="B11259" t="s">
        <v>25342</v>
      </c>
      <c r="C11259" t="s">
        <v>21608</v>
      </c>
      <c r="D11259" t="s">
        <v>25343</v>
      </c>
      <c r="E11259"/>
      <c r="F11259"/>
      <c r="G11259"/>
      <c r="H11259"/>
    </row>
    <row r="11260" spans="1:8" x14ac:dyDescent="0.2">
      <c r="A11260" t="s">
        <v>25344</v>
      </c>
      <c r="B11260" t="s">
        <v>25342</v>
      </c>
      <c r="C11260" t="s">
        <v>25345</v>
      </c>
      <c r="D11260" t="s">
        <v>25343</v>
      </c>
      <c r="E11260"/>
      <c r="F11260"/>
      <c r="G11260"/>
      <c r="H11260"/>
    </row>
    <row r="11261" spans="1:8" x14ac:dyDescent="0.2">
      <c r="A11261" t="s">
        <v>21609</v>
      </c>
      <c r="B11261" t="s">
        <v>25346</v>
      </c>
      <c r="C11261" t="s">
        <v>21602</v>
      </c>
      <c r="D11261" t="s">
        <v>24377</v>
      </c>
      <c r="E11261"/>
      <c r="F11261"/>
      <c r="G11261"/>
      <c r="H11261"/>
    </row>
    <row r="11262" spans="1:8" x14ac:dyDescent="0.2">
      <c r="A11262" t="s">
        <v>21610</v>
      </c>
      <c r="B11262" t="s">
        <v>25346</v>
      </c>
      <c r="C11262" t="s">
        <v>21606</v>
      </c>
      <c r="D11262" t="s">
        <v>24377</v>
      </c>
      <c r="E11262"/>
      <c r="F11262"/>
      <c r="G11262"/>
      <c r="H11262"/>
    </row>
    <row r="11263" spans="1:8" x14ac:dyDescent="0.2">
      <c r="A11263" t="s">
        <v>21611</v>
      </c>
      <c r="B11263" t="s">
        <v>25347</v>
      </c>
      <c r="C11263" t="s">
        <v>21604</v>
      </c>
      <c r="D11263" t="s">
        <v>25343</v>
      </c>
      <c r="E11263"/>
      <c r="F11263"/>
      <c r="G11263"/>
      <c r="H11263"/>
    </row>
    <row r="11264" spans="1:8" x14ac:dyDescent="0.2">
      <c r="A11264" t="s">
        <v>21612</v>
      </c>
      <c r="B11264" t="s">
        <v>25347</v>
      </c>
      <c r="C11264" t="s">
        <v>21606</v>
      </c>
      <c r="D11264" t="s">
        <v>24377</v>
      </c>
      <c r="E11264"/>
      <c r="F11264"/>
      <c r="G11264"/>
      <c r="H11264"/>
    </row>
    <row r="11265" spans="1:8" x14ac:dyDescent="0.2">
      <c r="A11265" t="s">
        <v>21613</v>
      </c>
      <c r="B11265" t="s">
        <v>25347</v>
      </c>
      <c r="C11265" t="s">
        <v>21608</v>
      </c>
      <c r="D11265" t="s">
        <v>25343</v>
      </c>
      <c r="E11265"/>
      <c r="F11265"/>
      <c r="G11265"/>
      <c r="H11265"/>
    </row>
    <row r="11266" spans="1:8" x14ac:dyDescent="0.2">
      <c r="A11266" t="s">
        <v>25348</v>
      </c>
      <c r="B11266" t="s">
        <v>25349</v>
      </c>
      <c r="C11266" t="s">
        <v>21602</v>
      </c>
      <c r="D11266" t="s">
        <v>24377</v>
      </c>
      <c r="E11266"/>
      <c r="F11266"/>
      <c r="G11266"/>
      <c r="H11266"/>
    </row>
    <row r="11267" spans="1:8" x14ac:dyDescent="0.2">
      <c r="A11267" t="s">
        <v>21614</v>
      </c>
      <c r="B11267" t="s">
        <v>25350</v>
      </c>
      <c r="C11267" t="s">
        <v>21606</v>
      </c>
      <c r="D11267" t="s">
        <v>24377</v>
      </c>
      <c r="E11267"/>
      <c r="F11267"/>
      <c r="G11267"/>
      <c r="H11267"/>
    </row>
    <row r="11268" spans="1:8" x14ac:dyDescent="0.2">
      <c r="A11268" t="s">
        <v>15577</v>
      </c>
      <c r="B11268" t="s">
        <v>25351</v>
      </c>
      <c r="C11268" t="s">
        <v>15577</v>
      </c>
      <c r="D11268" t="s">
        <v>21648</v>
      </c>
      <c r="E11268"/>
      <c r="F11268">
        <v>99999</v>
      </c>
      <c r="G11268"/>
      <c r="H11268"/>
    </row>
    <row r="11269" spans="1:8" x14ac:dyDescent="0.2">
      <c r="A11269" t="s">
        <v>15578</v>
      </c>
      <c r="B11269" t="s">
        <v>25352</v>
      </c>
      <c r="C11269" t="s">
        <v>15578</v>
      </c>
      <c r="D11269" t="s">
        <v>21648</v>
      </c>
      <c r="E11269"/>
      <c r="F11269">
        <v>99999</v>
      </c>
      <c r="G11269"/>
      <c r="H11269"/>
    </row>
    <row r="11270" spans="1:8" x14ac:dyDescent="0.2">
      <c r="A11270" t="s">
        <v>15579</v>
      </c>
      <c r="B11270" t="s">
        <v>21676</v>
      </c>
      <c r="C11270" t="s">
        <v>2104</v>
      </c>
      <c r="D11270" t="s">
        <v>21677</v>
      </c>
      <c r="E11270"/>
      <c r="F11270"/>
      <c r="G11270"/>
      <c r="H11270"/>
    </row>
    <row r="11271" spans="1:8" x14ac:dyDescent="0.2">
      <c r="A11271" t="s">
        <v>15580</v>
      </c>
      <c r="B11271" t="s">
        <v>21676</v>
      </c>
      <c r="C11271" t="s">
        <v>2104</v>
      </c>
      <c r="D11271" t="s">
        <v>21677</v>
      </c>
      <c r="E11271"/>
      <c r="F11271"/>
      <c r="G11271"/>
      <c r="H11271"/>
    </row>
    <row r="11272" spans="1:8" x14ac:dyDescent="0.2">
      <c r="A11272" t="s">
        <v>15581</v>
      </c>
      <c r="B11272" t="s">
        <v>24984</v>
      </c>
      <c r="C11272" t="s">
        <v>15582</v>
      </c>
      <c r="D11272" t="s">
        <v>25353</v>
      </c>
      <c r="E11272"/>
      <c r="F11272"/>
      <c r="G11272"/>
      <c r="H11272"/>
    </row>
    <row r="11273" spans="1:8" x14ac:dyDescent="0.2">
      <c r="A11273" t="s">
        <v>15583</v>
      </c>
      <c r="B11273" t="s">
        <v>24984</v>
      </c>
      <c r="C11273" t="s">
        <v>15582</v>
      </c>
      <c r="D11273" t="s">
        <v>21677</v>
      </c>
      <c r="E11273"/>
      <c r="F11273"/>
      <c r="G11273"/>
      <c r="H11273"/>
    </row>
    <row r="11274" spans="1:8" x14ac:dyDescent="0.2">
      <c r="A11274" t="s">
        <v>15584</v>
      </c>
      <c r="B11274" t="s">
        <v>24984</v>
      </c>
      <c r="C11274" t="s">
        <v>15582</v>
      </c>
      <c r="D11274" t="s">
        <v>21677</v>
      </c>
      <c r="E11274"/>
      <c r="F11274"/>
      <c r="G11274"/>
      <c r="H11274"/>
    </row>
    <row r="11275" spans="1:8" x14ac:dyDescent="0.2">
      <c r="A11275" t="s">
        <v>19995</v>
      </c>
      <c r="B11275" t="s">
        <v>24984</v>
      </c>
      <c r="C11275" t="s">
        <v>19996</v>
      </c>
      <c r="D11275" t="s">
        <v>25354</v>
      </c>
      <c r="E11275"/>
      <c r="F11275"/>
      <c r="G11275"/>
      <c r="H11275"/>
    </row>
    <row r="11276" spans="1:8" x14ac:dyDescent="0.2">
      <c r="A11276" t="s">
        <v>19997</v>
      </c>
      <c r="B11276" t="s">
        <v>24984</v>
      </c>
      <c r="C11276" t="s">
        <v>19998</v>
      </c>
      <c r="D11276" t="s">
        <v>25355</v>
      </c>
      <c r="E11276"/>
      <c r="F11276"/>
      <c r="G11276"/>
      <c r="H11276"/>
    </row>
    <row r="11277" spans="1:8" x14ac:dyDescent="0.2">
      <c r="A11277" t="s">
        <v>19999</v>
      </c>
      <c r="B11277" t="s">
        <v>24984</v>
      </c>
      <c r="C11277" t="s">
        <v>20000</v>
      </c>
      <c r="D11277" t="s">
        <v>25356</v>
      </c>
      <c r="E11277"/>
      <c r="F11277"/>
      <c r="G11277"/>
      <c r="H11277"/>
    </row>
    <row r="11278" spans="1:8" x14ac:dyDescent="0.2">
      <c r="A11278" t="s">
        <v>15585</v>
      </c>
      <c r="B11278" t="s">
        <v>24984</v>
      </c>
      <c r="C11278" t="s">
        <v>20001</v>
      </c>
      <c r="D11278" t="s">
        <v>25357</v>
      </c>
      <c r="E11278"/>
      <c r="F11278"/>
      <c r="G11278"/>
      <c r="H11278"/>
    </row>
    <row r="11279" spans="1:8" x14ac:dyDescent="0.2">
      <c r="A11279" t="s">
        <v>15586</v>
      </c>
      <c r="B11279" t="s">
        <v>24984</v>
      </c>
      <c r="C11279" t="s">
        <v>20002</v>
      </c>
      <c r="D11279" t="s">
        <v>25358</v>
      </c>
      <c r="E11279"/>
      <c r="F11279"/>
      <c r="G11279"/>
      <c r="H11279"/>
    </row>
    <row r="11280" spans="1:8" x14ac:dyDescent="0.2">
      <c r="A11280" t="s">
        <v>20003</v>
      </c>
      <c r="B11280" t="s">
        <v>24984</v>
      </c>
      <c r="C11280" t="s">
        <v>20004</v>
      </c>
      <c r="D11280" t="s">
        <v>25359</v>
      </c>
      <c r="E11280"/>
      <c r="F11280"/>
      <c r="G11280"/>
      <c r="H11280"/>
    </row>
    <row r="11281" spans="1:8" x14ac:dyDescent="0.2">
      <c r="A11281" t="s">
        <v>20005</v>
      </c>
      <c r="B11281" t="s">
        <v>24984</v>
      </c>
      <c r="C11281" t="s">
        <v>20006</v>
      </c>
      <c r="D11281" t="s">
        <v>25360</v>
      </c>
      <c r="E11281"/>
      <c r="F11281"/>
      <c r="G11281"/>
      <c r="H11281"/>
    </row>
    <row r="11282" spans="1:8" x14ac:dyDescent="0.2">
      <c r="A11282" t="s">
        <v>20007</v>
      </c>
      <c r="B11282" t="s">
        <v>24984</v>
      </c>
      <c r="C11282" t="s">
        <v>20008</v>
      </c>
      <c r="D11282" t="s">
        <v>25361</v>
      </c>
      <c r="E11282"/>
      <c r="F11282"/>
      <c r="G11282"/>
      <c r="H11282"/>
    </row>
    <row r="11283" spans="1:8" x14ac:dyDescent="0.2">
      <c r="A11283" t="s">
        <v>20009</v>
      </c>
      <c r="B11283" t="s">
        <v>24984</v>
      </c>
      <c r="C11283" t="s">
        <v>20010</v>
      </c>
      <c r="D11283" t="s">
        <v>25362</v>
      </c>
      <c r="E11283"/>
      <c r="F11283"/>
      <c r="G11283"/>
      <c r="H11283"/>
    </row>
    <row r="11284" spans="1:8" x14ac:dyDescent="0.2">
      <c r="A11284" t="s">
        <v>20011</v>
      </c>
      <c r="B11284" t="s">
        <v>24984</v>
      </c>
      <c r="C11284" t="s">
        <v>20012</v>
      </c>
      <c r="D11284" t="s">
        <v>25363</v>
      </c>
      <c r="E11284"/>
      <c r="F11284"/>
      <c r="G11284"/>
      <c r="H11284"/>
    </row>
    <row r="11285" spans="1:8" x14ac:dyDescent="0.2">
      <c r="A11285" t="s">
        <v>20013</v>
      </c>
      <c r="B11285" t="s">
        <v>24984</v>
      </c>
      <c r="C11285" t="s">
        <v>20014</v>
      </c>
      <c r="D11285" t="s">
        <v>25364</v>
      </c>
      <c r="E11285"/>
      <c r="F11285"/>
      <c r="G11285"/>
      <c r="H11285"/>
    </row>
    <row r="11286" spans="1:8" x14ac:dyDescent="0.2">
      <c r="A11286" t="s">
        <v>20015</v>
      </c>
      <c r="B11286" t="s">
        <v>24984</v>
      </c>
      <c r="C11286" t="s">
        <v>20016</v>
      </c>
      <c r="D11286" t="s">
        <v>25365</v>
      </c>
      <c r="E11286"/>
      <c r="F11286"/>
      <c r="G11286"/>
      <c r="H11286"/>
    </row>
    <row r="11287" spans="1:8" x14ac:dyDescent="0.2">
      <c r="A11287" t="s">
        <v>20017</v>
      </c>
      <c r="B11287" t="s">
        <v>24984</v>
      </c>
      <c r="C11287" t="s">
        <v>20018</v>
      </c>
      <c r="D11287" t="s">
        <v>25366</v>
      </c>
      <c r="E11287"/>
      <c r="F11287"/>
      <c r="G11287"/>
      <c r="H11287"/>
    </row>
    <row r="11288" spans="1:8" x14ac:dyDescent="0.2">
      <c r="A11288" t="s">
        <v>20019</v>
      </c>
      <c r="B11288" t="s">
        <v>24984</v>
      </c>
      <c r="C11288" t="s">
        <v>20020</v>
      </c>
      <c r="D11288" t="s">
        <v>25367</v>
      </c>
      <c r="E11288"/>
      <c r="F11288"/>
      <c r="G11288"/>
      <c r="H11288"/>
    </row>
    <row r="11289" spans="1:8" x14ac:dyDescent="0.2">
      <c r="A11289" t="s">
        <v>20021</v>
      </c>
      <c r="B11289" t="s">
        <v>24984</v>
      </c>
      <c r="C11289" t="s">
        <v>20022</v>
      </c>
      <c r="D11289" t="s">
        <v>25368</v>
      </c>
      <c r="E11289"/>
      <c r="F11289"/>
      <c r="G11289"/>
      <c r="H11289"/>
    </row>
    <row r="11290" spans="1:8" x14ac:dyDescent="0.2">
      <c r="A11290" t="s">
        <v>20023</v>
      </c>
      <c r="B11290" t="s">
        <v>24984</v>
      </c>
      <c r="C11290" t="s">
        <v>20024</v>
      </c>
      <c r="D11290" t="s">
        <v>25369</v>
      </c>
      <c r="E11290"/>
      <c r="F11290"/>
      <c r="G11290"/>
      <c r="H11290"/>
    </row>
    <row r="11291" spans="1:8" x14ac:dyDescent="0.2">
      <c r="A11291" t="s">
        <v>20025</v>
      </c>
      <c r="B11291" t="s">
        <v>24984</v>
      </c>
      <c r="C11291" t="s">
        <v>20026</v>
      </c>
      <c r="D11291" t="s">
        <v>25370</v>
      </c>
      <c r="E11291"/>
      <c r="F11291"/>
      <c r="G11291"/>
      <c r="H11291"/>
    </row>
    <row r="11292" spans="1:8" x14ac:dyDescent="0.2">
      <c r="A11292" t="s">
        <v>20027</v>
      </c>
      <c r="B11292" t="s">
        <v>24984</v>
      </c>
      <c r="C11292" t="s">
        <v>20028</v>
      </c>
      <c r="D11292" t="s">
        <v>25371</v>
      </c>
      <c r="E11292"/>
      <c r="F11292"/>
      <c r="G11292"/>
      <c r="H11292"/>
    </row>
    <row r="11293" spans="1:8" x14ac:dyDescent="0.2">
      <c r="A11293" t="s">
        <v>20029</v>
      </c>
      <c r="B11293" t="s">
        <v>24984</v>
      </c>
      <c r="C11293" t="s">
        <v>20030</v>
      </c>
      <c r="D11293" t="s">
        <v>25372</v>
      </c>
      <c r="E11293"/>
      <c r="F11293"/>
      <c r="G11293"/>
      <c r="H11293"/>
    </row>
    <row r="11294" spans="1:8" x14ac:dyDescent="0.2">
      <c r="A11294" t="s">
        <v>20031</v>
      </c>
      <c r="B11294" t="s">
        <v>24984</v>
      </c>
      <c r="C11294" t="s">
        <v>20032</v>
      </c>
      <c r="D11294" t="s">
        <v>25373</v>
      </c>
      <c r="E11294"/>
      <c r="F11294"/>
      <c r="G11294"/>
      <c r="H11294"/>
    </row>
    <row r="11295" spans="1:8" x14ac:dyDescent="0.2">
      <c r="A11295" t="s">
        <v>15587</v>
      </c>
      <c r="B11295" t="s">
        <v>24984</v>
      </c>
      <c r="C11295" t="s">
        <v>25374</v>
      </c>
      <c r="D11295" t="s">
        <v>25375</v>
      </c>
      <c r="E11295"/>
      <c r="F11295"/>
      <c r="G11295"/>
      <c r="H11295"/>
    </row>
    <row r="11296" spans="1:8" x14ac:dyDescent="0.2">
      <c r="A11296" t="s">
        <v>20033</v>
      </c>
      <c r="B11296" t="s">
        <v>24984</v>
      </c>
      <c r="C11296" t="s">
        <v>20034</v>
      </c>
      <c r="D11296" t="s">
        <v>25376</v>
      </c>
      <c r="E11296"/>
      <c r="F11296"/>
      <c r="G11296"/>
      <c r="H11296"/>
    </row>
    <row r="11297" spans="1:8" x14ac:dyDescent="0.2">
      <c r="A11297" t="s">
        <v>20035</v>
      </c>
      <c r="B11297" t="s">
        <v>24984</v>
      </c>
      <c r="C11297" t="s">
        <v>20036</v>
      </c>
      <c r="D11297" t="s">
        <v>25377</v>
      </c>
      <c r="E11297"/>
      <c r="F11297"/>
      <c r="G11297"/>
      <c r="H11297"/>
    </row>
    <row r="11298" spans="1:8" x14ac:dyDescent="0.2">
      <c r="A11298" t="s">
        <v>20037</v>
      </c>
      <c r="B11298" t="s">
        <v>24984</v>
      </c>
      <c r="C11298" t="s">
        <v>20038</v>
      </c>
      <c r="D11298" t="s">
        <v>25378</v>
      </c>
      <c r="E11298"/>
      <c r="F11298"/>
      <c r="G11298"/>
      <c r="H11298"/>
    </row>
    <row r="11299" spans="1:8" x14ac:dyDescent="0.2">
      <c r="A11299" t="s">
        <v>20039</v>
      </c>
      <c r="B11299" t="s">
        <v>24984</v>
      </c>
      <c r="C11299" t="s">
        <v>20040</v>
      </c>
      <c r="D11299" t="s">
        <v>25379</v>
      </c>
      <c r="E11299"/>
      <c r="F11299"/>
      <c r="G11299"/>
      <c r="H11299"/>
    </row>
    <row r="11300" spans="1:8" x14ac:dyDescent="0.2">
      <c r="A11300" t="s">
        <v>20041</v>
      </c>
      <c r="B11300" t="s">
        <v>24984</v>
      </c>
      <c r="C11300" t="s">
        <v>20042</v>
      </c>
      <c r="D11300" t="s">
        <v>25380</v>
      </c>
      <c r="E11300"/>
      <c r="F11300"/>
      <c r="G11300"/>
      <c r="H11300"/>
    </row>
    <row r="11301" spans="1:8" x14ac:dyDescent="0.2">
      <c r="A11301" t="s">
        <v>20043</v>
      </c>
      <c r="B11301" t="s">
        <v>24984</v>
      </c>
      <c r="C11301" t="s">
        <v>20044</v>
      </c>
      <c r="D11301" t="s">
        <v>25381</v>
      </c>
      <c r="E11301"/>
      <c r="F11301"/>
      <c r="G11301"/>
      <c r="H11301"/>
    </row>
    <row r="11302" spans="1:8" x14ac:dyDescent="0.2">
      <c r="A11302" t="s">
        <v>20045</v>
      </c>
      <c r="B11302" t="s">
        <v>24984</v>
      </c>
      <c r="C11302" t="s">
        <v>20046</v>
      </c>
      <c r="D11302" t="s">
        <v>25382</v>
      </c>
      <c r="E11302"/>
      <c r="F11302"/>
      <c r="G11302"/>
      <c r="H11302"/>
    </row>
    <row r="11303" spans="1:8" x14ac:dyDescent="0.2">
      <c r="A11303" t="s">
        <v>20047</v>
      </c>
      <c r="B11303" t="s">
        <v>24984</v>
      </c>
      <c r="C11303" t="s">
        <v>20048</v>
      </c>
      <c r="D11303" t="s">
        <v>25383</v>
      </c>
      <c r="E11303"/>
      <c r="F11303"/>
      <c r="G11303"/>
      <c r="H11303"/>
    </row>
    <row r="11304" spans="1:8" x14ac:dyDescent="0.2">
      <c r="A11304" t="s">
        <v>20049</v>
      </c>
      <c r="B11304" t="s">
        <v>24984</v>
      </c>
      <c r="C11304" t="s">
        <v>20050</v>
      </c>
      <c r="D11304" t="s">
        <v>25384</v>
      </c>
      <c r="E11304"/>
      <c r="F11304"/>
      <c r="G11304"/>
      <c r="H11304"/>
    </row>
    <row r="11305" spans="1:8" x14ac:dyDescent="0.2">
      <c r="A11305" t="s">
        <v>20051</v>
      </c>
      <c r="B11305" t="s">
        <v>24984</v>
      </c>
      <c r="C11305" t="s">
        <v>20052</v>
      </c>
      <c r="D11305" t="s">
        <v>25385</v>
      </c>
      <c r="E11305"/>
      <c r="F11305"/>
      <c r="G11305"/>
      <c r="H11305"/>
    </row>
    <row r="11306" spans="1:8" x14ac:dyDescent="0.2">
      <c r="A11306" t="s">
        <v>20053</v>
      </c>
      <c r="B11306" t="s">
        <v>24984</v>
      </c>
      <c r="C11306" t="s">
        <v>20054</v>
      </c>
      <c r="D11306" t="s">
        <v>25386</v>
      </c>
      <c r="E11306"/>
      <c r="F11306"/>
      <c r="G11306"/>
      <c r="H11306"/>
    </row>
    <row r="11307" spans="1:8" x14ac:dyDescent="0.2">
      <c r="A11307" t="s">
        <v>20055</v>
      </c>
      <c r="B11307" t="s">
        <v>24984</v>
      </c>
      <c r="C11307" t="s">
        <v>20056</v>
      </c>
      <c r="D11307" t="s">
        <v>25387</v>
      </c>
      <c r="E11307"/>
      <c r="F11307"/>
      <c r="G11307"/>
      <c r="H11307"/>
    </row>
    <row r="11308" spans="1:8" x14ac:dyDescent="0.2">
      <c r="A11308" t="s">
        <v>20057</v>
      </c>
      <c r="B11308" t="s">
        <v>24984</v>
      </c>
      <c r="C11308" t="s">
        <v>20058</v>
      </c>
      <c r="D11308" t="s">
        <v>25388</v>
      </c>
      <c r="E11308"/>
      <c r="F11308"/>
      <c r="G11308"/>
      <c r="H11308"/>
    </row>
    <row r="11309" spans="1:8" x14ac:dyDescent="0.2">
      <c r="A11309" t="s">
        <v>20059</v>
      </c>
      <c r="B11309" t="s">
        <v>24984</v>
      </c>
      <c r="C11309" t="s">
        <v>20060</v>
      </c>
      <c r="D11309" t="s">
        <v>25389</v>
      </c>
      <c r="E11309"/>
      <c r="F11309"/>
      <c r="G11309"/>
      <c r="H11309"/>
    </row>
    <row r="11310" spans="1:8" x14ac:dyDescent="0.2">
      <c r="A11310" t="s">
        <v>20061</v>
      </c>
      <c r="B11310" t="s">
        <v>24984</v>
      </c>
      <c r="C11310" t="s">
        <v>20062</v>
      </c>
      <c r="D11310" t="s">
        <v>25390</v>
      </c>
      <c r="E11310"/>
      <c r="F11310"/>
      <c r="G11310"/>
      <c r="H11310"/>
    </row>
    <row r="11311" spans="1:8" x14ac:dyDescent="0.2">
      <c r="A11311" t="s">
        <v>20063</v>
      </c>
      <c r="B11311" t="s">
        <v>24984</v>
      </c>
      <c r="C11311" t="s">
        <v>20064</v>
      </c>
      <c r="D11311" t="s">
        <v>25391</v>
      </c>
      <c r="E11311"/>
      <c r="F11311"/>
      <c r="G11311"/>
      <c r="H11311"/>
    </row>
    <row r="11312" spans="1:8" x14ac:dyDescent="0.2">
      <c r="A11312" t="s">
        <v>15588</v>
      </c>
      <c r="B11312" t="s">
        <v>24984</v>
      </c>
      <c r="C11312" t="s">
        <v>20065</v>
      </c>
      <c r="D11312" t="s">
        <v>25392</v>
      </c>
      <c r="E11312"/>
      <c r="F11312"/>
      <c r="G11312"/>
      <c r="H11312"/>
    </row>
    <row r="11313" spans="1:8" x14ac:dyDescent="0.2">
      <c r="A11313" t="s">
        <v>20066</v>
      </c>
      <c r="B11313" t="s">
        <v>24984</v>
      </c>
      <c r="C11313" t="s">
        <v>20067</v>
      </c>
      <c r="D11313" t="s">
        <v>25393</v>
      </c>
      <c r="E11313"/>
      <c r="F11313"/>
      <c r="G11313"/>
      <c r="H11313"/>
    </row>
    <row r="11314" spans="1:8" x14ac:dyDescent="0.2">
      <c r="A11314" t="s">
        <v>20068</v>
      </c>
      <c r="B11314" t="s">
        <v>24984</v>
      </c>
      <c r="C11314" t="s">
        <v>20069</v>
      </c>
      <c r="D11314" t="s">
        <v>25394</v>
      </c>
      <c r="E11314"/>
      <c r="F11314"/>
      <c r="G11314"/>
      <c r="H11314"/>
    </row>
    <row r="11315" spans="1:8" x14ac:dyDescent="0.2">
      <c r="A11315" t="s">
        <v>15589</v>
      </c>
      <c r="B11315" t="s">
        <v>24984</v>
      </c>
      <c r="C11315" t="s">
        <v>15590</v>
      </c>
      <c r="D11315" t="s">
        <v>21677</v>
      </c>
      <c r="E11315"/>
      <c r="F11315"/>
      <c r="G11315"/>
      <c r="H11315"/>
    </row>
    <row r="11316" spans="1:8" x14ac:dyDescent="0.2">
      <c r="A11316" t="s">
        <v>20070</v>
      </c>
      <c r="B11316" t="s">
        <v>24984</v>
      </c>
      <c r="C11316" t="s">
        <v>20071</v>
      </c>
      <c r="D11316" t="s">
        <v>25395</v>
      </c>
      <c r="E11316"/>
      <c r="F11316"/>
      <c r="G11316"/>
      <c r="H11316"/>
    </row>
    <row r="11317" spans="1:8" x14ac:dyDescent="0.2">
      <c r="A11317" t="s">
        <v>15591</v>
      </c>
      <c r="B11317" t="s">
        <v>24984</v>
      </c>
      <c r="C11317" t="s">
        <v>20072</v>
      </c>
      <c r="D11317" t="s">
        <v>25396</v>
      </c>
      <c r="E11317"/>
      <c r="F11317"/>
      <c r="G11317"/>
      <c r="H11317"/>
    </row>
    <row r="11318" spans="1:8" x14ac:dyDescent="0.2">
      <c r="A11318" t="s">
        <v>20073</v>
      </c>
      <c r="B11318" t="s">
        <v>24984</v>
      </c>
      <c r="C11318" t="s">
        <v>20074</v>
      </c>
      <c r="D11318" t="s">
        <v>25397</v>
      </c>
      <c r="E11318"/>
      <c r="F11318"/>
      <c r="G11318"/>
      <c r="H11318"/>
    </row>
    <row r="11319" spans="1:8" x14ac:dyDescent="0.2">
      <c r="A11319" t="s">
        <v>20075</v>
      </c>
      <c r="B11319" t="s">
        <v>24984</v>
      </c>
      <c r="C11319" t="s">
        <v>20076</v>
      </c>
      <c r="D11319" t="s">
        <v>25398</v>
      </c>
      <c r="E11319"/>
      <c r="F11319"/>
      <c r="G11319"/>
      <c r="H11319"/>
    </row>
    <row r="11320" spans="1:8" x14ac:dyDescent="0.2">
      <c r="A11320" t="s">
        <v>20077</v>
      </c>
      <c r="B11320" t="s">
        <v>24984</v>
      </c>
      <c r="C11320" t="s">
        <v>20078</v>
      </c>
      <c r="D11320" t="s">
        <v>25399</v>
      </c>
      <c r="E11320"/>
      <c r="F11320"/>
      <c r="G11320"/>
      <c r="H11320"/>
    </row>
    <row r="11321" spans="1:8" x14ac:dyDescent="0.2">
      <c r="A11321" t="s">
        <v>15592</v>
      </c>
      <c r="B11321" t="s">
        <v>24984</v>
      </c>
      <c r="C11321" t="s">
        <v>26095</v>
      </c>
      <c r="D11321" t="s">
        <v>25400</v>
      </c>
      <c r="E11321"/>
      <c r="F11321"/>
      <c r="G11321"/>
      <c r="H11321"/>
    </row>
    <row r="11322" spans="1:8" x14ac:dyDescent="0.2">
      <c r="A11322" t="s">
        <v>20079</v>
      </c>
      <c r="B11322" t="s">
        <v>24984</v>
      </c>
      <c r="C11322" t="s">
        <v>20080</v>
      </c>
      <c r="D11322" t="s">
        <v>25401</v>
      </c>
      <c r="E11322"/>
      <c r="F11322"/>
      <c r="G11322"/>
      <c r="H11322"/>
    </row>
    <row r="11323" spans="1:8" x14ac:dyDescent="0.2">
      <c r="A11323" t="s">
        <v>20081</v>
      </c>
      <c r="B11323" t="s">
        <v>24984</v>
      </c>
      <c r="C11323" t="s">
        <v>20082</v>
      </c>
      <c r="D11323" t="s">
        <v>25402</v>
      </c>
      <c r="E11323"/>
      <c r="F11323"/>
      <c r="G11323"/>
      <c r="H11323"/>
    </row>
    <row r="11324" spans="1:8" x14ac:dyDescent="0.2">
      <c r="A11324" t="s">
        <v>20083</v>
      </c>
      <c r="B11324" t="s">
        <v>24984</v>
      </c>
      <c r="C11324" t="s">
        <v>20084</v>
      </c>
      <c r="D11324" t="s">
        <v>25403</v>
      </c>
      <c r="E11324"/>
      <c r="F11324"/>
      <c r="G11324"/>
      <c r="H11324"/>
    </row>
    <row r="11325" spans="1:8" x14ac:dyDescent="0.2">
      <c r="A11325" t="s">
        <v>20085</v>
      </c>
      <c r="B11325" t="s">
        <v>24984</v>
      </c>
      <c r="C11325" t="s">
        <v>20086</v>
      </c>
      <c r="D11325" t="s">
        <v>25404</v>
      </c>
      <c r="E11325"/>
      <c r="F11325"/>
      <c r="G11325"/>
      <c r="H11325"/>
    </row>
    <row r="11326" spans="1:8" x14ac:dyDescent="0.2">
      <c r="A11326" t="s">
        <v>20087</v>
      </c>
      <c r="B11326" t="s">
        <v>24984</v>
      </c>
      <c r="C11326" t="s">
        <v>20088</v>
      </c>
      <c r="D11326" t="s">
        <v>25405</v>
      </c>
      <c r="E11326"/>
      <c r="F11326"/>
      <c r="G11326"/>
      <c r="H11326"/>
    </row>
    <row r="11327" spans="1:8" x14ac:dyDescent="0.2">
      <c r="A11327" t="s">
        <v>20089</v>
      </c>
      <c r="B11327" t="s">
        <v>24984</v>
      </c>
      <c r="C11327" t="s">
        <v>20090</v>
      </c>
      <c r="D11327" t="s">
        <v>25406</v>
      </c>
      <c r="E11327"/>
      <c r="F11327"/>
      <c r="G11327"/>
      <c r="H11327"/>
    </row>
    <row r="11328" spans="1:8" x14ac:dyDescent="0.2">
      <c r="A11328" t="s">
        <v>20091</v>
      </c>
      <c r="B11328" t="s">
        <v>24984</v>
      </c>
      <c r="C11328" t="s">
        <v>20092</v>
      </c>
      <c r="D11328" t="s">
        <v>25407</v>
      </c>
      <c r="E11328"/>
      <c r="F11328"/>
      <c r="G11328"/>
      <c r="H11328"/>
    </row>
    <row r="11329" spans="1:8" x14ac:dyDescent="0.2">
      <c r="A11329" t="s">
        <v>20093</v>
      </c>
      <c r="B11329" t="s">
        <v>24984</v>
      </c>
      <c r="C11329" t="s">
        <v>20094</v>
      </c>
      <c r="D11329" t="s">
        <v>25408</v>
      </c>
      <c r="E11329"/>
      <c r="F11329"/>
      <c r="G11329"/>
      <c r="H11329"/>
    </row>
    <row r="11330" spans="1:8" x14ac:dyDescent="0.2">
      <c r="A11330" t="s">
        <v>20095</v>
      </c>
      <c r="B11330" t="s">
        <v>24984</v>
      </c>
      <c r="C11330" t="s">
        <v>20096</v>
      </c>
      <c r="D11330" t="s">
        <v>25409</v>
      </c>
      <c r="E11330"/>
      <c r="F11330"/>
      <c r="G11330"/>
      <c r="H11330"/>
    </row>
    <row r="11331" spans="1:8" x14ac:dyDescent="0.2">
      <c r="A11331" t="s">
        <v>20097</v>
      </c>
      <c r="B11331" t="s">
        <v>24984</v>
      </c>
      <c r="C11331" t="s">
        <v>20098</v>
      </c>
      <c r="D11331" t="s">
        <v>25410</v>
      </c>
      <c r="E11331"/>
      <c r="F11331"/>
      <c r="G11331"/>
      <c r="H11331"/>
    </row>
    <row r="11332" spans="1:8" x14ac:dyDescent="0.2">
      <c r="A11332" t="s">
        <v>15593</v>
      </c>
      <c r="B11332" t="s">
        <v>24984</v>
      </c>
      <c r="C11332" t="s">
        <v>20099</v>
      </c>
      <c r="D11332" t="s">
        <v>25411</v>
      </c>
      <c r="E11332"/>
      <c r="F11332"/>
      <c r="G11332"/>
      <c r="H11332"/>
    </row>
    <row r="11333" spans="1:8" x14ac:dyDescent="0.2">
      <c r="A11333" t="s">
        <v>15594</v>
      </c>
      <c r="B11333" t="s">
        <v>24984</v>
      </c>
      <c r="C11333" t="s">
        <v>20100</v>
      </c>
      <c r="D11333" t="s">
        <v>25412</v>
      </c>
      <c r="E11333"/>
      <c r="F11333"/>
      <c r="G11333"/>
      <c r="H11333"/>
    </row>
    <row r="11334" spans="1:8" x14ac:dyDescent="0.2">
      <c r="A11334" t="s">
        <v>20101</v>
      </c>
      <c r="B11334" t="s">
        <v>24984</v>
      </c>
      <c r="C11334" t="s">
        <v>20102</v>
      </c>
      <c r="D11334" t="s">
        <v>25413</v>
      </c>
      <c r="E11334"/>
      <c r="F11334"/>
      <c r="G11334"/>
      <c r="H11334"/>
    </row>
    <row r="11335" spans="1:8" x14ac:dyDescent="0.2">
      <c r="A11335" t="s">
        <v>20103</v>
      </c>
      <c r="B11335" t="s">
        <v>24984</v>
      </c>
      <c r="C11335" t="s">
        <v>20104</v>
      </c>
      <c r="D11335" t="s">
        <v>25414</v>
      </c>
      <c r="E11335"/>
      <c r="F11335"/>
      <c r="G11335"/>
      <c r="H11335"/>
    </row>
    <row r="11336" spans="1:8" x14ac:dyDescent="0.2">
      <c r="A11336" t="s">
        <v>15595</v>
      </c>
      <c r="B11336" t="s">
        <v>24984</v>
      </c>
      <c r="C11336" t="s">
        <v>20105</v>
      </c>
      <c r="D11336" t="s">
        <v>25415</v>
      </c>
      <c r="E11336"/>
      <c r="F11336"/>
      <c r="G11336"/>
      <c r="H11336"/>
    </row>
    <row r="11337" spans="1:8" x14ac:dyDescent="0.2">
      <c r="A11337" t="s">
        <v>20106</v>
      </c>
      <c r="B11337" t="s">
        <v>24984</v>
      </c>
      <c r="C11337" t="s">
        <v>20107</v>
      </c>
      <c r="D11337" t="s">
        <v>25416</v>
      </c>
      <c r="E11337"/>
      <c r="F11337"/>
      <c r="G11337"/>
      <c r="H11337"/>
    </row>
    <row r="11338" spans="1:8" x14ac:dyDescent="0.2">
      <c r="A11338" t="s">
        <v>15596</v>
      </c>
      <c r="B11338" t="s">
        <v>24984</v>
      </c>
      <c r="C11338" t="s">
        <v>20108</v>
      </c>
      <c r="D11338" t="s">
        <v>25417</v>
      </c>
      <c r="E11338"/>
      <c r="F11338"/>
      <c r="G11338"/>
      <c r="H11338"/>
    </row>
    <row r="11339" spans="1:8" x14ac:dyDescent="0.2">
      <c r="A11339" t="s">
        <v>15597</v>
      </c>
      <c r="B11339" t="s">
        <v>24984</v>
      </c>
      <c r="C11339" t="s">
        <v>20109</v>
      </c>
      <c r="D11339" t="s">
        <v>25418</v>
      </c>
      <c r="E11339"/>
      <c r="F11339"/>
      <c r="G11339"/>
      <c r="H11339"/>
    </row>
    <row r="11340" spans="1:8" x14ac:dyDescent="0.2">
      <c r="A11340" t="s">
        <v>20110</v>
      </c>
      <c r="B11340" t="s">
        <v>24984</v>
      </c>
      <c r="C11340" t="s">
        <v>20111</v>
      </c>
      <c r="D11340" t="s">
        <v>25419</v>
      </c>
      <c r="E11340"/>
      <c r="F11340"/>
      <c r="G11340"/>
      <c r="H11340"/>
    </row>
    <row r="11341" spans="1:8" x14ac:dyDescent="0.2">
      <c r="A11341" t="s">
        <v>20112</v>
      </c>
      <c r="B11341" t="s">
        <v>24984</v>
      </c>
      <c r="C11341" t="s">
        <v>20113</v>
      </c>
      <c r="D11341" t="s">
        <v>25420</v>
      </c>
      <c r="E11341"/>
      <c r="F11341"/>
      <c r="G11341"/>
      <c r="H11341"/>
    </row>
    <row r="11342" spans="1:8" x14ac:dyDescent="0.2">
      <c r="A11342" t="s">
        <v>20114</v>
      </c>
      <c r="B11342" t="s">
        <v>24984</v>
      </c>
      <c r="C11342" t="s">
        <v>20115</v>
      </c>
      <c r="D11342" t="s">
        <v>25421</v>
      </c>
      <c r="E11342"/>
      <c r="F11342"/>
      <c r="G11342"/>
      <c r="H11342"/>
    </row>
    <row r="11343" spans="1:8" x14ac:dyDescent="0.2">
      <c r="A11343" t="s">
        <v>20116</v>
      </c>
      <c r="B11343" t="s">
        <v>24984</v>
      </c>
      <c r="C11343" t="s">
        <v>20117</v>
      </c>
      <c r="D11343" t="s">
        <v>25422</v>
      </c>
      <c r="E11343"/>
      <c r="F11343"/>
      <c r="G11343"/>
      <c r="H11343"/>
    </row>
    <row r="11344" spans="1:8" x14ac:dyDescent="0.2">
      <c r="A11344" t="s">
        <v>20118</v>
      </c>
      <c r="B11344" t="s">
        <v>24984</v>
      </c>
      <c r="C11344" t="s">
        <v>20119</v>
      </c>
      <c r="D11344" t="s">
        <v>25423</v>
      </c>
      <c r="E11344"/>
      <c r="F11344"/>
      <c r="G11344"/>
      <c r="H11344"/>
    </row>
    <row r="11345" spans="1:8" x14ac:dyDescent="0.2">
      <c r="A11345" t="s">
        <v>20120</v>
      </c>
      <c r="B11345" t="s">
        <v>24984</v>
      </c>
      <c r="C11345" t="s">
        <v>20121</v>
      </c>
      <c r="D11345" t="s">
        <v>25424</v>
      </c>
      <c r="E11345"/>
      <c r="F11345"/>
      <c r="G11345"/>
      <c r="H11345"/>
    </row>
    <row r="11346" spans="1:8" x14ac:dyDescent="0.2">
      <c r="A11346" t="s">
        <v>20122</v>
      </c>
      <c r="B11346" t="s">
        <v>24984</v>
      </c>
      <c r="C11346" t="s">
        <v>20123</v>
      </c>
      <c r="D11346" t="s">
        <v>25425</v>
      </c>
      <c r="E11346"/>
      <c r="F11346"/>
      <c r="G11346"/>
      <c r="H11346"/>
    </row>
    <row r="11347" spans="1:8" x14ac:dyDescent="0.2">
      <c r="A11347" t="s">
        <v>20124</v>
      </c>
      <c r="B11347" t="s">
        <v>24984</v>
      </c>
      <c r="C11347" t="s">
        <v>20125</v>
      </c>
      <c r="D11347" t="s">
        <v>25426</v>
      </c>
      <c r="E11347"/>
      <c r="F11347"/>
      <c r="G11347"/>
      <c r="H11347"/>
    </row>
    <row r="11348" spans="1:8" x14ac:dyDescent="0.2">
      <c r="A11348" t="s">
        <v>20126</v>
      </c>
      <c r="B11348" t="s">
        <v>24984</v>
      </c>
      <c r="C11348" t="s">
        <v>20127</v>
      </c>
      <c r="D11348" t="s">
        <v>25427</v>
      </c>
      <c r="E11348"/>
      <c r="F11348"/>
      <c r="G11348"/>
      <c r="H11348"/>
    </row>
    <row r="11349" spans="1:8" x14ac:dyDescent="0.2">
      <c r="A11349" t="s">
        <v>15598</v>
      </c>
      <c r="B11349" t="s">
        <v>24984</v>
      </c>
      <c r="C11349" t="s">
        <v>20128</v>
      </c>
      <c r="D11349" t="s">
        <v>25428</v>
      </c>
      <c r="E11349"/>
      <c r="F11349"/>
      <c r="G11349"/>
      <c r="H11349"/>
    </row>
    <row r="11350" spans="1:8" x14ac:dyDescent="0.2">
      <c r="A11350" t="s">
        <v>20129</v>
      </c>
      <c r="B11350" t="s">
        <v>24984</v>
      </c>
      <c r="C11350" t="s">
        <v>20130</v>
      </c>
      <c r="D11350" t="s">
        <v>25429</v>
      </c>
      <c r="E11350"/>
      <c r="F11350"/>
      <c r="G11350"/>
      <c r="H11350"/>
    </row>
    <row r="11351" spans="1:8" x14ac:dyDescent="0.2">
      <c r="A11351" t="s">
        <v>20131</v>
      </c>
      <c r="B11351" t="s">
        <v>24984</v>
      </c>
      <c r="C11351" t="s">
        <v>20132</v>
      </c>
      <c r="D11351" t="s">
        <v>25430</v>
      </c>
      <c r="E11351"/>
      <c r="F11351"/>
      <c r="G11351"/>
      <c r="H11351"/>
    </row>
    <row r="11352" spans="1:8" x14ac:dyDescent="0.2">
      <c r="A11352" t="s">
        <v>20133</v>
      </c>
      <c r="B11352" t="s">
        <v>24984</v>
      </c>
      <c r="C11352" t="s">
        <v>20134</v>
      </c>
      <c r="D11352" t="s">
        <v>25431</v>
      </c>
      <c r="E11352"/>
      <c r="F11352"/>
      <c r="G11352"/>
      <c r="H11352"/>
    </row>
    <row r="11353" spans="1:8" x14ac:dyDescent="0.2">
      <c r="A11353" t="s">
        <v>20135</v>
      </c>
      <c r="B11353" t="s">
        <v>24984</v>
      </c>
      <c r="C11353" t="s">
        <v>20136</v>
      </c>
      <c r="D11353" t="s">
        <v>25432</v>
      </c>
      <c r="E11353"/>
      <c r="F11353"/>
      <c r="G11353"/>
      <c r="H11353"/>
    </row>
    <row r="11354" spans="1:8" x14ac:dyDescent="0.2">
      <c r="A11354" t="s">
        <v>20137</v>
      </c>
      <c r="B11354" t="s">
        <v>24984</v>
      </c>
      <c r="C11354" t="s">
        <v>20138</v>
      </c>
      <c r="D11354" t="s">
        <v>25433</v>
      </c>
      <c r="E11354"/>
      <c r="F11354"/>
      <c r="G11354"/>
      <c r="H11354"/>
    </row>
    <row r="11355" spans="1:8" x14ac:dyDescent="0.2">
      <c r="A11355" t="s">
        <v>20139</v>
      </c>
      <c r="B11355" t="s">
        <v>24984</v>
      </c>
      <c r="C11355" t="s">
        <v>20140</v>
      </c>
      <c r="D11355" t="s">
        <v>25434</v>
      </c>
      <c r="E11355"/>
      <c r="F11355"/>
      <c r="G11355"/>
      <c r="H11355"/>
    </row>
    <row r="11356" spans="1:8" x14ac:dyDescent="0.2">
      <c r="A11356" t="s">
        <v>20141</v>
      </c>
      <c r="B11356" t="s">
        <v>24984</v>
      </c>
      <c r="C11356" t="s">
        <v>20142</v>
      </c>
      <c r="D11356" t="s">
        <v>25435</v>
      </c>
      <c r="E11356"/>
      <c r="F11356"/>
      <c r="G11356"/>
      <c r="H11356"/>
    </row>
    <row r="11357" spans="1:8" x14ac:dyDescent="0.2">
      <c r="A11357" t="s">
        <v>20143</v>
      </c>
      <c r="B11357" t="s">
        <v>24984</v>
      </c>
      <c r="C11357" t="s">
        <v>20144</v>
      </c>
      <c r="D11357" t="s">
        <v>25436</v>
      </c>
      <c r="E11357"/>
      <c r="F11357"/>
      <c r="G11357"/>
      <c r="H11357"/>
    </row>
    <row r="11358" spans="1:8" x14ac:dyDescent="0.2">
      <c r="A11358" t="s">
        <v>15599</v>
      </c>
      <c r="B11358" t="s">
        <v>24984</v>
      </c>
      <c r="C11358" t="s">
        <v>20145</v>
      </c>
      <c r="D11358" t="s">
        <v>25437</v>
      </c>
      <c r="E11358"/>
      <c r="F11358"/>
      <c r="G11358"/>
      <c r="H11358"/>
    </row>
    <row r="11359" spans="1:8" x14ac:dyDescent="0.2">
      <c r="A11359" t="s">
        <v>15600</v>
      </c>
      <c r="B11359" t="s">
        <v>24984</v>
      </c>
      <c r="C11359" t="s">
        <v>20146</v>
      </c>
      <c r="D11359" t="s">
        <v>25438</v>
      </c>
      <c r="E11359"/>
      <c r="F11359"/>
      <c r="G11359"/>
      <c r="H11359"/>
    </row>
    <row r="11360" spans="1:8" x14ac:dyDescent="0.2">
      <c r="A11360" t="s">
        <v>15601</v>
      </c>
      <c r="B11360" t="s">
        <v>24984</v>
      </c>
      <c r="C11360" t="s">
        <v>20147</v>
      </c>
      <c r="D11360" t="s">
        <v>25439</v>
      </c>
      <c r="E11360"/>
      <c r="F11360"/>
      <c r="G11360"/>
      <c r="H11360"/>
    </row>
    <row r="11361" spans="1:8" x14ac:dyDescent="0.2">
      <c r="A11361" t="s">
        <v>20148</v>
      </c>
      <c r="B11361" t="s">
        <v>24984</v>
      </c>
      <c r="C11361" t="s">
        <v>20149</v>
      </c>
      <c r="D11361" t="s">
        <v>25440</v>
      </c>
      <c r="E11361"/>
      <c r="F11361"/>
      <c r="G11361"/>
      <c r="H11361"/>
    </row>
    <row r="11362" spans="1:8" x14ac:dyDescent="0.2">
      <c r="A11362" t="s">
        <v>20150</v>
      </c>
      <c r="B11362" t="s">
        <v>24984</v>
      </c>
      <c r="C11362" t="s">
        <v>20151</v>
      </c>
      <c r="D11362" t="s">
        <v>25441</v>
      </c>
      <c r="E11362"/>
      <c r="F11362"/>
      <c r="G11362"/>
      <c r="H11362"/>
    </row>
    <row r="11363" spans="1:8" x14ac:dyDescent="0.2">
      <c r="A11363" t="s">
        <v>20152</v>
      </c>
      <c r="B11363" t="s">
        <v>24984</v>
      </c>
      <c r="C11363" t="s">
        <v>20153</v>
      </c>
      <c r="D11363" t="s">
        <v>25442</v>
      </c>
      <c r="E11363"/>
      <c r="F11363"/>
      <c r="G11363"/>
      <c r="H11363"/>
    </row>
    <row r="11364" spans="1:8" x14ac:dyDescent="0.2">
      <c r="A11364" t="s">
        <v>20154</v>
      </c>
      <c r="B11364" t="s">
        <v>24984</v>
      </c>
      <c r="C11364" t="s">
        <v>20155</v>
      </c>
      <c r="D11364" t="s">
        <v>25442</v>
      </c>
      <c r="E11364"/>
      <c r="F11364"/>
      <c r="G11364"/>
      <c r="H11364"/>
    </row>
    <row r="11365" spans="1:8" x14ac:dyDescent="0.2">
      <c r="A11365" t="s">
        <v>26096</v>
      </c>
      <c r="B11365" t="s">
        <v>26097</v>
      </c>
      <c r="C11365" t="s">
        <v>26098</v>
      </c>
      <c r="D11365">
        <v>89</v>
      </c>
      <c r="E11365">
        <v>0</v>
      </c>
      <c r="F11365">
        <v>99999</v>
      </c>
      <c r="G11365"/>
      <c r="H11365"/>
    </row>
    <row r="11366" spans="1:8" x14ac:dyDescent="0.2">
      <c r="A11366" t="s">
        <v>26100</v>
      </c>
      <c r="B11366" t="s">
        <v>26097</v>
      </c>
      <c r="C11366" t="s">
        <v>26101</v>
      </c>
      <c r="D11366">
        <v>89</v>
      </c>
      <c r="E11366">
        <v>0</v>
      </c>
      <c r="F11366">
        <v>99999</v>
      </c>
      <c r="G11366"/>
      <c r="H1136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/>
  </sheetViews>
  <sheetFormatPr baseColWidth="10" defaultColWidth="11.42578125" defaultRowHeight="12.75" x14ac:dyDescent="0.2"/>
  <sheetData/>
  <phoneticPr fontId="0" type="noConversion"/>
  <printOptions gridLines="1" gridLinesSet="0"/>
  <pageMargins left="0.75" right="0.75" top="1" bottom="1" header="0.4921259845" footer="0.492125984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/>
  </sheetViews>
  <sheetFormatPr baseColWidth="10" defaultColWidth="11.42578125" defaultRowHeight="12.75" x14ac:dyDescent="0.2"/>
  <sheetData/>
  <phoneticPr fontId="0" type="noConversion"/>
  <printOptions gridLines="1" gridLinesSet="0"/>
  <pageMargins left="0.75" right="0.75" top="1" bottom="1" header="0.4921259845" footer="0.492125984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I49" sqref="I49"/>
    </sheetView>
  </sheetViews>
  <sheetFormatPr baseColWidth="10" defaultColWidth="11.42578125" defaultRowHeight="12.75" x14ac:dyDescent="0.2"/>
  <sheetData/>
  <phoneticPr fontId="0" type="noConversion"/>
  <printOptions gridLines="1" gridLinesSet="0"/>
  <pageMargins left="0.75" right="0.75" top="1" bottom="1" header="0.4921259845" footer="0.492125984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/>
  </sheetViews>
  <sheetFormatPr baseColWidth="10" defaultColWidth="11.42578125" defaultRowHeight="12.75" x14ac:dyDescent="0.2"/>
  <sheetData/>
  <phoneticPr fontId="0" type="noConversion"/>
  <printOptions gridLines="1" gridLinesSet="0"/>
  <pageMargins left="0.75" right="0.75" top="1" bottom="1" header="0.4921259845" footer="0.492125984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H47" sqref="H47"/>
    </sheetView>
  </sheetViews>
  <sheetFormatPr baseColWidth="10" defaultColWidth="11.42578125" defaultRowHeight="12.75" x14ac:dyDescent="0.2"/>
  <sheetData/>
  <phoneticPr fontId="0" type="noConversion"/>
  <printOptions gridLines="1" gridLinesSet="0"/>
  <pageMargins left="0.75" right="0.75" top="1" bottom="1" header="0.4921259845" footer="0.492125984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/>
  </sheetViews>
  <sheetFormatPr baseColWidth="10" defaultColWidth="11.42578125" defaultRowHeight="12.75" x14ac:dyDescent="0.2"/>
  <sheetData/>
  <phoneticPr fontId="0" type="noConversion"/>
  <printOptions gridLines="1" gridLinesSet="0"/>
  <pageMargins left="0.75" right="0.75" top="1" bottom="1" header="0.4921259845" footer="0.492125984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/>
  </sheetViews>
  <sheetFormatPr baseColWidth="10" defaultColWidth="11.42578125" defaultRowHeight="12.75" x14ac:dyDescent="0.2"/>
  <sheetData/>
  <phoneticPr fontId="0" type="noConversion"/>
  <printOptions gridLines="1" gridLinesSet="0"/>
  <pageMargins left="0.75" right="0.75" top="1" bottom="1" header="0.4921259845" footer="0.492125984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/>
  </sheetViews>
  <sheetFormatPr baseColWidth="10" defaultColWidth="11.42578125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sheetViews>
    <sheetView tabSelected="1" zoomScaleNormal="100" workbookViewId="0">
      <pane ySplit="1" topLeftCell="A2" activePane="bottomLeft" state="frozen"/>
      <selection pane="bottomLeft" activeCell="U3" sqref="U3"/>
    </sheetView>
  </sheetViews>
  <sheetFormatPr baseColWidth="10" defaultColWidth="11.42578125" defaultRowHeight="12.75" outlineLevelCol="1" x14ac:dyDescent="0.2"/>
  <cols>
    <col min="1" max="1" width="8.140625" style="3" bestFit="1" customWidth="1"/>
    <col min="2" max="2" width="4" style="3" hidden="1" customWidth="1"/>
    <col min="3" max="3" width="17.28515625" style="3" customWidth="1"/>
    <col min="4" max="4" width="51.7109375" style="4" bestFit="1" customWidth="1"/>
    <col min="5" max="5" width="27.140625" style="2" bestFit="1" customWidth="1"/>
    <col min="6" max="9" width="8.5703125" style="3" hidden="1" customWidth="1" outlineLevel="1"/>
    <col min="10" max="10" width="10.140625" style="3" hidden="1" customWidth="1" outlineLevel="1"/>
    <col min="11" max="11" width="12" style="3" customWidth="1" collapsed="1"/>
    <col min="12" max="17" width="10.140625" style="3" customWidth="1"/>
    <col min="18" max="19" width="10.5703125" style="3" customWidth="1"/>
    <col min="20" max="21" width="10.5703125" style="75" customWidth="1"/>
    <col min="22" max="22" width="8.7109375" style="5" bestFit="1" customWidth="1"/>
    <col min="23" max="23" width="9.7109375" style="5" bestFit="1" customWidth="1"/>
    <col min="24" max="16384" width="11.42578125" style="4"/>
  </cols>
  <sheetData>
    <row r="1" spans="1:26" s="2" customFormat="1" ht="38.25" x14ac:dyDescent="0.2">
      <c r="A1" t="s" s="7">
        <v>16645</v>
      </c>
      <c r="B1" t="s" s="8">
        <v>529</v>
      </c>
      <c r="C1" t="s" s="38">
        <v>26238</v>
      </c>
      <c r="D1" t="s" s="8">
        <v>530</v>
      </c>
      <c r="E1" t="s" s="8">
        <v>531</v>
      </c>
      <c r="F1" t="s" s="9">
        <v>13342</v>
      </c>
      <c r="G1" t="s" s="9">
        <v>1662</v>
      </c>
      <c r="H1" t="s" s="9">
        <v>15751</v>
      </c>
      <c r="I1" t="s" s="9">
        <v>16649</v>
      </c>
      <c r="J1" t="s" s="9">
        <v>20174</v>
      </c>
      <c r="K1" t="s" s="9">
        <v>20213</v>
      </c>
      <c r="L1" t="s" s="9">
        <v>20242</v>
      </c>
      <c r="M1" t="s" s="9">
        <v>21617</v>
      </c>
      <c r="N1" t="s" s="9">
        <v>21637</v>
      </c>
      <c r="O1" t="s" s="9">
        <v>25443</v>
      </c>
      <c r="P1" t="s" s="9">
        <v>25448</v>
      </c>
      <c r="Q1" t="s" s="9">
        <v>26104</v>
      </c>
      <c r="R1" t="s" s="9">
        <v>26158</v>
      </c>
      <c r="S1" t="s" s="9">
        <v>26210</v>
      </c>
      <c r="T1" t="s" s="68">
        <v>26219</v>
      </c>
      <c r="U1" t="s" s="68">
        <v>26239</v>
      </c>
      <c r="V1" t="s" s="10">
        <v>532</v>
      </c>
      <c r="W1" t="s" s="11">
        <v>533</v>
      </c>
      <c r="X1" s="39"/>
      <c r="Y1" s="39"/>
      <c r="Z1" s="39"/>
    </row>
    <row r="2" spans="1:26" s="39" customFormat="1" x14ac:dyDescent="0.2">
      <c r="A2" t="s" s="12">
        <v>20249</v>
      </c>
      <c r="B2" s="48"/>
      <c r="C2" s="40">
        <f>IF(ISNA(VLOOKUP(A2,'Vervallen BHT'!A:C,3,FALSE))," ","Oui")</f>
      </c>
      <c r="D2" t="s" s="13">
        <v>20251</v>
      </c>
      <c r="E2" s="48"/>
      <c r="F2" s="49"/>
      <c r="G2" s="49"/>
      <c r="H2" s="49"/>
      <c r="I2" s="49"/>
      <c r="J2" s="49"/>
      <c r="K2" s="49"/>
      <c r="L2" s="40">
        <v>9</v>
      </c>
      <c r="M2" s="40">
        <v>100</v>
      </c>
      <c r="N2" s="40">
        <v>37</v>
      </c>
      <c r="O2" s="41">
        <v>72</v>
      </c>
      <c r="P2" s="40">
        <v>106</v>
      </c>
      <c r="Q2" s="40">
        <v>61</v>
      </c>
      <c r="R2" s="40">
        <v>88</v>
      </c>
      <c r="S2" s="35">
        <v>50</v>
      </c>
      <c r="T2" s="69">
        <v>38</v>
      </c>
      <c r="U2" s="69">
        <v>38</v>
      </c>
      <c r="V2" s="14">
        <f>61.06/100</f>
      </c>
      <c r="W2" s="15">
        <f t="shared" ref="W2:W65" si="0">T2*V2</f>
      </c>
      <c r="X2" s="39">
        <f t="shared" ref="X2:X65" si="1">T2-S2</f>
      </c>
    </row>
    <row r="3" spans="1:26" s="39" customFormat="1" x14ac:dyDescent="0.2">
      <c r="A3" t="s" s="12">
        <v>400</v>
      </c>
      <c r="B3" s="40"/>
      <c r="C3" s="40">
        <f>IF(ISNA(VLOOKUP(A3,'Vervallen BHT'!A:C,3,FALSE))," ","Oui")</f>
      </c>
      <c r="D3" t="s" s="13">
        <v>401</v>
      </c>
      <c r="E3" s="40"/>
      <c r="F3" s="40">
        <v>1</v>
      </c>
      <c r="G3" s="40">
        <v>0</v>
      </c>
      <c r="H3" s="40">
        <v>0</v>
      </c>
      <c r="I3" s="40">
        <v>3</v>
      </c>
      <c r="J3" s="40">
        <v>4</v>
      </c>
      <c r="K3" s="40">
        <v>4</v>
      </c>
      <c r="L3" s="40">
        <v>3</v>
      </c>
      <c r="M3" s="40">
        <v>2</v>
      </c>
      <c r="N3" s="40">
        <v>2</v>
      </c>
      <c r="O3" s="41">
        <v>8</v>
      </c>
      <c r="P3" s="40">
        <v>4</v>
      </c>
      <c r="Q3" s="40">
        <v>22</v>
      </c>
      <c r="R3" s="40">
        <v>21</v>
      </c>
      <c r="S3" s="35">
        <v>20</v>
      </c>
      <c r="T3" s="69">
        <v>16</v>
      </c>
      <c r="U3" s="69">
        <v>16</v>
      </c>
      <c r="V3" s="14">
        <f>283.5/5</f>
      </c>
      <c r="W3" s="15">
        <f t="shared" si="0"/>
      </c>
      <c r="X3" s="39">
        <f t="shared" si="1"/>
      </c>
    </row>
    <row r="4" spans="1:26" s="39" customFormat="1" x14ac:dyDescent="0.2">
      <c r="A4" t="s" s="12">
        <v>30</v>
      </c>
      <c r="B4" s="40"/>
      <c r="C4" s="40">
        <f>IF(ISNA(VLOOKUP(A4,'Vervallen BHT'!A:C,3,FALSE))," ","Oui")</f>
      </c>
      <c r="D4" t="s" s="13">
        <v>31</v>
      </c>
      <c r="E4" s="40"/>
      <c r="F4" s="40">
        <v>22</v>
      </c>
      <c r="G4" s="40">
        <v>21</v>
      </c>
      <c r="H4" s="40">
        <v>20</v>
      </c>
      <c r="I4" s="40">
        <v>25</v>
      </c>
      <c r="J4" s="40">
        <v>25</v>
      </c>
      <c r="K4" s="40">
        <v>25</v>
      </c>
      <c r="L4" s="40">
        <v>28</v>
      </c>
      <c r="M4" s="40">
        <v>31</v>
      </c>
      <c r="N4" s="40">
        <v>31</v>
      </c>
      <c r="O4" s="41">
        <v>31</v>
      </c>
      <c r="P4" s="40">
        <v>29</v>
      </c>
      <c r="Q4" s="40">
        <v>32</v>
      </c>
      <c r="R4" s="40">
        <v>32</v>
      </c>
      <c r="S4" s="35">
        <v>32</v>
      </c>
      <c r="T4" s="69">
        <v>28</v>
      </c>
      <c r="U4" s="69">
        <v>28</v>
      </c>
      <c r="V4" s="16">
        <v>3.5</v>
      </c>
      <c r="W4" s="15">
        <f t="shared" si="0"/>
      </c>
      <c r="X4" s="39">
        <f t="shared" si="1"/>
      </c>
    </row>
    <row r="5" spans="1:26" s="3" customFormat="1" x14ac:dyDescent="0.2">
      <c r="A5" t="s" s="52">
        <v>24</v>
      </c>
      <c r="B5" s="53"/>
      <c r="C5" s="53">
        <f>IF(ISNA(VLOOKUP(A5,'Vervallen BHT'!A:C,3,FALSE))," ","Oui")</f>
      </c>
      <c r="D5" t="s" s="54">
        <v>25</v>
      </c>
      <c r="E5" s="53"/>
      <c r="F5" s="53">
        <v>8</v>
      </c>
      <c r="G5" s="53">
        <v>6</v>
      </c>
      <c r="H5" s="53">
        <v>5</v>
      </c>
      <c r="I5" s="53">
        <v>10</v>
      </c>
      <c r="J5" s="53">
        <v>9</v>
      </c>
      <c r="K5" s="53">
        <v>7</v>
      </c>
      <c r="L5" s="53">
        <v>5</v>
      </c>
      <c r="M5" s="53">
        <v>3</v>
      </c>
      <c r="N5" s="53">
        <v>3</v>
      </c>
      <c r="O5" s="61">
        <v>3</v>
      </c>
      <c r="P5" s="53">
        <v>3</v>
      </c>
      <c r="Q5" s="53">
        <v>2</v>
      </c>
      <c r="R5" s="53">
        <v>1</v>
      </c>
      <c r="S5" s="55">
        <v>1</v>
      </c>
      <c r="T5" s="70">
        <v>1</v>
      </c>
      <c r="U5" s="70">
        <v>1</v>
      </c>
      <c r="V5" s="56">
        <v>0</v>
      </c>
      <c r="W5" s="15">
        <f t="shared" si="0"/>
      </c>
      <c r="X5" s="39">
        <f t="shared" si="1"/>
      </c>
    </row>
    <row r="6" spans="1:26" s="3" customFormat="1" x14ac:dyDescent="0.2">
      <c r="A6" t="s" s="12">
        <v>1811</v>
      </c>
      <c r="B6" s="40"/>
      <c r="C6" s="40">
        <f>IF(ISNA(VLOOKUP(A6,'Vervallen BHT'!A:C,3,FALSE))," ","Oui")</f>
      </c>
      <c r="D6" t="s" s="13">
        <v>153</v>
      </c>
      <c r="E6" s="40"/>
      <c r="F6" s="40">
        <v>18</v>
      </c>
      <c r="G6" s="40">
        <v>11</v>
      </c>
      <c r="H6" s="40">
        <v>7</v>
      </c>
      <c r="I6" s="40">
        <v>4</v>
      </c>
      <c r="J6" s="40">
        <v>1</v>
      </c>
      <c r="K6" s="40">
        <v>10</v>
      </c>
      <c r="L6" s="40">
        <v>5</v>
      </c>
      <c r="M6" s="40">
        <v>12</v>
      </c>
      <c r="N6" s="40">
        <v>5</v>
      </c>
      <c r="O6" s="41">
        <v>17</v>
      </c>
      <c r="P6" s="40">
        <v>8</v>
      </c>
      <c r="Q6" s="40">
        <v>19</v>
      </c>
      <c r="R6" s="40">
        <v>6</v>
      </c>
      <c r="S6" s="35">
        <v>0</v>
      </c>
      <c r="T6" s="69">
        <v>12</v>
      </c>
      <c r="U6" s="69">
        <v>12</v>
      </c>
      <c r="V6" s="17">
        <f>16/20</f>
      </c>
      <c r="W6" s="15">
        <f t="shared" si="0"/>
      </c>
      <c r="X6" s="39">
        <f t="shared" si="1"/>
      </c>
    </row>
    <row r="7" spans="1:26" s="65" customFormat="1" x14ac:dyDescent="0.2">
      <c r="A7" t="s" s="12">
        <v>4619</v>
      </c>
      <c r="B7" s="40"/>
      <c r="C7" s="40">
        <f>IF(ISNA(VLOOKUP(A7,'Vervallen BHT'!A:C,3,FALSE))," ","Oui")</f>
      </c>
      <c r="D7" t="s" s="18">
        <v>4617</v>
      </c>
      <c r="E7" s="13"/>
      <c r="F7" s="40">
        <v>9</v>
      </c>
      <c r="G7" s="40">
        <v>5</v>
      </c>
      <c r="H7" s="40">
        <v>4</v>
      </c>
      <c r="I7" s="40">
        <v>1</v>
      </c>
      <c r="J7" s="40">
        <v>6</v>
      </c>
      <c r="K7" s="40">
        <v>2</v>
      </c>
      <c r="L7" s="40">
        <v>0</v>
      </c>
      <c r="M7" s="40">
        <v>0</v>
      </c>
      <c r="N7" s="40">
        <v>0</v>
      </c>
      <c r="O7" s="41">
        <v>0</v>
      </c>
      <c r="P7" s="40">
        <v>1</v>
      </c>
      <c r="Q7" s="40">
        <v>0</v>
      </c>
      <c r="R7" s="40">
        <v>0</v>
      </c>
      <c r="S7" s="35">
        <v>0</v>
      </c>
      <c r="T7" s="69">
        <v>0</v>
      </c>
      <c r="U7" s="69">
        <v>0</v>
      </c>
      <c r="V7" s="17">
        <v>190.4</v>
      </c>
      <c r="W7" s="15">
        <f t="shared" si="0"/>
      </c>
      <c r="X7" s="39">
        <f t="shared" si="1"/>
      </c>
    </row>
    <row r="8" spans="1:26" s="3" customFormat="1" x14ac:dyDescent="0.2">
      <c r="A8" t="s" s="12">
        <v>4620</v>
      </c>
      <c r="B8" s="40"/>
      <c r="C8" s="40">
        <f>IF(ISNA(VLOOKUP(A8,'Vervallen BHT'!A:C,3,FALSE))," ","Oui")</f>
      </c>
      <c r="D8" t="s" s="18">
        <v>4618</v>
      </c>
      <c r="E8" s="13"/>
      <c r="F8" s="40">
        <v>10</v>
      </c>
      <c r="G8" s="40">
        <v>9</v>
      </c>
      <c r="H8" s="40">
        <v>9</v>
      </c>
      <c r="I8" s="40">
        <v>9</v>
      </c>
      <c r="J8" s="40">
        <v>9</v>
      </c>
      <c r="K8" s="40">
        <v>9</v>
      </c>
      <c r="L8" s="40">
        <v>9</v>
      </c>
      <c r="M8" s="40">
        <v>8</v>
      </c>
      <c r="N8" s="40">
        <v>8</v>
      </c>
      <c r="O8" s="41">
        <v>7</v>
      </c>
      <c r="P8" s="40">
        <v>7</v>
      </c>
      <c r="Q8" s="40">
        <v>7</v>
      </c>
      <c r="R8" s="40">
        <v>7</v>
      </c>
      <c r="S8" s="35">
        <v>7</v>
      </c>
      <c r="T8" s="69">
        <v>6</v>
      </c>
      <c r="U8" s="69">
        <v>6</v>
      </c>
      <c r="V8" s="17">
        <v>174.3</v>
      </c>
      <c r="W8" s="15">
        <f t="shared" si="0"/>
      </c>
      <c r="X8" s="39">
        <f t="shared" si="1"/>
      </c>
      <c r="Y8" t="s" s="3">
        <v>26222</v>
      </c>
    </row>
    <row r="9" spans="1:26" x14ac:dyDescent="0.2">
      <c r="A9" t="s" s="12">
        <v>9</v>
      </c>
      <c r="B9" s="40"/>
      <c r="C9" s="40">
        <f>IF(ISNA(VLOOKUP(A9,'Vervallen BHT'!A:C,3,FALSE))," ","Oui")</f>
      </c>
      <c r="D9" t="s" s="18">
        <v>10</v>
      </c>
      <c r="E9" s="13"/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1">
        <v>0</v>
      </c>
      <c r="P9" s="40">
        <v>0</v>
      </c>
      <c r="Q9" s="40">
        <v>0</v>
      </c>
      <c r="R9" s="40">
        <v>0</v>
      </c>
      <c r="S9" s="35">
        <v>0</v>
      </c>
      <c r="T9" s="69">
        <v>0</v>
      </c>
      <c r="U9" s="69">
        <v>0</v>
      </c>
      <c r="V9" s="17">
        <v>172.9</v>
      </c>
      <c r="W9" s="15">
        <f t="shared" si="0"/>
      </c>
      <c r="X9" s="39">
        <f t="shared" si="1"/>
      </c>
    </row>
    <row r="10" spans="1:26" x14ac:dyDescent="0.2">
      <c r="A10" t="s" s="52">
        <v>1679</v>
      </c>
      <c r="B10" s="53"/>
      <c r="C10" s="53">
        <f>IF(ISNA(VLOOKUP(A10,'Vervallen BHT'!A:C,3,FALSE))," ","Oui")</f>
      </c>
      <c r="D10" t="s" s="57">
        <v>1680</v>
      </c>
      <c r="E10" s="54"/>
      <c r="F10" s="53">
        <v>14</v>
      </c>
      <c r="G10" s="53">
        <v>15</v>
      </c>
      <c r="H10" s="53">
        <v>15</v>
      </c>
      <c r="I10" s="53">
        <v>15</v>
      </c>
      <c r="J10" s="53">
        <v>15</v>
      </c>
      <c r="K10" s="53">
        <v>15</v>
      </c>
      <c r="L10" s="53">
        <v>13</v>
      </c>
      <c r="M10" s="53">
        <v>13</v>
      </c>
      <c r="N10" s="53">
        <v>13</v>
      </c>
      <c r="O10" s="61">
        <v>13</v>
      </c>
      <c r="P10" s="53">
        <v>13</v>
      </c>
      <c r="Q10" s="53">
        <v>13</v>
      </c>
      <c r="R10" s="53">
        <v>13</v>
      </c>
      <c r="S10" s="55">
        <v>13</v>
      </c>
      <c r="T10" s="70">
        <v>13</v>
      </c>
      <c r="U10" s="70">
        <v>13</v>
      </c>
      <c r="V10" s="58">
        <v>0</v>
      </c>
      <c r="W10" s="15">
        <f t="shared" si="0"/>
      </c>
      <c r="X10" s="39">
        <f t="shared" si="1"/>
      </c>
    </row>
    <row r="11" spans="1:26" x14ac:dyDescent="0.2">
      <c r="A11" t="s" s="12">
        <v>15725</v>
      </c>
      <c r="B11" s="40"/>
      <c r="C11" s="40">
        <f>IF(ISNA(VLOOKUP(A11,'Vervallen BHT'!A:C,3,FALSE))," ","Oui")</f>
      </c>
      <c r="D11" t="s" s="18">
        <v>15726</v>
      </c>
      <c r="E11" s="13"/>
      <c r="F11" s="40"/>
      <c r="G11" s="40"/>
      <c r="H11" s="40">
        <v>10</v>
      </c>
      <c r="I11" s="40">
        <v>10</v>
      </c>
      <c r="J11" s="40">
        <v>10</v>
      </c>
      <c r="K11" s="40">
        <v>8</v>
      </c>
      <c r="L11" s="40">
        <v>8</v>
      </c>
      <c r="M11" s="40">
        <v>8</v>
      </c>
      <c r="N11" s="40">
        <v>6</v>
      </c>
      <c r="O11" s="41">
        <v>6</v>
      </c>
      <c r="P11" s="40">
        <v>6</v>
      </c>
      <c r="Q11" s="40">
        <v>6</v>
      </c>
      <c r="R11" s="40">
        <v>6</v>
      </c>
      <c r="S11" s="35">
        <v>6</v>
      </c>
      <c r="T11" s="69">
        <v>6</v>
      </c>
      <c r="U11" s="69">
        <v>6</v>
      </c>
      <c r="V11" s="17">
        <f>2.29/10</f>
      </c>
      <c r="W11" s="15">
        <f t="shared" si="0"/>
      </c>
      <c r="X11" s="39">
        <f t="shared" si="1"/>
      </c>
    </row>
    <row r="12" spans="1:26" s="64" customFormat="1" x14ac:dyDescent="0.2">
      <c r="A12" t="s" s="12">
        <v>388</v>
      </c>
      <c r="B12" s="40"/>
      <c r="C12" s="40">
        <f>IF(ISNA(VLOOKUP(A12,'Vervallen BHT'!A:C,3,FALSE))," ","Oui")</f>
      </c>
      <c r="D12" t="s" s="18">
        <v>399</v>
      </c>
      <c r="E12" s="13"/>
      <c r="F12" s="40">
        <v>20</v>
      </c>
      <c r="G12" s="40">
        <v>19</v>
      </c>
      <c r="H12" s="40">
        <v>15</v>
      </c>
      <c r="I12" s="40">
        <v>9</v>
      </c>
      <c r="J12" s="40">
        <v>5</v>
      </c>
      <c r="K12" s="40">
        <v>7</v>
      </c>
      <c r="L12" s="40">
        <v>35</v>
      </c>
      <c r="M12" s="40">
        <v>29</v>
      </c>
      <c r="N12" s="40">
        <v>29</v>
      </c>
      <c r="O12" s="41">
        <v>29</v>
      </c>
      <c r="P12" s="40">
        <v>27</v>
      </c>
      <c r="Q12" s="40">
        <v>25</v>
      </c>
      <c r="R12" s="40">
        <v>23</v>
      </c>
      <c r="S12" s="35">
        <v>23</v>
      </c>
      <c r="T12" s="69">
        <v>21</v>
      </c>
      <c r="U12" s="69">
        <v>21</v>
      </c>
      <c r="V12" s="17">
        <f>21/30</f>
      </c>
      <c r="W12" s="15">
        <f t="shared" si="0"/>
      </c>
      <c r="X12" s="39">
        <f t="shared" si="1"/>
      </c>
      <c r="Z12" s="4"/>
    </row>
    <row r="13" spans="1:26" x14ac:dyDescent="0.2">
      <c r="A13" t="s" s="12">
        <v>15640</v>
      </c>
      <c r="B13" s="40"/>
      <c r="C13" s="40">
        <f>IF(ISNA(VLOOKUP(A13,'Vervallen BHT'!A:C,3,FALSE))," ","Oui")</f>
      </c>
      <c r="D13" t="s" s="18">
        <v>15641</v>
      </c>
      <c r="E13" s="13"/>
      <c r="F13" s="40"/>
      <c r="G13" s="40"/>
      <c r="H13" s="40">
        <v>100</v>
      </c>
      <c r="I13" s="40">
        <v>100</v>
      </c>
      <c r="J13" s="40">
        <v>100</v>
      </c>
      <c r="K13" s="40">
        <v>100</v>
      </c>
      <c r="L13" s="40">
        <v>100</v>
      </c>
      <c r="M13" s="40">
        <v>100</v>
      </c>
      <c r="N13" s="40">
        <v>100</v>
      </c>
      <c r="O13" s="41">
        <v>100</v>
      </c>
      <c r="P13" s="40">
        <v>100</v>
      </c>
      <c r="Q13" s="40">
        <v>100</v>
      </c>
      <c r="R13" s="40">
        <v>100</v>
      </c>
      <c r="S13" s="35">
        <v>100</v>
      </c>
      <c r="T13" s="69">
        <v>100</v>
      </c>
      <c r="U13" s="69">
        <v>100</v>
      </c>
      <c r="V13" s="17">
        <f>24/100</f>
      </c>
      <c r="W13" s="15">
        <f t="shared" si="0"/>
      </c>
      <c r="X13" s="39">
        <f t="shared" si="1"/>
      </c>
    </row>
    <row r="14" spans="1:26" x14ac:dyDescent="0.2">
      <c r="A14" t="s" s="12">
        <v>15632</v>
      </c>
      <c r="B14" s="40"/>
      <c r="C14" s="40">
        <f>IF(ISNA(VLOOKUP(A14,'Vervallen BHT'!A:C,3,FALSE))," ","Oui")</f>
      </c>
      <c r="D14" t="s" s="18">
        <v>15633</v>
      </c>
      <c r="E14" s="13"/>
      <c r="F14" s="40"/>
      <c r="G14" s="40"/>
      <c r="H14" s="40">
        <v>2</v>
      </c>
      <c r="I14" s="40">
        <v>2</v>
      </c>
      <c r="J14" s="40">
        <v>2</v>
      </c>
      <c r="K14" s="40">
        <v>2</v>
      </c>
      <c r="L14" s="40">
        <v>2</v>
      </c>
      <c r="M14" s="40">
        <v>2</v>
      </c>
      <c r="N14" s="40">
        <v>2</v>
      </c>
      <c r="O14" s="41">
        <v>2</v>
      </c>
      <c r="P14" s="40">
        <v>2</v>
      </c>
      <c r="Q14" s="40">
        <v>2</v>
      </c>
      <c r="R14" s="40">
        <v>2</v>
      </c>
      <c r="S14" s="35">
        <v>2</v>
      </c>
      <c r="T14" s="69">
        <v>2</v>
      </c>
      <c r="U14" s="69">
        <v>2</v>
      </c>
      <c r="V14" s="17">
        <f>15.58/2</f>
      </c>
      <c r="W14" s="15">
        <f t="shared" si="0"/>
      </c>
      <c r="X14" s="39">
        <f t="shared" si="1"/>
      </c>
    </row>
    <row r="15" spans="1:26" x14ac:dyDescent="0.2">
      <c r="A15" t="s" s="12">
        <v>20250</v>
      </c>
      <c r="B15" s="48"/>
      <c r="C15" s="40">
        <f>IF(ISNA(VLOOKUP(A15,'Vervallen BHT'!A:C,3,FALSE))," ","Oui")</f>
      </c>
      <c r="D15" t="s" s="13">
        <v>20252</v>
      </c>
      <c r="E15" s="48"/>
      <c r="F15" s="49"/>
      <c r="G15" s="49"/>
      <c r="H15" s="49"/>
      <c r="I15" s="49"/>
      <c r="J15" s="49"/>
      <c r="K15" s="49"/>
      <c r="L15" s="40">
        <v>18</v>
      </c>
      <c r="M15" s="40">
        <v>100</v>
      </c>
      <c r="N15" s="40">
        <v>44</v>
      </c>
      <c r="O15" s="41">
        <v>52</v>
      </c>
      <c r="P15" s="40">
        <v>103</v>
      </c>
      <c r="Q15" s="40">
        <v>64</v>
      </c>
      <c r="R15" s="40">
        <v>88</v>
      </c>
      <c r="S15" s="35">
        <v>49</v>
      </c>
      <c r="T15" s="69">
        <v>38</v>
      </c>
      <c r="U15" s="69">
        <v>38</v>
      </c>
      <c r="V15" s="14">
        <f>3.25/100</f>
      </c>
      <c r="W15" s="15">
        <f t="shared" si="0"/>
      </c>
      <c r="X15" s="39">
        <f t="shared" si="1"/>
      </c>
    </row>
    <row r="16" spans="1:26" x14ac:dyDescent="0.2">
      <c r="A16" t="s" s="12">
        <v>25444</v>
      </c>
      <c r="B16" s="48"/>
      <c r="C16" s="40">
        <f>IF(ISNA(VLOOKUP(A16,'Vervallen BHT'!A:C,3,FALSE))," ","Oui")</f>
      </c>
      <c r="D16" t="s" s="13">
        <v>25445</v>
      </c>
      <c r="E16" s="48"/>
      <c r="F16" s="49"/>
      <c r="G16" s="49"/>
      <c r="H16" s="49"/>
      <c r="I16" s="49"/>
      <c r="J16" s="49"/>
      <c r="K16" s="49"/>
      <c r="L16" s="40"/>
      <c r="M16" s="40"/>
      <c r="N16" s="40"/>
      <c r="O16" s="41"/>
      <c r="P16" s="40">
        <v>80</v>
      </c>
      <c r="Q16" s="40">
        <v>80</v>
      </c>
      <c r="R16" s="40">
        <v>76</v>
      </c>
      <c r="S16" s="35">
        <v>73</v>
      </c>
      <c r="T16" s="69">
        <v>71</v>
      </c>
      <c r="U16" s="69">
        <v>71</v>
      </c>
      <c r="V16" s="14">
        <v>0</v>
      </c>
      <c r="W16" s="15">
        <f t="shared" si="0"/>
      </c>
      <c r="X16" s="39">
        <f t="shared" si="1"/>
      </c>
    </row>
    <row r="17" spans="1:24" x14ac:dyDescent="0.2">
      <c r="A17" t="s" s="12">
        <v>535</v>
      </c>
      <c r="B17" s="40"/>
      <c r="C17" s="40">
        <f>IF(ISNA(VLOOKUP(A17,'Vervallen BHT'!A:C,3,FALSE))," ","Oui")</f>
      </c>
      <c r="D17" t="s" s="18">
        <v>536</v>
      </c>
      <c r="E17" s="13"/>
      <c r="F17" s="40">
        <v>87</v>
      </c>
      <c r="G17" s="40">
        <v>87</v>
      </c>
      <c r="H17" s="40">
        <v>89</v>
      </c>
      <c r="I17" s="40">
        <v>89</v>
      </c>
      <c r="J17" s="40">
        <v>75</v>
      </c>
      <c r="K17" s="40">
        <v>71</v>
      </c>
      <c r="L17" s="40">
        <v>68</v>
      </c>
      <c r="M17" s="40">
        <v>66</v>
      </c>
      <c r="N17" s="40">
        <v>62</v>
      </c>
      <c r="O17" s="41">
        <v>62</v>
      </c>
      <c r="P17" s="40">
        <v>62</v>
      </c>
      <c r="Q17" s="40">
        <v>48</v>
      </c>
      <c r="R17" s="40">
        <v>47</v>
      </c>
      <c r="S17" s="35">
        <v>47</v>
      </c>
      <c r="T17" s="69">
        <v>40</v>
      </c>
      <c r="U17" s="69">
        <v>40</v>
      </c>
      <c r="V17" s="17">
        <v>0.179</v>
      </c>
      <c r="W17" s="15">
        <f t="shared" si="0"/>
      </c>
      <c r="X17" s="39">
        <f t="shared" si="1"/>
      </c>
    </row>
    <row r="18" spans="1:24" x14ac:dyDescent="0.2">
      <c r="A18" t="s" s="12">
        <v>537</v>
      </c>
      <c r="B18" s="40"/>
      <c r="C18" s="40">
        <f>IF(ISNA(VLOOKUP(A18,'Vervallen BHT'!A:C,3,FALSE))," ","Oui")</f>
      </c>
      <c r="D18" t="s" s="18">
        <v>538</v>
      </c>
      <c r="E18" s="13"/>
      <c r="F18" s="40">
        <v>35</v>
      </c>
      <c r="G18" s="40">
        <v>35</v>
      </c>
      <c r="H18" s="40">
        <v>35</v>
      </c>
      <c r="I18" s="40">
        <v>35</v>
      </c>
      <c r="J18" s="40">
        <v>35</v>
      </c>
      <c r="K18" s="40">
        <v>35</v>
      </c>
      <c r="L18" s="40">
        <v>35</v>
      </c>
      <c r="M18" s="40">
        <v>35</v>
      </c>
      <c r="N18" s="40">
        <v>35</v>
      </c>
      <c r="O18" s="40">
        <v>35</v>
      </c>
      <c r="P18" s="40">
        <v>35</v>
      </c>
      <c r="Q18" s="40">
        <v>35</v>
      </c>
      <c r="R18" s="40">
        <v>35</v>
      </c>
      <c r="S18" s="35">
        <v>35</v>
      </c>
      <c r="T18" s="69">
        <v>35</v>
      </c>
      <c r="U18" s="69">
        <v>35</v>
      </c>
      <c r="V18" s="17">
        <v>0.232</v>
      </c>
      <c r="W18" s="15">
        <f t="shared" si="0"/>
      </c>
      <c r="X18" s="39">
        <f t="shared" si="1"/>
      </c>
    </row>
    <row r="19" spans="1:24" s="64" customFormat="1" x14ac:dyDescent="0.2">
      <c r="A19" t="s" s="52">
        <v>539</v>
      </c>
      <c r="B19" s="53"/>
      <c r="C19" s="53">
        <f>IF(ISNA(VLOOKUP(A19,'Vervallen BHT'!A:C,3,FALSE))," ","Oui")</f>
      </c>
      <c r="D19" t="s" s="57">
        <v>540</v>
      </c>
      <c r="E19" s="54"/>
      <c r="F19" s="53">
        <v>176</v>
      </c>
      <c r="G19" s="53">
        <v>172</v>
      </c>
      <c r="H19" s="53">
        <v>167</v>
      </c>
      <c r="I19" s="53">
        <v>162</v>
      </c>
      <c r="J19" s="53">
        <v>156</v>
      </c>
      <c r="K19" s="53">
        <v>154</v>
      </c>
      <c r="L19" s="53">
        <v>151</v>
      </c>
      <c r="M19" s="53">
        <v>149</v>
      </c>
      <c r="N19" s="53">
        <v>147</v>
      </c>
      <c r="O19" s="61">
        <v>147</v>
      </c>
      <c r="P19" s="53">
        <v>141</v>
      </c>
      <c r="Q19" s="53">
        <v>139</v>
      </c>
      <c r="R19" s="53">
        <v>139</v>
      </c>
      <c r="S19" s="55">
        <v>139</v>
      </c>
      <c r="T19" s="70">
        <v>139</v>
      </c>
      <c r="U19" s="70">
        <v>139</v>
      </c>
      <c r="V19" s="58">
        <v>0</v>
      </c>
      <c r="W19" s="15">
        <f t="shared" si="0"/>
      </c>
      <c r="X19" s="39">
        <f t="shared" si="1"/>
      </c>
    </row>
    <row r="20" spans="1:24" x14ac:dyDescent="0.2">
      <c r="A20" t="s" s="12">
        <v>541</v>
      </c>
      <c r="B20" s="40"/>
      <c r="C20" s="40">
        <f>IF(ISNA(VLOOKUP(A20,'Vervallen BHT'!A:C,3,FALSE))," ","Oui")</f>
      </c>
      <c r="D20" t="s" s="19">
        <v>542</v>
      </c>
      <c r="E20" t="s" s="13">
        <v>543</v>
      </c>
      <c r="F20" s="40">
        <v>39</v>
      </c>
      <c r="G20" s="40">
        <v>37</v>
      </c>
      <c r="H20" s="40">
        <v>37</v>
      </c>
      <c r="I20" s="40">
        <v>37</v>
      </c>
      <c r="J20" s="40">
        <v>36</v>
      </c>
      <c r="K20" s="40">
        <v>35</v>
      </c>
      <c r="L20" s="40">
        <v>33</v>
      </c>
      <c r="M20" s="40">
        <v>33</v>
      </c>
      <c r="N20" s="40">
        <v>33</v>
      </c>
      <c r="O20" s="41">
        <v>33</v>
      </c>
      <c r="P20" s="40">
        <v>33</v>
      </c>
      <c r="Q20" s="40">
        <v>33</v>
      </c>
      <c r="R20" s="40">
        <v>33</v>
      </c>
      <c r="S20" s="35">
        <v>33</v>
      </c>
      <c r="T20" s="69">
        <v>32</v>
      </c>
      <c r="U20" s="69">
        <v>32</v>
      </c>
      <c r="V20" s="17">
        <v>0.012</v>
      </c>
      <c r="W20" s="15">
        <f t="shared" si="0"/>
      </c>
      <c r="X20" s="39">
        <f t="shared" si="1"/>
      </c>
    </row>
    <row r="21" spans="1:24" x14ac:dyDescent="0.2">
      <c r="A21" t="s" s="12">
        <v>544</v>
      </c>
      <c r="B21" s="40"/>
      <c r="C21" s="40">
        <f>IF(ISNA(VLOOKUP(A21,'Vervallen BHT'!A:C,3,FALSE))," ","Oui")</f>
      </c>
      <c r="D21" t="s" s="19">
        <v>545</v>
      </c>
      <c r="E21" t="s" s="13">
        <v>546</v>
      </c>
      <c r="F21" s="40">
        <v>10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1">
        <v>0</v>
      </c>
      <c r="P21" s="40">
        <v>0</v>
      </c>
      <c r="Q21" s="40">
        <v>0</v>
      </c>
      <c r="R21" s="40">
        <v>0</v>
      </c>
      <c r="S21" s="35">
        <v>0</v>
      </c>
      <c r="T21" s="69">
        <v>0</v>
      </c>
      <c r="U21" s="69">
        <v>0</v>
      </c>
      <c r="V21" s="17">
        <v>0.018</v>
      </c>
      <c r="W21" s="15">
        <f t="shared" si="0"/>
      </c>
      <c r="X21" s="39">
        <f t="shared" si="1"/>
      </c>
    </row>
    <row r="22" spans="1:24" x14ac:dyDescent="0.2">
      <c r="A22" t="s" s="12">
        <v>1119</v>
      </c>
      <c r="B22" s="40"/>
      <c r="C22" s="40">
        <f>IF(ISNA(VLOOKUP(A22,'Vervallen BHT'!A:C,3,FALSE))," ","Oui")</f>
      </c>
      <c r="D22" t="s" s="18">
        <v>1120</v>
      </c>
      <c r="E22" s="13"/>
      <c r="F22" s="40">
        <v>10</v>
      </c>
      <c r="G22" s="40">
        <v>10</v>
      </c>
      <c r="H22" s="40">
        <v>10</v>
      </c>
      <c r="I22" s="40">
        <v>10</v>
      </c>
      <c r="J22" s="40">
        <v>10</v>
      </c>
      <c r="K22" s="40">
        <v>10</v>
      </c>
      <c r="L22" s="40">
        <v>10</v>
      </c>
      <c r="M22" s="40">
        <v>10</v>
      </c>
      <c r="N22" s="40">
        <v>10</v>
      </c>
      <c r="O22" s="41">
        <v>10</v>
      </c>
      <c r="P22" s="40">
        <v>10</v>
      </c>
      <c r="Q22" s="40">
        <v>10</v>
      </c>
      <c r="R22" s="40">
        <v>10</v>
      </c>
      <c r="S22" s="35">
        <v>10</v>
      </c>
      <c r="T22" s="69">
        <v>10</v>
      </c>
      <c r="U22" s="69">
        <v>10</v>
      </c>
      <c r="V22" s="17">
        <v>0.21</v>
      </c>
      <c r="W22" s="15">
        <f t="shared" si="0"/>
      </c>
      <c r="X22" s="39">
        <f t="shared" si="1"/>
      </c>
    </row>
    <row r="23" spans="1:24" x14ac:dyDescent="0.2">
      <c r="A23" t="s" s="12">
        <v>15729</v>
      </c>
      <c r="B23" s="40"/>
      <c r="C23" s="40">
        <f>IF(ISNA(VLOOKUP(A23,'Vervallen BHT'!A:C,3,FALSE))," ","Oui")</f>
      </c>
      <c r="D23" t="s" s="18">
        <v>15730</v>
      </c>
      <c r="E23" s="13"/>
      <c r="F23" s="40"/>
      <c r="G23" s="40"/>
      <c r="H23" s="40">
        <v>10</v>
      </c>
      <c r="I23" s="40">
        <v>10</v>
      </c>
      <c r="J23" s="40">
        <v>10</v>
      </c>
      <c r="K23" s="40">
        <v>10</v>
      </c>
      <c r="L23" s="40">
        <v>10</v>
      </c>
      <c r="M23" s="40">
        <v>10</v>
      </c>
      <c r="N23" s="40">
        <v>8</v>
      </c>
      <c r="O23" s="41">
        <v>8</v>
      </c>
      <c r="P23" s="40">
        <v>8</v>
      </c>
      <c r="Q23" s="40">
        <v>8</v>
      </c>
      <c r="R23" s="40">
        <v>8</v>
      </c>
      <c r="S23" s="35">
        <v>8</v>
      </c>
      <c r="T23" s="69">
        <v>8</v>
      </c>
      <c r="U23" s="69">
        <v>8</v>
      </c>
      <c r="V23" s="17">
        <f>5.78</f>
      </c>
      <c r="W23" s="15">
        <f t="shared" si="0"/>
      </c>
      <c r="X23" s="39">
        <f t="shared" si="1"/>
      </c>
    </row>
    <row r="24" spans="1:24" x14ac:dyDescent="0.2">
      <c r="A24" t="s" s="12">
        <v>3091</v>
      </c>
      <c r="B24" s="40"/>
      <c r="C24" s="40">
        <f>IF(ISNA(VLOOKUP(A24,'Vervallen BHT'!A:C,3,FALSE))," ","Oui")</f>
      </c>
      <c r="D24" t="s" s="18">
        <v>568</v>
      </c>
      <c r="E24" t="s" s="13">
        <v>569</v>
      </c>
      <c r="F24" s="40">
        <v>78</v>
      </c>
      <c r="G24" s="40">
        <v>72</v>
      </c>
      <c r="H24" s="40">
        <v>70</v>
      </c>
      <c r="I24" s="40">
        <v>65</v>
      </c>
      <c r="J24" s="40">
        <v>64</v>
      </c>
      <c r="K24" s="40">
        <v>64</v>
      </c>
      <c r="L24" s="40">
        <v>56</v>
      </c>
      <c r="M24" s="40">
        <v>54</v>
      </c>
      <c r="N24" s="40">
        <v>54</v>
      </c>
      <c r="O24" s="41">
        <v>54</v>
      </c>
      <c r="P24" s="40">
        <v>54</v>
      </c>
      <c r="Q24" s="40">
        <v>54</v>
      </c>
      <c r="R24" s="40">
        <v>53</v>
      </c>
      <c r="S24" s="35">
        <v>52</v>
      </c>
      <c r="T24" s="69">
        <v>48</v>
      </c>
      <c r="U24" s="69">
        <v>48</v>
      </c>
      <c r="V24" s="17">
        <v>0.38</v>
      </c>
      <c r="W24" s="15">
        <f t="shared" si="0"/>
      </c>
      <c r="X24" s="39">
        <f t="shared" si="1"/>
      </c>
    </row>
    <row r="25" spans="1:24" x14ac:dyDescent="0.2">
      <c r="A25" t="s" s="12">
        <v>549</v>
      </c>
      <c r="B25" s="40"/>
      <c r="C25" s="40">
        <f>IF(ISNA(VLOOKUP(A25,'Vervallen BHT'!A:C,3,FALSE))," ","Oui")</f>
      </c>
      <c r="D25" t="s" s="18">
        <v>550</v>
      </c>
      <c r="E25" t="s" s="13">
        <v>551</v>
      </c>
      <c r="F25" s="40">
        <v>28</v>
      </c>
      <c r="G25" s="40">
        <v>68</v>
      </c>
      <c r="H25" s="40">
        <v>27</v>
      </c>
      <c r="I25" s="40">
        <v>96</v>
      </c>
      <c r="J25" s="40">
        <v>49</v>
      </c>
      <c r="K25" s="40">
        <v>111</v>
      </c>
      <c r="L25" s="40">
        <v>89</v>
      </c>
      <c r="M25" s="40">
        <v>72</v>
      </c>
      <c r="N25" s="40">
        <v>57</v>
      </c>
      <c r="O25" s="41">
        <v>49</v>
      </c>
      <c r="P25" s="40">
        <v>101</v>
      </c>
      <c r="Q25" s="40">
        <v>18</v>
      </c>
      <c r="R25" s="40">
        <v>108</v>
      </c>
      <c r="S25" s="35">
        <v>107</v>
      </c>
      <c r="T25" s="69">
        <v>86</v>
      </c>
      <c r="U25" s="69">
        <v>86</v>
      </c>
      <c r="V25" s="17">
        <f>10.25/100</f>
      </c>
      <c r="W25" s="15">
        <f t="shared" si="0"/>
      </c>
      <c r="X25" s="39">
        <f t="shared" si="1"/>
      </c>
    </row>
    <row r="26" spans="1:24" x14ac:dyDescent="0.2">
      <c r="A26" t="s" s="12">
        <v>552</v>
      </c>
      <c r="B26" s="40"/>
      <c r="C26" s="40">
        <f>IF(ISNA(VLOOKUP(A26,'Vervallen BHT'!A:C,3,FALSE))," ","Oui")</f>
      </c>
      <c r="D26" t="s" s="19">
        <v>553</v>
      </c>
      <c r="E26" t="s" s="13">
        <v>554</v>
      </c>
      <c r="F26" s="40">
        <v>37</v>
      </c>
      <c r="G26" s="40">
        <v>116</v>
      </c>
      <c r="H26" s="40">
        <v>95</v>
      </c>
      <c r="I26" s="40">
        <v>69</v>
      </c>
      <c r="J26" s="40">
        <v>37</v>
      </c>
      <c r="K26" s="40">
        <v>101</v>
      </c>
      <c r="L26" s="40">
        <v>80</v>
      </c>
      <c r="M26" s="40">
        <v>57</v>
      </c>
      <c r="N26" s="40">
        <v>35</v>
      </c>
      <c r="O26" s="41">
        <v>18</v>
      </c>
      <c r="P26" s="40">
        <v>99</v>
      </c>
      <c r="Q26" s="40">
        <v>74</v>
      </c>
      <c r="R26" s="40">
        <v>35</v>
      </c>
      <c r="S26" s="35">
        <v>30</v>
      </c>
      <c r="T26" s="69">
        <v>16</v>
      </c>
      <c r="U26" s="69">
        <v>16</v>
      </c>
      <c r="V26" s="17">
        <f>24.7/100</f>
      </c>
      <c r="W26" s="15">
        <f t="shared" si="0"/>
      </c>
      <c r="X26" s="39">
        <f t="shared" si="1"/>
      </c>
    </row>
    <row r="27" spans="1:24" x14ac:dyDescent="0.2">
      <c r="A27" t="s" s="12">
        <v>4621</v>
      </c>
      <c r="B27" s="40"/>
      <c r="C27" s="40">
        <f>IF(ISNA(VLOOKUP(A27,'Vervallen BHT'!A:C,3,FALSE))," ","Oui")</f>
      </c>
      <c r="D27" t="s" s="19">
        <v>1075</v>
      </c>
      <c r="E27" s="13"/>
      <c r="F27" s="40">
        <v>59</v>
      </c>
      <c r="G27" s="40">
        <v>59</v>
      </c>
      <c r="H27" s="40">
        <v>54</v>
      </c>
      <c r="I27" s="40">
        <v>54</v>
      </c>
      <c r="J27" s="40">
        <v>53</v>
      </c>
      <c r="K27" s="40">
        <v>53</v>
      </c>
      <c r="L27" s="40">
        <v>54</v>
      </c>
      <c r="M27" s="40">
        <v>46</v>
      </c>
      <c r="N27" s="40">
        <v>48</v>
      </c>
      <c r="O27" s="41">
        <v>48</v>
      </c>
      <c r="P27" s="40">
        <v>46</v>
      </c>
      <c r="Q27" s="40">
        <v>46</v>
      </c>
      <c r="R27" s="40">
        <v>46</v>
      </c>
      <c r="S27" s="35">
        <v>46</v>
      </c>
      <c r="T27" s="69">
        <v>45</v>
      </c>
      <c r="U27" s="69">
        <v>45</v>
      </c>
      <c r="V27" s="17">
        <v>0.173</v>
      </c>
      <c r="W27" s="15">
        <f t="shared" si="0"/>
      </c>
      <c r="X27" s="39">
        <f t="shared" si="1"/>
      </c>
    </row>
    <row r="28" spans="1:24" x14ac:dyDescent="0.2">
      <c r="A28" t="s" s="12">
        <v>555</v>
      </c>
      <c r="B28" s="40"/>
      <c r="C28" s="40">
        <f>IF(ISNA(VLOOKUP(A28,'Vervallen BHT'!A:C,3,FALSE))," ","Oui")</f>
      </c>
      <c r="D28" t="s" s="19">
        <v>556</v>
      </c>
      <c r="E28" t="s" s="13">
        <v>551</v>
      </c>
      <c r="F28" s="40">
        <v>20</v>
      </c>
      <c r="G28" s="40">
        <v>20</v>
      </c>
      <c r="H28" s="40">
        <v>18</v>
      </c>
      <c r="I28" s="40">
        <v>18</v>
      </c>
      <c r="J28" s="40">
        <v>17</v>
      </c>
      <c r="K28" s="40">
        <v>17</v>
      </c>
      <c r="L28" s="40">
        <v>17</v>
      </c>
      <c r="M28" s="40">
        <v>17</v>
      </c>
      <c r="N28" s="40">
        <v>17</v>
      </c>
      <c r="O28" s="41">
        <v>17</v>
      </c>
      <c r="P28" s="40">
        <v>17</v>
      </c>
      <c r="Q28" s="40">
        <v>15</v>
      </c>
      <c r="R28" s="40">
        <v>13</v>
      </c>
      <c r="S28" s="35">
        <v>13</v>
      </c>
      <c r="T28" s="69">
        <v>12</v>
      </c>
      <c r="U28" s="69">
        <v>12</v>
      </c>
      <c r="V28" s="17">
        <v>0.156</v>
      </c>
      <c r="W28" s="15">
        <f t="shared" si="0"/>
      </c>
      <c r="X28" s="39">
        <f t="shared" si="1"/>
      </c>
    </row>
    <row r="29" spans="1:24" x14ac:dyDescent="0.2">
      <c r="A29" t="s" s="12">
        <v>557</v>
      </c>
      <c r="B29" s="40"/>
      <c r="C29" s="40">
        <f>IF(ISNA(VLOOKUP(A29,'Vervallen BHT'!A:C,3,FALSE))," ","Oui")</f>
      </c>
      <c r="D29" t="s" s="19">
        <v>558</v>
      </c>
      <c r="E29" t="s" s="13">
        <v>551</v>
      </c>
      <c r="F29" s="40">
        <v>16</v>
      </c>
      <c r="G29" s="40">
        <v>16</v>
      </c>
      <c r="H29" s="40">
        <v>16</v>
      </c>
      <c r="I29" s="40">
        <v>15</v>
      </c>
      <c r="J29" s="40">
        <v>15</v>
      </c>
      <c r="K29" s="40">
        <v>15</v>
      </c>
      <c r="L29" s="40">
        <v>15</v>
      </c>
      <c r="M29" s="40">
        <v>15</v>
      </c>
      <c r="N29" s="40">
        <v>15</v>
      </c>
      <c r="O29" s="41">
        <v>15</v>
      </c>
      <c r="P29" s="40">
        <v>11</v>
      </c>
      <c r="Q29" s="40">
        <v>11</v>
      </c>
      <c r="R29" s="40">
        <v>8</v>
      </c>
      <c r="S29" s="35">
        <v>8</v>
      </c>
      <c r="T29" s="69">
        <v>8</v>
      </c>
      <c r="U29" s="69">
        <v>8</v>
      </c>
      <c r="V29" s="17">
        <v>0.54</v>
      </c>
      <c r="W29" s="15">
        <f t="shared" si="0"/>
      </c>
      <c r="X29" s="39">
        <f t="shared" si="1"/>
      </c>
    </row>
    <row r="30" spans="1:24" x14ac:dyDescent="0.2">
      <c r="A30" t="s" s="12">
        <v>15749</v>
      </c>
      <c r="B30" s="40"/>
      <c r="C30" s="40">
        <f>IF(ISNA(VLOOKUP(A30,'Vervallen BHT'!A:C,3,FALSE))," ","Oui")</f>
      </c>
      <c r="D30" t="s" s="19">
        <v>15750</v>
      </c>
      <c r="E30" s="13"/>
      <c r="F30" s="40"/>
      <c r="G30" s="40"/>
      <c r="H30" s="40">
        <v>20</v>
      </c>
      <c r="I30" s="40">
        <v>20</v>
      </c>
      <c r="J30" s="40">
        <v>20</v>
      </c>
      <c r="K30" s="40">
        <v>20</v>
      </c>
      <c r="L30" s="40">
        <v>20</v>
      </c>
      <c r="M30" s="40">
        <v>20</v>
      </c>
      <c r="N30" s="40">
        <v>15</v>
      </c>
      <c r="O30" s="41">
        <v>15</v>
      </c>
      <c r="P30" s="40">
        <v>15</v>
      </c>
      <c r="Q30" s="40">
        <v>11</v>
      </c>
      <c r="R30" s="40">
        <v>11</v>
      </c>
      <c r="S30" s="35">
        <v>3</v>
      </c>
      <c r="T30" s="69">
        <v>3</v>
      </c>
      <c r="U30" s="69">
        <v>3</v>
      </c>
      <c r="V30" s="17">
        <f>0.71/20</f>
      </c>
      <c r="W30" s="15">
        <f t="shared" si="0"/>
      </c>
      <c r="X30" s="39">
        <f t="shared" si="1"/>
      </c>
    </row>
    <row r="31" spans="1:24" x14ac:dyDescent="0.2">
      <c r="A31" t="s" s="12">
        <v>15723</v>
      </c>
      <c r="B31" s="40"/>
      <c r="C31" s="40">
        <f>IF(ISNA(VLOOKUP(A31,'Vervallen BHT'!A:C,3,FALSE))," ","Oui")</f>
      </c>
      <c r="D31" t="s" s="19">
        <v>15724</v>
      </c>
      <c r="E31" s="13"/>
      <c r="F31" s="40"/>
      <c r="G31" s="40"/>
      <c r="H31" s="40">
        <v>10</v>
      </c>
      <c r="I31" s="40">
        <v>10</v>
      </c>
      <c r="J31" s="40">
        <v>10</v>
      </c>
      <c r="K31" s="40">
        <v>8</v>
      </c>
      <c r="L31" s="40">
        <v>8</v>
      </c>
      <c r="M31" s="40">
        <v>8</v>
      </c>
      <c r="N31" s="40">
        <v>6</v>
      </c>
      <c r="O31" s="41">
        <v>6</v>
      </c>
      <c r="P31" s="40">
        <v>6</v>
      </c>
      <c r="Q31" s="40">
        <v>6</v>
      </c>
      <c r="R31" s="40">
        <v>6</v>
      </c>
      <c r="S31" s="35">
        <v>6</v>
      </c>
      <c r="T31" s="69">
        <v>6</v>
      </c>
      <c r="U31" s="69">
        <v>6</v>
      </c>
      <c r="V31" s="17">
        <f>0.48/10</f>
      </c>
      <c r="W31" s="15">
        <f t="shared" si="0"/>
      </c>
      <c r="X31" s="39">
        <f t="shared" si="1"/>
      </c>
    </row>
    <row r="32" spans="1:24" x14ac:dyDescent="0.2">
      <c r="A32" t="s" s="12">
        <v>559</v>
      </c>
      <c r="B32" s="40"/>
      <c r="C32" s="40">
        <f>IF(ISNA(VLOOKUP(A32,'Vervallen BHT'!A:C,3,FALSE))," ","Oui")</f>
      </c>
      <c r="D32" t="s" s="18">
        <v>560</v>
      </c>
      <c r="E32" t="s" s="13">
        <v>561</v>
      </c>
      <c r="F32" s="40">
        <v>48</v>
      </c>
      <c r="G32" s="40">
        <v>48</v>
      </c>
      <c r="H32" s="40">
        <v>48</v>
      </c>
      <c r="I32" s="40">
        <v>48</v>
      </c>
      <c r="J32" s="40">
        <v>48</v>
      </c>
      <c r="K32" s="40">
        <v>48</v>
      </c>
      <c r="L32" s="40">
        <v>48</v>
      </c>
      <c r="M32" s="40">
        <v>48</v>
      </c>
      <c r="N32" s="40">
        <v>48</v>
      </c>
      <c r="O32" s="41">
        <v>48</v>
      </c>
      <c r="P32" s="40">
        <v>48</v>
      </c>
      <c r="Q32" s="40">
        <v>48</v>
      </c>
      <c r="R32" s="40">
        <v>48</v>
      </c>
      <c r="S32" s="35">
        <v>48</v>
      </c>
      <c r="T32" s="69">
        <v>48</v>
      </c>
      <c r="U32" s="69">
        <v>48</v>
      </c>
      <c r="V32" s="17">
        <v>0.227</v>
      </c>
      <c r="W32" s="15">
        <f t="shared" si="0"/>
      </c>
      <c r="X32" s="39">
        <f t="shared" si="1"/>
      </c>
    </row>
    <row r="33" spans="1:24" x14ac:dyDescent="0.2">
      <c r="A33" t="s" s="12">
        <v>3205</v>
      </c>
      <c r="B33" s="40"/>
      <c r="C33" s="40">
        <f>IF(ISNA(VLOOKUP(A33,'Vervallen BHT'!A:C,3,FALSE))," ","Oui")</f>
      </c>
      <c r="D33" t="s" s="18">
        <v>3206</v>
      </c>
      <c r="E33" s="13"/>
      <c r="F33" s="40">
        <v>9</v>
      </c>
      <c r="G33" s="40">
        <v>9</v>
      </c>
      <c r="H33" s="40">
        <v>9</v>
      </c>
      <c r="I33" s="40">
        <v>9</v>
      </c>
      <c r="J33" s="40">
        <v>9</v>
      </c>
      <c r="K33" s="40">
        <v>9</v>
      </c>
      <c r="L33" s="40">
        <v>9</v>
      </c>
      <c r="M33" s="40">
        <v>9</v>
      </c>
      <c r="N33" s="40">
        <v>9</v>
      </c>
      <c r="O33" s="41">
        <v>9</v>
      </c>
      <c r="P33" s="40">
        <v>9</v>
      </c>
      <c r="Q33" s="40">
        <v>9</v>
      </c>
      <c r="R33" s="40">
        <v>9</v>
      </c>
      <c r="S33" s="35">
        <v>9</v>
      </c>
      <c r="T33" s="69">
        <v>9</v>
      </c>
      <c r="U33" s="69">
        <v>9</v>
      </c>
      <c r="V33" s="17">
        <v>0.52</v>
      </c>
      <c r="W33" s="15">
        <f t="shared" si="0"/>
      </c>
      <c r="X33" s="39">
        <f t="shared" si="1"/>
      </c>
    </row>
    <row r="34" spans="1:24" x14ac:dyDescent="0.2">
      <c r="A34" t="s" s="12">
        <v>562</v>
      </c>
      <c r="B34" s="40"/>
      <c r="C34" s="40">
        <f>IF(ISNA(VLOOKUP(A34,'Vervallen BHT'!A:C,3,FALSE))," ","Oui")</f>
      </c>
      <c r="D34" t="s" s="18">
        <v>563</v>
      </c>
      <c r="E34" t="s" s="13">
        <v>564</v>
      </c>
      <c r="F34" s="40">
        <v>123</v>
      </c>
      <c r="G34" s="40">
        <v>116</v>
      </c>
      <c r="H34" s="40">
        <v>113</v>
      </c>
      <c r="I34" s="40">
        <v>111</v>
      </c>
      <c r="J34" s="40">
        <v>102</v>
      </c>
      <c r="K34" s="40">
        <v>98</v>
      </c>
      <c r="L34" s="40">
        <v>96</v>
      </c>
      <c r="M34" s="40">
        <v>93</v>
      </c>
      <c r="N34" s="40">
        <v>87</v>
      </c>
      <c r="O34" s="41">
        <v>86</v>
      </c>
      <c r="P34" s="40">
        <v>86</v>
      </c>
      <c r="Q34" s="40">
        <v>86</v>
      </c>
      <c r="R34" s="40">
        <v>86</v>
      </c>
      <c r="S34" s="35">
        <v>84</v>
      </c>
      <c r="T34" s="69">
        <v>76</v>
      </c>
      <c r="U34" s="69">
        <v>76</v>
      </c>
      <c r="V34" s="17">
        <f>24.9/100</f>
      </c>
      <c r="W34" s="15">
        <f t="shared" si="0"/>
      </c>
      <c r="X34" s="39">
        <f t="shared" si="1"/>
      </c>
    </row>
    <row r="35" spans="1:24" s="64" customFormat="1" x14ac:dyDescent="0.2">
      <c r="A35" t="s" s="52">
        <v>565</v>
      </c>
      <c r="B35" s="53"/>
      <c r="C35" s="53">
        <f>IF(ISNA(VLOOKUP(A35,'Vervallen BHT'!A:C,3,FALSE))," ","Oui")</f>
      </c>
      <c r="D35" t="s" s="59">
        <v>566</v>
      </c>
      <c r="E35" t="s" s="54">
        <v>567</v>
      </c>
      <c r="F35" s="53">
        <v>82</v>
      </c>
      <c r="G35" s="53">
        <v>80</v>
      </c>
      <c r="H35" s="53">
        <v>78</v>
      </c>
      <c r="I35" s="53">
        <v>78</v>
      </c>
      <c r="J35" s="53">
        <v>73</v>
      </c>
      <c r="K35" s="53">
        <v>67</v>
      </c>
      <c r="L35" s="53">
        <v>65</v>
      </c>
      <c r="M35" s="53">
        <v>56</v>
      </c>
      <c r="N35" s="53">
        <v>54</v>
      </c>
      <c r="O35" s="61">
        <v>54</v>
      </c>
      <c r="P35" s="53">
        <v>54</v>
      </c>
      <c r="Q35" s="53">
        <v>52</v>
      </c>
      <c r="R35" s="53">
        <v>52</v>
      </c>
      <c r="S35" s="55">
        <v>52</v>
      </c>
      <c r="T35" s="70">
        <v>52</v>
      </c>
      <c r="U35" s="70">
        <v>52</v>
      </c>
      <c r="V35" s="58">
        <v>0</v>
      </c>
      <c r="W35" s="15">
        <f t="shared" si="0"/>
      </c>
      <c r="X35" s="39">
        <f t="shared" si="1"/>
      </c>
    </row>
    <row r="36" spans="1:24" x14ac:dyDescent="0.2">
      <c r="A36" t="s" s="12">
        <v>570</v>
      </c>
      <c r="B36" s="40"/>
      <c r="C36" s="40">
        <f>IF(ISNA(VLOOKUP(A36,'Vervallen BHT'!A:C,3,FALSE))," ","Oui")</f>
      </c>
      <c r="D36" t="s" s="19">
        <v>571</v>
      </c>
      <c r="E36" t="s" s="13">
        <v>1079</v>
      </c>
      <c r="F36" s="40">
        <v>66</v>
      </c>
      <c r="G36" s="40">
        <v>57</v>
      </c>
      <c r="H36" s="40">
        <v>57</v>
      </c>
      <c r="I36" s="40">
        <v>56</v>
      </c>
      <c r="J36" s="40">
        <v>52</v>
      </c>
      <c r="K36" s="40">
        <v>52</v>
      </c>
      <c r="L36" s="40">
        <v>45</v>
      </c>
      <c r="M36" s="40">
        <v>43</v>
      </c>
      <c r="N36" s="40">
        <v>42</v>
      </c>
      <c r="O36" s="41">
        <v>42</v>
      </c>
      <c r="P36" s="40">
        <v>42</v>
      </c>
      <c r="Q36" s="40">
        <v>40</v>
      </c>
      <c r="R36" s="40">
        <v>40</v>
      </c>
      <c r="S36" s="35">
        <v>40</v>
      </c>
      <c r="T36" s="69">
        <v>40</v>
      </c>
      <c r="U36" s="69">
        <v>40</v>
      </c>
      <c r="V36" s="17">
        <v>0.48</v>
      </c>
      <c r="W36" s="15">
        <f t="shared" si="0"/>
      </c>
      <c r="X36" s="39">
        <f t="shared" si="1"/>
      </c>
    </row>
    <row r="37" spans="1:24" x14ac:dyDescent="0.2">
      <c r="A37" t="s" s="12">
        <v>1543</v>
      </c>
      <c r="B37" s="40"/>
      <c r="C37" s="40">
        <f>IF(ISNA(VLOOKUP(A37,'Vervallen BHT'!A:C,3,FALSE))," ","Oui")</f>
      </c>
      <c r="D37" t="s" s="18">
        <v>290</v>
      </c>
      <c r="E37" s="13"/>
      <c r="F37" s="40">
        <v>25</v>
      </c>
      <c r="G37" s="40">
        <v>25</v>
      </c>
      <c r="H37" s="40">
        <v>24</v>
      </c>
      <c r="I37" s="40">
        <v>24</v>
      </c>
      <c r="J37" s="40">
        <v>24</v>
      </c>
      <c r="K37" s="40">
        <v>24</v>
      </c>
      <c r="L37" s="40">
        <v>24</v>
      </c>
      <c r="M37" s="40">
        <v>23</v>
      </c>
      <c r="N37" s="40">
        <v>23</v>
      </c>
      <c r="O37" s="41">
        <v>19</v>
      </c>
      <c r="P37" s="40">
        <v>19</v>
      </c>
      <c r="Q37" s="40">
        <v>19</v>
      </c>
      <c r="R37" s="40">
        <v>19</v>
      </c>
      <c r="S37" s="35">
        <v>19</v>
      </c>
      <c r="T37" s="69">
        <v>19</v>
      </c>
      <c r="U37" s="69">
        <v>19</v>
      </c>
      <c r="V37" s="17">
        <v>0.03</v>
      </c>
      <c r="W37" s="15">
        <f t="shared" si="0"/>
      </c>
      <c r="X37" s="39">
        <f t="shared" si="1"/>
      </c>
    </row>
    <row r="38" spans="1:24" x14ac:dyDescent="0.2">
      <c r="A38" t="s" s="12">
        <v>572</v>
      </c>
      <c r="B38" s="40"/>
      <c r="C38" s="40">
        <f>IF(ISNA(VLOOKUP(A38,'Vervallen BHT'!A:C,3,FALSE))," ","Oui")</f>
      </c>
      <c r="D38" t="s" s="19">
        <v>1809</v>
      </c>
      <c r="E38" t="s" s="13">
        <v>551</v>
      </c>
      <c r="F38" s="40">
        <v>21</v>
      </c>
      <c r="G38" s="40">
        <v>19</v>
      </c>
      <c r="H38" s="40">
        <v>19</v>
      </c>
      <c r="I38" s="40">
        <v>19</v>
      </c>
      <c r="J38" s="40">
        <v>19</v>
      </c>
      <c r="K38" s="40">
        <v>19</v>
      </c>
      <c r="L38" s="40">
        <v>19</v>
      </c>
      <c r="M38" s="40">
        <v>19</v>
      </c>
      <c r="N38" s="40">
        <v>19</v>
      </c>
      <c r="O38" s="41">
        <v>19</v>
      </c>
      <c r="P38" s="40">
        <v>19</v>
      </c>
      <c r="Q38" s="40">
        <v>19</v>
      </c>
      <c r="R38" s="40">
        <v>19</v>
      </c>
      <c r="S38" s="35">
        <v>19</v>
      </c>
      <c r="T38" s="69">
        <v>19</v>
      </c>
      <c r="U38" s="69">
        <v>19</v>
      </c>
      <c r="V38" s="17">
        <v>1.26</v>
      </c>
      <c r="W38" s="15">
        <f t="shared" si="0"/>
      </c>
      <c r="X38" s="39">
        <f t="shared" si="1"/>
      </c>
    </row>
    <row r="39" spans="1:24" x14ac:dyDescent="0.2">
      <c r="A39" t="s" s="12">
        <v>41</v>
      </c>
      <c r="B39" s="40"/>
      <c r="C39" s="40">
        <f>IF(ISNA(VLOOKUP(A39,'Vervallen BHT'!A:C,3,FALSE))," ","Oui")</f>
      </c>
      <c r="D39" t="s" s="13">
        <v>70</v>
      </c>
      <c r="E39" s="13"/>
      <c r="F39" s="40">
        <v>22</v>
      </c>
      <c r="G39" s="40">
        <v>14</v>
      </c>
      <c r="H39" s="40">
        <v>14</v>
      </c>
      <c r="I39" s="40">
        <v>11</v>
      </c>
      <c r="J39" s="40">
        <v>4</v>
      </c>
      <c r="K39" s="40">
        <v>1</v>
      </c>
      <c r="L39" s="40">
        <v>0</v>
      </c>
      <c r="M39" s="40">
        <v>0</v>
      </c>
      <c r="N39" s="40">
        <v>0</v>
      </c>
      <c r="O39" s="41">
        <v>0</v>
      </c>
      <c r="P39" s="40">
        <v>0</v>
      </c>
      <c r="Q39" s="40">
        <v>0</v>
      </c>
      <c r="R39" s="40">
        <v>0</v>
      </c>
      <c r="S39" s="35">
        <v>0</v>
      </c>
      <c r="T39" s="69">
        <v>0</v>
      </c>
      <c r="U39" s="69">
        <v>0</v>
      </c>
      <c r="V39" s="17">
        <v>0.065</v>
      </c>
      <c r="W39" s="15">
        <f t="shared" si="0"/>
      </c>
      <c r="X39" s="39">
        <f t="shared" si="1"/>
      </c>
    </row>
    <row r="40" spans="1:24" x14ac:dyDescent="0.2">
      <c r="A40" t="s" s="12">
        <v>15727</v>
      </c>
      <c r="B40" s="40"/>
      <c r="C40" s="40">
        <f>IF(ISNA(VLOOKUP(A40,'Vervallen BHT'!A:C,3,FALSE))," ","Oui")</f>
      </c>
      <c r="D40" t="s" s="13">
        <v>15728</v>
      </c>
      <c r="E40" s="13"/>
      <c r="F40" s="40"/>
      <c r="G40" s="40"/>
      <c r="H40" s="40">
        <v>10</v>
      </c>
      <c r="I40" s="40">
        <v>10</v>
      </c>
      <c r="J40" s="40">
        <v>10</v>
      </c>
      <c r="K40" s="40">
        <v>10</v>
      </c>
      <c r="L40" s="40">
        <v>10</v>
      </c>
      <c r="M40" s="40">
        <v>10</v>
      </c>
      <c r="N40" s="40">
        <v>10</v>
      </c>
      <c r="O40" s="41">
        <v>10</v>
      </c>
      <c r="P40" s="40">
        <v>10</v>
      </c>
      <c r="Q40" s="40">
        <v>10</v>
      </c>
      <c r="R40" s="40">
        <v>10</v>
      </c>
      <c r="S40" s="35">
        <v>10</v>
      </c>
      <c r="T40" s="69">
        <v>10</v>
      </c>
      <c r="U40" s="69">
        <v>10</v>
      </c>
      <c r="V40" s="17">
        <f>0.15/10</f>
      </c>
      <c r="W40" s="15">
        <f t="shared" si="0"/>
      </c>
      <c r="X40" s="39">
        <f t="shared" si="1"/>
      </c>
    </row>
    <row r="41" spans="1:24" x14ac:dyDescent="0.2">
      <c r="A41" t="s" s="12">
        <v>15644</v>
      </c>
      <c r="B41" s="40"/>
      <c r="C41" s="40">
        <f>IF(ISNA(VLOOKUP(A41,'Vervallen BHT'!A:C,3,FALSE))," ","Oui")</f>
      </c>
      <c r="D41" t="s" s="13">
        <v>15645</v>
      </c>
      <c r="E41" s="13"/>
      <c r="F41" s="40"/>
      <c r="G41" s="40"/>
      <c r="H41" s="40">
        <v>100</v>
      </c>
      <c r="I41" s="40">
        <v>100</v>
      </c>
      <c r="J41" s="40">
        <v>100</v>
      </c>
      <c r="K41" s="40">
        <v>100</v>
      </c>
      <c r="L41" s="40">
        <v>100</v>
      </c>
      <c r="M41" s="40">
        <v>100</v>
      </c>
      <c r="N41" s="40">
        <v>100</v>
      </c>
      <c r="O41" s="41">
        <v>100</v>
      </c>
      <c r="P41" s="40">
        <v>100</v>
      </c>
      <c r="Q41" s="40">
        <v>100</v>
      </c>
      <c r="R41" s="40">
        <v>100</v>
      </c>
      <c r="S41" s="35">
        <v>100</v>
      </c>
      <c r="T41" s="69">
        <v>100</v>
      </c>
      <c r="U41" s="69">
        <v>100</v>
      </c>
      <c r="V41" s="17">
        <f>34/100</f>
      </c>
      <c r="W41" s="15">
        <f t="shared" si="0"/>
      </c>
      <c r="X41" s="39">
        <f t="shared" si="1"/>
      </c>
    </row>
    <row r="42" spans="1:24" x14ac:dyDescent="0.2">
      <c r="A42" t="s" s="12">
        <v>1477</v>
      </c>
      <c r="B42" s="40"/>
      <c r="C42" s="40">
        <f>IF(ISNA(VLOOKUP(A42,'Vervallen BHT'!A:C,3,FALSE))," ","Oui")</f>
      </c>
      <c r="D42" t="s" s="13">
        <v>1478</v>
      </c>
      <c r="E42" s="13"/>
      <c r="F42" s="40">
        <v>68</v>
      </c>
      <c r="G42" s="40">
        <v>64</v>
      </c>
      <c r="H42" s="40">
        <v>64</v>
      </c>
      <c r="I42" s="40">
        <v>64</v>
      </c>
      <c r="J42" s="40">
        <v>63</v>
      </c>
      <c r="K42" s="40">
        <v>62</v>
      </c>
      <c r="L42" s="40">
        <v>61</v>
      </c>
      <c r="M42" s="40">
        <v>61</v>
      </c>
      <c r="N42" s="40">
        <v>61</v>
      </c>
      <c r="O42" s="41">
        <v>61</v>
      </c>
      <c r="P42" s="40">
        <v>58</v>
      </c>
      <c r="Q42" s="40">
        <v>56</v>
      </c>
      <c r="R42" s="40">
        <v>56</v>
      </c>
      <c r="S42" s="35">
        <v>56</v>
      </c>
      <c r="T42" s="69">
        <v>56</v>
      </c>
      <c r="U42" s="69">
        <v>56</v>
      </c>
      <c r="V42" s="17">
        <f>8.8/200</f>
      </c>
      <c r="W42" s="15">
        <f t="shared" si="0"/>
      </c>
      <c r="X42" s="39">
        <f t="shared" si="1"/>
      </c>
    </row>
    <row r="43" spans="1:24" x14ac:dyDescent="0.2">
      <c r="A43" t="s" s="12">
        <v>1078</v>
      </c>
      <c r="B43" s="40"/>
      <c r="C43" s="40">
        <f>IF(ISNA(VLOOKUP(A43,'Vervallen BHT'!A:C,3,FALSE))," ","Oui")</f>
      </c>
      <c r="D43" t="s" s="18">
        <v>548</v>
      </c>
      <c r="E43" s="13"/>
      <c r="F43" s="40">
        <v>268</v>
      </c>
      <c r="G43" s="40">
        <v>956</v>
      </c>
      <c r="H43" s="40">
        <v>955</v>
      </c>
      <c r="I43" s="40">
        <v>955</v>
      </c>
      <c r="J43" s="40">
        <v>955</v>
      </c>
      <c r="K43" s="40">
        <v>955</v>
      </c>
      <c r="L43" s="40">
        <v>952</v>
      </c>
      <c r="M43" s="40">
        <v>950</v>
      </c>
      <c r="N43" s="40">
        <v>950</v>
      </c>
      <c r="O43" s="41">
        <v>950</v>
      </c>
      <c r="P43" s="40">
        <v>949</v>
      </c>
      <c r="Q43" s="40">
        <v>949</v>
      </c>
      <c r="R43" s="40">
        <v>949</v>
      </c>
      <c r="S43" s="35">
        <v>949</v>
      </c>
      <c r="T43" s="69">
        <v>947</v>
      </c>
      <c r="U43" s="69">
        <v>947</v>
      </c>
      <c r="V43" s="17">
        <v>0.19</v>
      </c>
      <c r="W43" s="15">
        <f t="shared" si="0"/>
      </c>
      <c r="X43" s="39">
        <f t="shared" si="1"/>
      </c>
    </row>
    <row r="44" spans="1:24" x14ac:dyDescent="0.2">
      <c r="A44" t="s" s="12">
        <v>21624</v>
      </c>
      <c r="B44" s="40"/>
      <c r="C44" s="40">
        <f>IF(ISNA(VLOOKUP(A44,'Vervallen BHT'!A:C,3,FALSE))," ","Oui")</f>
      </c>
      <c r="D44" t="s" s="18">
        <v>21625</v>
      </c>
      <c r="E44" s="13"/>
      <c r="F44" s="40"/>
      <c r="G44" s="40"/>
      <c r="H44" s="40"/>
      <c r="I44" s="40"/>
      <c r="J44" s="40"/>
      <c r="K44" s="40"/>
      <c r="L44" s="40"/>
      <c r="M44" s="40">
        <v>8</v>
      </c>
      <c r="N44" s="40">
        <v>8</v>
      </c>
      <c r="O44" s="41">
        <v>8</v>
      </c>
      <c r="P44" s="40">
        <v>8</v>
      </c>
      <c r="Q44" s="40">
        <v>8</v>
      </c>
      <c r="R44" s="40">
        <v>8</v>
      </c>
      <c r="S44" s="35">
        <v>8</v>
      </c>
      <c r="T44" s="69">
        <v>8</v>
      </c>
      <c r="U44" s="69">
        <v>8</v>
      </c>
      <c r="V44" s="17">
        <f>1.54/10</f>
      </c>
      <c r="W44" s="15">
        <f t="shared" si="0"/>
      </c>
      <c r="X44" s="39">
        <f t="shared" si="1"/>
      </c>
    </row>
    <row r="45" spans="1:24" x14ac:dyDescent="0.2">
      <c r="A45" t="s" s="12">
        <v>15630</v>
      </c>
      <c r="B45" s="40"/>
      <c r="C45" s="40">
        <f>IF(ISNA(VLOOKUP(A45,'Vervallen BHT'!A:C,3,FALSE))," ","Oui")</f>
      </c>
      <c r="D45" t="s" s="18">
        <v>15631</v>
      </c>
      <c r="E45" s="13"/>
      <c r="F45" s="40"/>
      <c r="G45" s="40"/>
      <c r="H45" s="40">
        <v>100</v>
      </c>
      <c r="I45" s="40">
        <v>100</v>
      </c>
      <c r="J45" s="40">
        <v>100</v>
      </c>
      <c r="K45" s="40">
        <v>100</v>
      </c>
      <c r="L45" s="40">
        <v>100</v>
      </c>
      <c r="M45" s="40">
        <v>100</v>
      </c>
      <c r="N45" s="40">
        <v>100</v>
      </c>
      <c r="O45" s="41">
        <v>100</v>
      </c>
      <c r="P45" s="40">
        <v>100</v>
      </c>
      <c r="Q45" s="40">
        <v>100</v>
      </c>
      <c r="R45" s="40">
        <v>100</v>
      </c>
      <c r="S45" s="35">
        <v>100</v>
      </c>
      <c r="T45" s="69">
        <v>100</v>
      </c>
      <c r="U45" s="69">
        <v>100</v>
      </c>
      <c r="V45" s="17">
        <f>40/100</f>
      </c>
      <c r="W45" s="15">
        <f t="shared" si="0"/>
      </c>
      <c r="X45" s="39">
        <f t="shared" si="1"/>
      </c>
    </row>
    <row r="46" spans="1:24" x14ac:dyDescent="0.2">
      <c r="A46" t="s" s="12">
        <v>15671</v>
      </c>
      <c r="B46" s="40"/>
      <c r="C46" s="40">
        <f>IF(ISNA(VLOOKUP(A46,'Vervallen BHT'!A:C,3,FALSE))," ","Oui")</f>
      </c>
      <c r="D46" t="s" s="18">
        <v>15672</v>
      </c>
      <c r="E46" s="13"/>
      <c r="F46" s="40"/>
      <c r="G46" s="40"/>
      <c r="H46" s="40">
        <v>100</v>
      </c>
      <c r="I46" s="40">
        <v>100</v>
      </c>
      <c r="J46" s="40">
        <v>100</v>
      </c>
      <c r="K46" s="40">
        <v>100</v>
      </c>
      <c r="L46" s="40">
        <v>100</v>
      </c>
      <c r="M46" s="40">
        <v>100</v>
      </c>
      <c r="N46" s="40">
        <v>100</v>
      </c>
      <c r="O46" s="41">
        <v>100</v>
      </c>
      <c r="P46" s="40">
        <v>100</v>
      </c>
      <c r="Q46" s="40">
        <v>100</v>
      </c>
      <c r="R46" s="40">
        <v>100</v>
      </c>
      <c r="S46" s="35">
        <v>100</v>
      </c>
      <c r="T46" s="69">
        <v>100</v>
      </c>
      <c r="U46" s="69">
        <v>100</v>
      </c>
      <c r="V46" s="17">
        <f>34/100</f>
      </c>
      <c r="W46" s="15">
        <f t="shared" si="0"/>
      </c>
      <c r="X46" s="39">
        <f t="shared" si="1"/>
      </c>
    </row>
    <row r="47" spans="1:24" x14ac:dyDescent="0.2">
      <c r="A47" t="s" s="12">
        <v>15636</v>
      </c>
      <c r="B47" s="40"/>
      <c r="C47" s="40">
        <f>IF(ISNA(VLOOKUP(A47,'Vervallen BHT'!A:C,3,FALSE))," ","Oui")</f>
      </c>
      <c r="D47" t="s" s="18">
        <v>15637</v>
      </c>
      <c r="E47" s="13"/>
      <c r="F47" s="40"/>
      <c r="G47" s="40"/>
      <c r="H47" s="40">
        <v>100</v>
      </c>
      <c r="I47" s="40">
        <v>100</v>
      </c>
      <c r="J47" s="40">
        <v>100</v>
      </c>
      <c r="K47" s="40">
        <v>100</v>
      </c>
      <c r="L47" s="40">
        <v>100</v>
      </c>
      <c r="M47" s="40">
        <v>100</v>
      </c>
      <c r="N47" s="40">
        <v>100</v>
      </c>
      <c r="O47" s="41">
        <v>100</v>
      </c>
      <c r="P47" s="40">
        <v>100</v>
      </c>
      <c r="Q47" s="40">
        <v>100</v>
      </c>
      <c r="R47" s="40">
        <v>100</v>
      </c>
      <c r="S47" s="35">
        <v>100</v>
      </c>
      <c r="T47" s="69">
        <v>100</v>
      </c>
      <c r="U47" s="69">
        <v>100</v>
      </c>
      <c r="V47" s="17">
        <f>12/100</f>
      </c>
      <c r="W47" s="15">
        <f t="shared" si="0"/>
      </c>
      <c r="X47" s="39">
        <f t="shared" si="1"/>
      </c>
    </row>
    <row r="48" spans="1:24" x14ac:dyDescent="0.2">
      <c r="A48" t="s" s="12">
        <v>15655</v>
      </c>
      <c r="B48" s="40"/>
      <c r="C48" s="40">
        <f>IF(ISNA(VLOOKUP(A48,'Vervallen BHT'!A:C,3,FALSE))," ","Oui")</f>
      </c>
      <c r="D48" t="s" s="18">
        <v>15656</v>
      </c>
      <c r="E48" s="13"/>
      <c r="F48" s="40"/>
      <c r="G48" s="40"/>
      <c r="H48" s="40">
        <v>100</v>
      </c>
      <c r="I48" s="40">
        <v>100</v>
      </c>
      <c r="J48" s="40">
        <v>100</v>
      </c>
      <c r="K48" s="40">
        <v>100</v>
      </c>
      <c r="L48" s="40">
        <v>98</v>
      </c>
      <c r="M48" s="40">
        <v>98</v>
      </c>
      <c r="N48" s="40">
        <v>98</v>
      </c>
      <c r="O48" s="41">
        <v>97</v>
      </c>
      <c r="P48" s="40">
        <v>96</v>
      </c>
      <c r="Q48" s="40">
        <v>96</v>
      </c>
      <c r="R48" s="40">
        <v>96</v>
      </c>
      <c r="S48" s="35">
        <v>96</v>
      </c>
      <c r="T48" s="69">
        <v>95</v>
      </c>
      <c r="U48" s="69">
        <v>95</v>
      </c>
      <c r="V48" s="17">
        <f>12/100</f>
      </c>
      <c r="W48" s="15">
        <f t="shared" si="0"/>
      </c>
      <c r="X48" s="39">
        <f t="shared" si="1"/>
      </c>
    </row>
    <row r="49" spans="1:24" x14ac:dyDescent="0.2">
      <c r="A49" t="s" s="12">
        <v>13336</v>
      </c>
      <c r="B49" s="40"/>
      <c r="C49" s="40">
        <f>IF(ISNA(VLOOKUP(A49,'Vervallen BHT'!A:C,3,FALSE))," ","Oui")</f>
      </c>
      <c r="D49" t="s" s="18">
        <v>13337</v>
      </c>
      <c r="E49" s="13"/>
      <c r="F49" s="40">
        <v>60</v>
      </c>
      <c r="G49" s="40">
        <v>142</v>
      </c>
      <c r="H49" s="40">
        <v>138</v>
      </c>
      <c r="I49" s="40">
        <v>134</v>
      </c>
      <c r="J49" s="40">
        <v>122</v>
      </c>
      <c r="K49" s="40">
        <v>110</v>
      </c>
      <c r="L49" s="40">
        <v>45</v>
      </c>
      <c r="M49" s="40">
        <v>33</v>
      </c>
      <c r="N49" s="40">
        <v>27</v>
      </c>
      <c r="O49" s="41">
        <v>19</v>
      </c>
      <c r="P49" s="40">
        <v>15</v>
      </c>
      <c r="Q49" s="40">
        <v>11</v>
      </c>
      <c r="R49" s="40">
        <v>11</v>
      </c>
      <c r="S49" s="35">
        <v>11</v>
      </c>
      <c r="T49" s="69">
        <v>10</v>
      </c>
      <c r="U49" s="69">
        <v>10</v>
      </c>
      <c r="V49" s="17">
        <f>3.19/100</f>
      </c>
      <c r="W49" s="15">
        <f t="shared" si="0"/>
      </c>
      <c r="X49" s="39">
        <f t="shared" si="1"/>
      </c>
    </row>
    <row r="50" spans="1:24" x14ac:dyDescent="0.2">
      <c r="A50" t="s" s="12">
        <v>1645</v>
      </c>
      <c r="B50" s="40"/>
      <c r="C50" s="40">
        <f>IF(ISNA(VLOOKUP(A50,'Vervallen BHT'!A:C,3,FALSE))," ","Oui")</f>
      </c>
      <c r="D50" t="s" s="18">
        <v>1646</v>
      </c>
      <c r="E50" s="13"/>
      <c r="F50" s="40">
        <v>5</v>
      </c>
      <c r="G50" s="40">
        <v>5</v>
      </c>
      <c r="H50" s="40">
        <v>4</v>
      </c>
      <c r="I50" s="40">
        <v>4</v>
      </c>
      <c r="J50" s="40">
        <v>10</v>
      </c>
      <c r="K50" s="40">
        <v>7</v>
      </c>
      <c r="L50" s="40">
        <v>6</v>
      </c>
      <c r="M50" s="40">
        <v>5</v>
      </c>
      <c r="N50" s="40">
        <v>5</v>
      </c>
      <c r="O50" s="41">
        <v>2</v>
      </c>
      <c r="P50" s="40">
        <v>100</v>
      </c>
      <c r="Q50" s="40">
        <v>94</v>
      </c>
      <c r="R50" s="40">
        <v>94</v>
      </c>
      <c r="S50" s="35">
        <v>94</v>
      </c>
      <c r="T50" s="69">
        <v>94</v>
      </c>
      <c r="U50" s="69">
        <v>94</v>
      </c>
      <c r="V50" s="17">
        <f>11/100</f>
      </c>
      <c r="W50" s="15">
        <f t="shared" si="0"/>
      </c>
      <c r="X50" s="39">
        <f t="shared" si="1"/>
      </c>
    </row>
    <row r="51" spans="1:24" x14ac:dyDescent="0.2">
      <c r="A51" t="s" s="12">
        <v>20216</v>
      </c>
      <c r="B51" s="40"/>
      <c r="C51" s="40">
        <f>IF(ISNA(VLOOKUP(A51,'Vervallen BHT'!A:C,3,FALSE))," ","Oui")</f>
      </c>
      <c r="D51" t="s" s="18">
        <v>20217</v>
      </c>
      <c r="E51" s="13"/>
      <c r="F51" s="40"/>
      <c r="G51" s="40"/>
      <c r="H51" s="40"/>
      <c r="I51" s="40"/>
      <c r="J51" s="40"/>
      <c r="K51" s="40">
        <v>94</v>
      </c>
      <c r="L51" s="40">
        <v>74</v>
      </c>
      <c r="M51" s="40">
        <v>61</v>
      </c>
      <c r="N51" s="40">
        <v>52</v>
      </c>
      <c r="O51" s="41">
        <v>43</v>
      </c>
      <c r="P51" s="40">
        <v>114</v>
      </c>
      <c r="Q51" s="40">
        <v>153</v>
      </c>
      <c r="R51" s="40">
        <v>129</v>
      </c>
      <c r="S51" s="35">
        <v>129</v>
      </c>
      <c r="T51" s="69">
        <v>125</v>
      </c>
      <c r="U51" s="69">
        <v>125</v>
      </c>
      <c r="V51" s="17">
        <f>9/100</f>
      </c>
      <c r="W51" s="15">
        <f t="shared" si="0"/>
      </c>
      <c r="X51" s="39">
        <f t="shared" si="1"/>
      </c>
    </row>
    <row r="52" spans="1:24" s="64" customFormat="1" x14ac:dyDescent="0.2">
      <c r="A52" t="s" s="52">
        <v>573</v>
      </c>
      <c r="B52" s="53"/>
      <c r="C52" s="53">
        <f>IF(ISNA(VLOOKUP(A52,'Vervallen BHT'!A:C,3,FALSE))," ","Oui")</f>
      </c>
      <c r="D52" t="s" s="57">
        <v>574</v>
      </c>
      <c r="E52" t="s" s="54">
        <v>575</v>
      </c>
      <c r="F52" s="53">
        <v>81</v>
      </c>
      <c r="G52" s="53">
        <v>76</v>
      </c>
      <c r="H52" s="53">
        <v>75</v>
      </c>
      <c r="I52" s="53">
        <v>73</v>
      </c>
      <c r="J52" s="53">
        <v>65</v>
      </c>
      <c r="K52" s="53">
        <v>69</v>
      </c>
      <c r="L52" s="53">
        <v>59</v>
      </c>
      <c r="M52" s="53">
        <v>58</v>
      </c>
      <c r="N52" s="53">
        <v>56</v>
      </c>
      <c r="O52" s="61">
        <v>56</v>
      </c>
      <c r="P52" s="53">
        <v>54</v>
      </c>
      <c r="Q52" s="53">
        <v>54</v>
      </c>
      <c r="R52" s="53">
        <v>54</v>
      </c>
      <c r="S52" s="55">
        <v>54</v>
      </c>
      <c r="T52" s="70">
        <v>54</v>
      </c>
      <c r="U52" s="70">
        <v>54</v>
      </c>
      <c r="V52" s="58">
        <v>0</v>
      </c>
      <c r="W52" s="15">
        <f t="shared" si="0"/>
      </c>
      <c r="X52" s="39">
        <f t="shared" si="1"/>
      </c>
    </row>
    <row r="53" spans="1:24" x14ac:dyDescent="0.2">
      <c r="A53" t="s" s="12">
        <v>576</v>
      </c>
      <c r="B53" s="40"/>
      <c r="C53" s="40">
        <f>IF(ISNA(VLOOKUP(A53,'Vervallen BHT'!A:C,3,FALSE))," ","Oui")</f>
      </c>
      <c r="D53" t="s" s="19">
        <v>577</v>
      </c>
      <c r="E53" t="s" s="13">
        <v>578</v>
      </c>
      <c r="F53" s="40">
        <v>132</v>
      </c>
      <c r="G53" s="40">
        <v>130</v>
      </c>
      <c r="H53" s="40">
        <v>130</v>
      </c>
      <c r="I53" s="40">
        <v>127</v>
      </c>
      <c r="J53" s="40">
        <v>125</v>
      </c>
      <c r="K53" s="40">
        <v>123</v>
      </c>
      <c r="L53" s="40">
        <v>123</v>
      </c>
      <c r="M53" s="40">
        <v>222</v>
      </c>
      <c r="N53" s="40">
        <v>122</v>
      </c>
      <c r="O53" s="41">
        <v>122</v>
      </c>
      <c r="P53" s="40">
        <v>119</v>
      </c>
      <c r="Q53" s="40">
        <v>113</v>
      </c>
      <c r="R53" s="40">
        <v>113</v>
      </c>
      <c r="S53" s="35">
        <v>113</v>
      </c>
      <c r="T53" s="69">
        <v>112</v>
      </c>
      <c r="U53" s="69">
        <v>112</v>
      </c>
      <c r="V53" s="17">
        <v>0.132</v>
      </c>
      <c r="W53" s="15">
        <f t="shared" si="0"/>
      </c>
      <c r="X53" s="39">
        <f t="shared" si="1"/>
      </c>
    </row>
    <row r="54" spans="1:24" x14ac:dyDescent="0.2">
      <c r="A54" t="s" s="12">
        <v>20207</v>
      </c>
      <c r="B54" s="40"/>
      <c r="C54" s="40">
        <f>IF(ISNA(VLOOKUP(A54,'Vervallen BHT'!A:C,3,FALSE))," ","Oui")</f>
      </c>
      <c r="D54" t="s" s="13">
        <v>20170</v>
      </c>
      <c r="E54" s="13"/>
      <c r="F54" s="40"/>
      <c r="G54" s="40"/>
      <c r="H54" s="40"/>
      <c r="I54" s="40"/>
      <c r="J54" s="40">
        <v>100</v>
      </c>
      <c r="K54" s="40">
        <v>100</v>
      </c>
      <c r="L54" s="40">
        <v>8</v>
      </c>
      <c r="M54" s="40">
        <v>84</v>
      </c>
      <c r="N54" s="40">
        <v>80</v>
      </c>
      <c r="O54" s="41">
        <v>80</v>
      </c>
      <c r="P54" s="40">
        <v>78</v>
      </c>
      <c r="Q54" s="40">
        <v>73</v>
      </c>
      <c r="R54" s="40">
        <v>73</v>
      </c>
      <c r="S54" s="35">
        <v>73</v>
      </c>
      <c r="T54" s="69">
        <v>72</v>
      </c>
      <c r="U54" s="69">
        <v>72</v>
      </c>
      <c r="V54" s="17">
        <f>6.06/100</f>
      </c>
      <c r="W54" s="15">
        <f t="shared" si="0"/>
      </c>
      <c r="X54" s="39">
        <f t="shared" si="1"/>
      </c>
    </row>
    <row r="55" spans="1:24" x14ac:dyDescent="0.2">
      <c r="A55" t="s" s="12">
        <v>13332</v>
      </c>
      <c r="B55" s="40"/>
      <c r="C55" s="40">
        <f>IF(ISNA(VLOOKUP(A55,'Vervallen BHT'!A:C,3,FALSE))," ","Oui")</f>
      </c>
      <c r="D55" t="s" s="13">
        <v>13333</v>
      </c>
      <c r="E55" s="13"/>
      <c r="F55" s="40">
        <v>99</v>
      </c>
      <c r="G55" s="40">
        <v>88</v>
      </c>
      <c r="H55" s="40">
        <v>80</v>
      </c>
      <c r="I55" s="40">
        <v>64</v>
      </c>
      <c r="J55" s="40">
        <v>56</v>
      </c>
      <c r="K55" s="40">
        <v>48</v>
      </c>
      <c r="L55" s="40">
        <v>39</v>
      </c>
      <c r="M55" s="40">
        <v>36</v>
      </c>
      <c r="N55" s="40">
        <v>35</v>
      </c>
      <c r="O55" s="41">
        <v>34</v>
      </c>
      <c r="P55" s="40">
        <v>33</v>
      </c>
      <c r="Q55" s="40">
        <v>101</v>
      </c>
      <c r="R55" s="40">
        <v>98</v>
      </c>
      <c r="S55" s="35">
        <v>98</v>
      </c>
      <c r="T55" s="69">
        <v>97</v>
      </c>
      <c r="U55" s="69">
        <v>97</v>
      </c>
      <c r="V55" s="17">
        <f>10.25/100</f>
      </c>
      <c r="W55" s="15">
        <f t="shared" si="0"/>
      </c>
      <c r="X55" s="39">
        <f t="shared" si="1"/>
      </c>
    </row>
    <row r="56" spans="1:24" x14ac:dyDescent="0.2">
      <c r="A56" t="s" s="12">
        <v>1076</v>
      </c>
      <c r="B56" s="40"/>
      <c r="C56" s="40">
        <f>IF(ISNA(VLOOKUP(A56,'Vervallen BHT'!A:C,3,FALSE))," ","Oui")</f>
      </c>
      <c r="D56" t="s" s="18">
        <v>1077</v>
      </c>
      <c r="E56" s="13"/>
      <c r="F56" s="40">
        <v>2</v>
      </c>
      <c r="G56" s="40">
        <v>2</v>
      </c>
      <c r="H56" s="40">
        <v>2</v>
      </c>
      <c r="I56" s="40">
        <v>2</v>
      </c>
      <c r="J56" s="40">
        <v>2</v>
      </c>
      <c r="K56" s="40">
        <v>2</v>
      </c>
      <c r="L56" s="40">
        <v>2</v>
      </c>
      <c r="M56" s="40">
        <v>2</v>
      </c>
      <c r="N56" s="40">
        <v>2</v>
      </c>
      <c r="O56" s="41">
        <v>2</v>
      </c>
      <c r="P56" s="40">
        <v>2</v>
      </c>
      <c r="Q56" s="40">
        <v>2</v>
      </c>
      <c r="R56" s="40">
        <v>2</v>
      </c>
      <c r="S56" s="35">
        <v>2</v>
      </c>
      <c r="T56" s="69">
        <v>2</v>
      </c>
      <c r="U56" s="69">
        <v>2</v>
      </c>
      <c r="V56" s="17">
        <v>1.323</v>
      </c>
      <c r="W56" s="15">
        <f t="shared" si="0"/>
      </c>
      <c r="X56" s="39">
        <f t="shared" si="1"/>
      </c>
    </row>
    <row r="57" spans="1:24" x14ac:dyDescent="0.2">
      <c r="A57" t="s" s="12">
        <v>580</v>
      </c>
      <c r="B57" t="s" s="40">
        <v>581</v>
      </c>
      <c r="C57" s="40">
        <f>IF(ISNA(VLOOKUP(A57,'Vervallen BHT'!A:C,3,FALSE))," ","Oui")</f>
      </c>
      <c r="D57" t="s" s="18">
        <v>582</v>
      </c>
      <c r="E57" s="13"/>
      <c r="F57" s="40">
        <v>84</v>
      </c>
      <c r="G57" s="40">
        <v>82</v>
      </c>
      <c r="H57" s="40">
        <v>81</v>
      </c>
      <c r="I57" s="40">
        <v>78</v>
      </c>
      <c r="J57" s="40">
        <v>77</v>
      </c>
      <c r="K57" s="40">
        <v>75</v>
      </c>
      <c r="L57" s="40">
        <v>75</v>
      </c>
      <c r="M57" s="40">
        <v>72</v>
      </c>
      <c r="N57" s="40">
        <v>70</v>
      </c>
      <c r="O57" s="41">
        <v>70</v>
      </c>
      <c r="P57" s="40">
        <v>70</v>
      </c>
      <c r="Q57" s="40">
        <v>67</v>
      </c>
      <c r="R57" s="40">
        <v>67</v>
      </c>
      <c r="S57" s="35">
        <v>67</v>
      </c>
      <c r="T57" s="69">
        <v>67</v>
      </c>
      <c r="U57" s="69">
        <v>67</v>
      </c>
      <c r="V57" s="17">
        <v>0.631</v>
      </c>
      <c r="W57" s="15">
        <f t="shared" si="0"/>
      </c>
      <c r="X57" s="39">
        <f t="shared" si="1"/>
      </c>
    </row>
    <row r="58" spans="1:24" x14ac:dyDescent="0.2">
      <c r="A58" t="s" s="12">
        <v>583</v>
      </c>
      <c r="B58" s="40"/>
      <c r="C58" s="40">
        <f>IF(ISNA(VLOOKUP(A58,'Vervallen BHT'!A:C,3,FALSE))," ","Oui")</f>
      </c>
      <c r="D58" t="s" s="18">
        <v>584</v>
      </c>
      <c r="E58" s="13"/>
      <c r="F58" s="40">
        <v>40</v>
      </c>
      <c r="G58" s="40">
        <v>40</v>
      </c>
      <c r="H58" s="40">
        <v>40</v>
      </c>
      <c r="I58" s="40">
        <v>40</v>
      </c>
      <c r="J58" s="40">
        <v>40</v>
      </c>
      <c r="K58" s="40">
        <v>40</v>
      </c>
      <c r="L58" s="40">
        <v>40</v>
      </c>
      <c r="M58" s="40">
        <v>40</v>
      </c>
      <c r="N58" s="40">
        <v>40</v>
      </c>
      <c r="O58" s="41">
        <v>40</v>
      </c>
      <c r="P58" s="40">
        <v>40</v>
      </c>
      <c r="Q58" s="40">
        <v>40</v>
      </c>
      <c r="R58" s="40">
        <v>40</v>
      </c>
      <c r="S58" s="35">
        <v>40</v>
      </c>
      <c r="T58" s="69">
        <v>40</v>
      </c>
      <c r="U58" s="69">
        <v>40</v>
      </c>
      <c r="V58" s="17">
        <v>0.029</v>
      </c>
      <c r="W58" s="15">
        <f t="shared" si="0"/>
      </c>
      <c r="X58" s="39">
        <f t="shared" si="1"/>
      </c>
    </row>
    <row r="59" spans="1:24" s="64" customFormat="1" x14ac:dyDescent="0.2">
      <c r="A59" t="s" s="12">
        <v>585</v>
      </c>
      <c r="B59" t="s" s="40">
        <v>586</v>
      </c>
      <c r="C59" s="40">
        <f>IF(ISNA(VLOOKUP(A59,'Vervallen BHT'!A:C,3,FALSE))," ","Oui")</f>
      </c>
      <c r="D59" t="s" s="18">
        <v>587</v>
      </c>
      <c r="E59" s="13"/>
      <c r="F59" s="40">
        <v>17</v>
      </c>
      <c r="G59" s="40">
        <v>15</v>
      </c>
      <c r="H59" s="40">
        <v>15</v>
      </c>
      <c r="I59" s="40">
        <v>13</v>
      </c>
      <c r="J59" s="40">
        <v>12</v>
      </c>
      <c r="K59" s="40">
        <v>12</v>
      </c>
      <c r="L59" s="40">
        <v>11</v>
      </c>
      <c r="M59" s="40">
        <v>11</v>
      </c>
      <c r="N59" s="40">
        <v>11</v>
      </c>
      <c r="O59" s="41">
        <v>11</v>
      </c>
      <c r="P59" s="40">
        <v>10</v>
      </c>
      <c r="Q59" s="40">
        <v>9</v>
      </c>
      <c r="R59" s="40">
        <v>9</v>
      </c>
      <c r="S59" s="35">
        <v>8</v>
      </c>
      <c r="T59" s="69">
        <v>8</v>
      </c>
      <c r="U59" s="69">
        <v>8</v>
      </c>
      <c r="V59" s="17">
        <v>1.504</v>
      </c>
      <c r="W59" s="15">
        <f t="shared" si="0"/>
      </c>
      <c r="X59" s="39">
        <f t="shared" si="1"/>
      </c>
    </row>
    <row r="60" spans="1:24" x14ac:dyDescent="0.2">
      <c r="A60" t="s" s="52">
        <v>588</v>
      </c>
      <c r="B60" t="s" s="53">
        <v>534</v>
      </c>
      <c r="C60" s="53">
        <f>IF(ISNA(VLOOKUP(A60,'Vervallen BHT'!A:C,3,FALSE))," ","Oui")</f>
      </c>
      <c r="D60" t="s" s="57">
        <v>589</v>
      </c>
      <c r="E60" t="s" s="54">
        <v>590</v>
      </c>
      <c r="F60" s="53">
        <v>90</v>
      </c>
      <c r="G60" s="53">
        <v>90</v>
      </c>
      <c r="H60" s="53">
        <v>90</v>
      </c>
      <c r="I60" s="53">
        <v>90</v>
      </c>
      <c r="J60" s="53">
        <v>90</v>
      </c>
      <c r="K60" s="53">
        <v>90</v>
      </c>
      <c r="L60" s="53">
        <v>90</v>
      </c>
      <c r="M60" s="53">
        <v>90</v>
      </c>
      <c r="N60" s="53">
        <v>90</v>
      </c>
      <c r="O60" s="61">
        <v>90</v>
      </c>
      <c r="P60" s="53">
        <v>90</v>
      </c>
      <c r="Q60" s="53">
        <v>90</v>
      </c>
      <c r="R60" s="53">
        <v>90</v>
      </c>
      <c r="S60" s="55">
        <v>90</v>
      </c>
      <c r="T60" s="70">
        <v>90</v>
      </c>
      <c r="U60" s="70">
        <v>90</v>
      </c>
      <c r="V60" s="58">
        <v>0</v>
      </c>
      <c r="W60" s="15">
        <f t="shared" si="0"/>
      </c>
      <c r="X60" s="39">
        <f t="shared" si="1"/>
      </c>
    </row>
    <row r="61" spans="1:24" x14ac:dyDescent="0.2">
      <c r="A61" t="s" s="12">
        <v>591</v>
      </c>
      <c r="B61" t="s" s="40">
        <v>581</v>
      </c>
      <c r="C61" s="40">
        <f>IF(ISNA(VLOOKUP(A61,'Vervallen BHT'!A:C,3,FALSE))," ","Oui")</f>
      </c>
      <c r="D61" t="s" s="18">
        <v>592</v>
      </c>
      <c r="E61" t="s" s="13">
        <v>593</v>
      </c>
      <c r="F61" s="40">
        <v>19</v>
      </c>
      <c r="G61" s="40">
        <v>19</v>
      </c>
      <c r="H61" s="40">
        <v>19</v>
      </c>
      <c r="I61" s="40">
        <v>19</v>
      </c>
      <c r="J61" s="40">
        <v>26</v>
      </c>
      <c r="K61" s="40">
        <v>26</v>
      </c>
      <c r="L61" s="40">
        <v>26</v>
      </c>
      <c r="M61" s="40">
        <v>26</v>
      </c>
      <c r="N61" s="40">
        <v>26</v>
      </c>
      <c r="O61" s="41">
        <v>26</v>
      </c>
      <c r="P61" s="40">
        <v>26</v>
      </c>
      <c r="Q61" s="40">
        <v>26</v>
      </c>
      <c r="R61" s="40">
        <v>26</v>
      </c>
      <c r="S61" s="35">
        <v>26</v>
      </c>
      <c r="T61" s="69">
        <v>26</v>
      </c>
      <c r="U61" s="69">
        <v>26</v>
      </c>
      <c r="V61" s="17">
        <v>0.44</v>
      </c>
      <c r="W61" s="15">
        <f t="shared" si="0"/>
      </c>
      <c r="X61" s="39">
        <f t="shared" si="1"/>
      </c>
    </row>
    <row r="62" spans="1:24" x14ac:dyDescent="0.2">
      <c r="A62" t="s" s="12">
        <v>15638</v>
      </c>
      <c r="B62" s="40"/>
      <c r="C62" s="40">
        <f>IF(ISNA(VLOOKUP(A62,'Vervallen BHT'!A:C,3,FALSE))," ","Oui")</f>
      </c>
      <c r="D62" t="s" s="18">
        <v>15639</v>
      </c>
      <c r="E62" s="13"/>
      <c r="F62" s="40"/>
      <c r="G62" s="40"/>
      <c r="H62" s="40">
        <v>100</v>
      </c>
      <c r="I62" s="40">
        <v>100</v>
      </c>
      <c r="J62" s="40">
        <v>100</v>
      </c>
      <c r="K62" s="40">
        <v>100</v>
      </c>
      <c r="L62" s="40">
        <v>100</v>
      </c>
      <c r="M62" s="40">
        <v>100</v>
      </c>
      <c r="N62" s="40">
        <v>100</v>
      </c>
      <c r="O62" s="41">
        <v>100</v>
      </c>
      <c r="P62" s="40">
        <v>100</v>
      </c>
      <c r="Q62" s="40">
        <v>100</v>
      </c>
      <c r="R62" s="40">
        <v>100</v>
      </c>
      <c r="S62" s="35">
        <v>100</v>
      </c>
      <c r="T62" s="69">
        <v>100</v>
      </c>
      <c r="U62" s="69">
        <v>100</v>
      </c>
      <c r="V62" s="17">
        <f>4/100</f>
      </c>
      <c r="W62" s="15">
        <f t="shared" si="0"/>
      </c>
      <c r="X62" s="39">
        <f t="shared" si="1"/>
      </c>
    </row>
    <row r="63" spans="1:24" x14ac:dyDescent="0.2">
      <c r="A63" t="s" s="20">
        <v>594</v>
      </c>
      <c r="B63" t="s" s="40">
        <v>581</v>
      </c>
      <c r="C63" s="40">
        <f>IF(ISNA(VLOOKUP(A63,'Vervallen BHT'!A:C,3,FALSE))," ","Oui")</f>
      </c>
      <c r="D63" t="s" s="19">
        <v>595</v>
      </c>
      <c r="E63" t="s" s="13">
        <v>596</v>
      </c>
      <c r="F63" s="40">
        <v>400</v>
      </c>
      <c r="G63" s="40">
        <v>400</v>
      </c>
      <c r="H63" s="40">
        <v>400</v>
      </c>
      <c r="I63" s="40">
        <v>400</v>
      </c>
      <c r="J63" s="40">
        <v>400</v>
      </c>
      <c r="K63" s="40">
        <v>400</v>
      </c>
      <c r="L63" s="40">
        <v>400</v>
      </c>
      <c r="M63" s="40">
        <v>400</v>
      </c>
      <c r="N63" s="40">
        <v>400</v>
      </c>
      <c r="O63" s="41">
        <v>400</v>
      </c>
      <c r="P63" s="40">
        <v>400</v>
      </c>
      <c r="Q63" s="40">
        <v>400</v>
      </c>
      <c r="R63" s="40">
        <v>400</v>
      </c>
      <c r="S63" s="35">
        <v>400</v>
      </c>
      <c r="T63" s="69">
        <v>400</v>
      </c>
      <c r="U63" s="69">
        <v>400</v>
      </c>
      <c r="V63" s="17">
        <v>0.5355</v>
      </c>
      <c r="W63" s="15">
        <f t="shared" si="0"/>
      </c>
      <c r="X63" s="39">
        <f t="shared" si="1"/>
      </c>
    </row>
    <row r="64" spans="1:24" x14ac:dyDescent="0.2">
      <c r="A64" t="s" s="12">
        <v>597</v>
      </c>
      <c r="B64" t="s" s="40">
        <v>534</v>
      </c>
      <c r="C64" s="40">
        <f>IF(ISNA(VLOOKUP(A64,'Vervallen BHT'!A:C,3,FALSE))," ","Oui")</f>
      </c>
      <c r="D64" t="s" s="18">
        <v>598</v>
      </c>
      <c r="E64" t="s" s="13">
        <v>599</v>
      </c>
      <c r="F64" s="40">
        <v>146</v>
      </c>
      <c r="G64" s="40">
        <v>144</v>
      </c>
      <c r="H64" s="40">
        <v>142</v>
      </c>
      <c r="I64" s="40">
        <v>141</v>
      </c>
      <c r="J64" s="40">
        <v>140</v>
      </c>
      <c r="K64" s="40">
        <v>137</v>
      </c>
      <c r="L64" s="40">
        <v>137</v>
      </c>
      <c r="M64" s="40">
        <v>136</v>
      </c>
      <c r="N64" s="40">
        <v>137</v>
      </c>
      <c r="O64" s="41">
        <v>132</v>
      </c>
      <c r="P64" s="40">
        <v>131</v>
      </c>
      <c r="Q64" s="40">
        <v>128</v>
      </c>
      <c r="R64" s="40">
        <v>125</v>
      </c>
      <c r="S64" s="35">
        <v>125</v>
      </c>
      <c r="T64" s="69">
        <v>124</v>
      </c>
      <c r="U64" s="69">
        <v>124</v>
      </c>
      <c r="V64" s="17">
        <v>0.698</v>
      </c>
      <c r="W64" s="15">
        <f t="shared" si="0"/>
      </c>
      <c r="X64" s="39">
        <f t="shared" si="1"/>
      </c>
    </row>
    <row r="65" spans="1:24" x14ac:dyDescent="0.2">
      <c r="A65" t="s" s="12">
        <v>600</v>
      </c>
      <c r="B65" t="s" s="40">
        <v>534</v>
      </c>
      <c r="C65" s="40">
        <f>IF(ISNA(VLOOKUP(A65,'Vervallen BHT'!A:C,3,FALSE))," ","Oui")</f>
      </c>
      <c r="D65" t="s" s="18">
        <v>601</v>
      </c>
      <c r="E65" s="13"/>
      <c r="F65" s="40">
        <v>300</v>
      </c>
      <c r="G65" s="40">
        <v>295</v>
      </c>
      <c r="H65" s="40">
        <v>267</v>
      </c>
      <c r="I65" s="40">
        <v>261</v>
      </c>
      <c r="J65" s="40">
        <v>261</v>
      </c>
      <c r="K65" s="40">
        <v>258</v>
      </c>
      <c r="L65" s="40">
        <v>258</v>
      </c>
      <c r="M65" s="40">
        <v>233</v>
      </c>
      <c r="N65" s="40">
        <v>231</v>
      </c>
      <c r="O65" s="41">
        <v>228</v>
      </c>
      <c r="P65" s="40">
        <v>227</v>
      </c>
      <c r="Q65" s="40">
        <v>218</v>
      </c>
      <c r="R65" s="40">
        <v>216</v>
      </c>
      <c r="S65" s="35">
        <v>216</v>
      </c>
      <c r="T65" s="69">
        <v>216</v>
      </c>
      <c r="U65" s="69">
        <v>216</v>
      </c>
      <c r="V65" s="17">
        <v>0.349</v>
      </c>
      <c r="W65" s="15">
        <f t="shared" si="0"/>
      </c>
      <c r="X65" s="39">
        <f t="shared" si="1"/>
      </c>
    </row>
    <row r="66" spans="1:24" x14ac:dyDescent="0.2">
      <c r="A66" t="s" s="12">
        <v>602</v>
      </c>
      <c r="B66" t="s" s="40">
        <v>534</v>
      </c>
      <c r="C66" s="40">
        <f>IF(ISNA(VLOOKUP(A66,'Vervallen BHT'!A:C,3,FALSE))," ","Oui")</f>
      </c>
      <c r="D66" t="s" s="19">
        <v>603</v>
      </c>
      <c r="E66" t="s" s="13">
        <v>604</v>
      </c>
      <c r="F66" s="40">
        <v>129</v>
      </c>
      <c r="G66" s="40">
        <v>129</v>
      </c>
      <c r="H66" s="40">
        <v>129</v>
      </c>
      <c r="I66" s="40">
        <v>129</v>
      </c>
      <c r="J66" s="40">
        <v>129</v>
      </c>
      <c r="K66" s="40">
        <v>129</v>
      </c>
      <c r="L66" s="40">
        <v>129</v>
      </c>
      <c r="M66" s="40">
        <v>129</v>
      </c>
      <c r="N66" s="40">
        <v>129</v>
      </c>
      <c r="O66" s="41">
        <v>129</v>
      </c>
      <c r="P66" s="40">
        <v>129</v>
      </c>
      <c r="Q66" s="40">
        <v>129</v>
      </c>
      <c r="R66" s="40">
        <v>129</v>
      </c>
      <c r="S66" s="35">
        <v>129</v>
      </c>
      <c r="T66" s="69">
        <v>129</v>
      </c>
      <c r="U66" s="69">
        <v>129</v>
      </c>
      <c r="V66" s="17">
        <v>0.49</v>
      </c>
      <c r="W66" s="15">
        <f t="shared" ref="W66:W129" si="2">T66*V66</f>
      </c>
      <c r="X66" s="39">
        <f t="shared" ref="X66:X129" si="3">T66-S66</f>
      </c>
    </row>
    <row r="67" spans="1:24" x14ac:dyDescent="0.2">
      <c r="A67" t="s" s="12">
        <v>605</v>
      </c>
      <c r="B67" t="s" s="40">
        <v>534</v>
      </c>
      <c r="C67" s="40">
        <f>IF(ISNA(VLOOKUP(A67,'Vervallen BHT'!A:C,3,FALSE))," ","Oui")</f>
      </c>
      <c r="D67" t="s" s="19">
        <v>606</v>
      </c>
      <c r="E67" t="s" s="19">
        <v>607</v>
      </c>
      <c r="F67" s="21">
        <v>548</v>
      </c>
      <c r="G67" s="21">
        <v>312</v>
      </c>
      <c r="H67" s="21">
        <v>270</v>
      </c>
      <c r="I67" s="21">
        <v>414</v>
      </c>
      <c r="J67" s="40">
        <v>36</v>
      </c>
      <c r="K67" s="40">
        <v>342</v>
      </c>
      <c r="L67" s="40">
        <v>308</v>
      </c>
      <c r="M67" s="40">
        <v>238</v>
      </c>
      <c r="N67" s="40">
        <v>237</v>
      </c>
      <c r="O67" s="41">
        <v>200</v>
      </c>
      <c r="P67" s="40">
        <v>396</v>
      </c>
      <c r="Q67" s="40">
        <v>226</v>
      </c>
      <c r="R67" s="40">
        <v>172</v>
      </c>
      <c r="S67" s="35">
        <v>220</v>
      </c>
      <c r="T67" s="69">
        <v>198</v>
      </c>
      <c r="U67" s="69">
        <v>198</v>
      </c>
      <c r="V67" s="17">
        <f>543.4/200</f>
      </c>
      <c r="W67" s="15">
        <f t="shared" si="2"/>
      </c>
      <c r="X67" s="39">
        <f t="shared" si="3"/>
      </c>
    </row>
    <row r="68" spans="1:24" x14ac:dyDescent="0.2">
      <c r="A68" t="s" s="12">
        <v>608</v>
      </c>
      <c r="B68" t="s" s="40">
        <v>534</v>
      </c>
      <c r="C68" s="40">
        <f>IF(ISNA(VLOOKUP(A68,'Vervallen BHT'!A:C,3,FALSE))," ","Oui")</f>
      </c>
      <c r="D68" t="s" s="19">
        <v>609</v>
      </c>
      <c r="E68" t="s" s="13">
        <v>610</v>
      </c>
      <c r="F68" s="40">
        <v>100</v>
      </c>
      <c r="G68" s="40">
        <v>161</v>
      </c>
      <c r="H68" s="40">
        <v>82</v>
      </c>
      <c r="I68" s="40">
        <v>133</v>
      </c>
      <c r="J68" s="40">
        <v>30</v>
      </c>
      <c r="K68" s="40">
        <v>301</v>
      </c>
      <c r="L68" s="40">
        <v>226</v>
      </c>
      <c r="M68" s="40">
        <v>244</v>
      </c>
      <c r="N68" s="40">
        <v>157</v>
      </c>
      <c r="O68" s="40">
        <v>137</v>
      </c>
      <c r="P68" s="40">
        <v>82</v>
      </c>
      <c r="Q68" s="40">
        <v>129</v>
      </c>
      <c r="R68" s="40">
        <v>130</v>
      </c>
      <c r="S68" s="35">
        <v>230</v>
      </c>
      <c r="T68" s="69">
        <v>100</v>
      </c>
      <c r="U68" s="69">
        <v>100</v>
      </c>
      <c r="V68" s="17">
        <f>148.58/100</f>
      </c>
      <c r="W68" s="15">
        <f t="shared" si="2"/>
      </c>
      <c r="X68" s="39">
        <f t="shared" si="3"/>
      </c>
    </row>
    <row r="69" spans="1:24" s="64" customFormat="1" x14ac:dyDescent="0.2">
      <c r="A69" t="s" s="12">
        <v>611</v>
      </c>
      <c r="B69" t="s" s="40">
        <v>612</v>
      </c>
      <c r="C69" s="40">
        <f>IF(ISNA(VLOOKUP(A69,'Vervallen BHT'!A:C,3,FALSE))," ","Oui")</f>
      </c>
      <c r="D69" t="s" s="19">
        <v>4668</v>
      </c>
      <c r="E69" t="s" s="13">
        <v>4669</v>
      </c>
      <c r="F69" s="40">
        <v>0</v>
      </c>
      <c r="G69" s="40">
        <v>1108</v>
      </c>
      <c r="H69" s="40">
        <v>1068</v>
      </c>
      <c r="I69" s="40">
        <v>259</v>
      </c>
      <c r="J69" s="40">
        <v>212</v>
      </c>
      <c r="K69" s="40">
        <v>1000</v>
      </c>
      <c r="L69" s="40">
        <v>727</v>
      </c>
      <c r="M69" s="40">
        <f>360+164</f>
      </c>
      <c r="N69" s="40">
        <v>658</v>
      </c>
      <c r="O69" s="41">
        <v>640</v>
      </c>
      <c r="P69" s="40">
        <v>639</v>
      </c>
      <c r="Q69" s="40">
        <v>639</v>
      </c>
      <c r="R69" s="40">
        <v>450</v>
      </c>
      <c r="S69" s="35">
        <v>450</v>
      </c>
      <c r="T69" s="69">
        <v>260</v>
      </c>
      <c r="U69" s="69">
        <v>260</v>
      </c>
      <c r="V69" s="17">
        <f>1746.1/500</f>
      </c>
      <c r="W69" s="15">
        <f t="shared" si="2"/>
      </c>
      <c r="X69" s="39">
        <f t="shared" si="3"/>
      </c>
    </row>
    <row r="70" spans="1:24" x14ac:dyDescent="0.2">
      <c r="A70" t="s" s="52">
        <v>4670</v>
      </c>
      <c r="B70" s="53"/>
      <c r="C70" s="53">
        <f>IF(ISNA(VLOOKUP(A70,'Vervallen BHT'!A:C,3,FALSE))," ","Oui")</f>
      </c>
      <c r="D70" t="s" s="57">
        <v>4671</v>
      </c>
      <c r="E70" s="54"/>
      <c r="F70" s="53">
        <v>43</v>
      </c>
      <c r="G70" s="53">
        <v>43</v>
      </c>
      <c r="H70" s="53">
        <v>42</v>
      </c>
      <c r="I70" s="53">
        <v>42</v>
      </c>
      <c r="J70" s="53">
        <v>41</v>
      </c>
      <c r="K70" s="53">
        <v>40</v>
      </c>
      <c r="L70" s="53">
        <v>40</v>
      </c>
      <c r="M70" s="53">
        <v>40</v>
      </c>
      <c r="N70" s="53">
        <v>40</v>
      </c>
      <c r="O70" s="61">
        <v>40</v>
      </c>
      <c r="P70" s="53">
        <v>40</v>
      </c>
      <c r="Q70" s="53">
        <v>40</v>
      </c>
      <c r="R70" s="53">
        <v>39</v>
      </c>
      <c r="S70" s="55">
        <v>39</v>
      </c>
      <c r="T70" s="70">
        <v>38</v>
      </c>
      <c r="U70" s="70">
        <v>38</v>
      </c>
      <c r="V70" s="58">
        <v>0</v>
      </c>
      <c r="W70" s="15">
        <f t="shared" si="2"/>
      </c>
      <c r="X70" s="39">
        <f t="shared" si="3"/>
      </c>
    </row>
    <row r="71" spans="1:24" x14ac:dyDescent="0.2">
      <c r="A71" t="s" s="12">
        <v>4672</v>
      </c>
      <c r="B71" s="40"/>
      <c r="C71" s="40">
        <f>IF(ISNA(VLOOKUP(A71,'Vervallen BHT'!A:C,3,FALSE))," ","Oui")</f>
      </c>
      <c r="D71" t="s" s="18">
        <v>4673</v>
      </c>
      <c r="E71" s="13"/>
      <c r="F71" s="40">
        <v>26</v>
      </c>
      <c r="G71" s="40">
        <v>23</v>
      </c>
      <c r="H71" s="40">
        <v>23</v>
      </c>
      <c r="I71" s="40">
        <v>22</v>
      </c>
      <c r="J71" s="40">
        <v>16</v>
      </c>
      <c r="K71" s="40">
        <v>14</v>
      </c>
      <c r="L71" s="40">
        <v>11</v>
      </c>
      <c r="M71" s="40">
        <v>9</v>
      </c>
      <c r="N71" s="40">
        <v>7</v>
      </c>
      <c r="O71" s="41">
        <v>6</v>
      </c>
      <c r="P71" s="40">
        <v>6</v>
      </c>
      <c r="Q71" s="40">
        <v>4</v>
      </c>
      <c r="R71" s="40">
        <v>4</v>
      </c>
      <c r="S71" s="35">
        <v>4</v>
      </c>
      <c r="T71" s="69">
        <v>3</v>
      </c>
      <c r="U71" s="69">
        <v>3</v>
      </c>
      <c r="V71" s="17">
        <v>1.43</v>
      </c>
      <c r="W71" s="15">
        <f t="shared" si="2"/>
      </c>
      <c r="X71" s="39">
        <f t="shared" si="3"/>
      </c>
    </row>
    <row r="72" spans="1:24" x14ac:dyDescent="0.2">
      <c r="A72" t="s" s="12">
        <v>4674</v>
      </c>
      <c r="B72" t="s" s="40">
        <v>534</v>
      </c>
      <c r="C72" s="40">
        <f>IF(ISNA(VLOOKUP(A72,'Vervallen BHT'!A:C,3,FALSE))," ","Oui")</f>
      </c>
      <c r="D72" t="s" s="18">
        <v>4675</v>
      </c>
      <c r="E72" t="s" s="13">
        <v>4676</v>
      </c>
      <c r="F72" s="40">
        <v>82</v>
      </c>
      <c r="G72" s="40">
        <v>82</v>
      </c>
      <c r="H72" s="40">
        <v>80</v>
      </c>
      <c r="I72" s="40">
        <v>80</v>
      </c>
      <c r="J72" s="40">
        <v>79</v>
      </c>
      <c r="K72" s="40">
        <v>78</v>
      </c>
      <c r="L72" s="40">
        <v>75</v>
      </c>
      <c r="M72" s="40">
        <v>68</v>
      </c>
      <c r="N72" s="40">
        <v>67</v>
      </c>
      <c r="O72" s="41">
        <v>67</v>
      </c>
      <c r="P72" s="40">
        <v>67</v>
      </c>
      <c r="Q72" s="40">
        <v>63</v>
      </c>
      <c r="R72" s="40">
        <v>63</v>
      </c>
      <c r="S72" s="35">
        <v>63</v>
      </c>
      <c r="T72" s="69">
        <v>62</v>
      </c>
      <c r="U72" s="69">
        <v>62</v>
      </c>
      <c r="V72" s="17">
        <f>114.3/100</f>
      </c>
      <c r="W72" s="15">
        <f t="shared" si="2"/>
      </c>
      <c r="X72" s="39">
        <f t="shared" si="3"/>
      </c>
    </row>
    <row r="73" spans="1:24" x14ac:dyDescent="0.2">
      <c r="A73" t="s" s="12">
        <v>4677</v>
      </c>
      <c r="B73" t="s" s="40">
        <v>581</v>
      </c>
      <c r="C73" s="40">
        <f>IF(ISNA(VLOOKUP(A73,'Vervallen BHT'!A:C,3,FALSE))," ","Oui")</f>
      </c>
      <c r="D73" t="s" s="18">
        <v>4678</v>
      </c>
      <c r="E73" t="s" s="13">
        <v>4679</v>
      </c>
      <c r="F73" s="40">
        <v>165</v>
      </c>
      <c r="G73" s="40">
        <v>158</v>
      </c>
      <c r="H73" s="40">
        <v>158</v>
      </c>
      <c r="I73" s="40">
        <v>158</v>
      </c>
      <c r="J73" s="40">
        <v>141</v>
      </c>
      <c r="K73" s="40">
        <v>141</v>
      </c>
      <c r="L73" s="40">
        <v>128</v>
      </c>
      <c r="M73" s="40">
        <v>127</v>
      </c>
      <c r="N73" s="40">
        <v>123</v>
      </c>
      <c r="O73" s="41">
        <v>123</v>
      </c>
      <c r="P73" s="40">
        <v>121</v>
      </c>
      <c r="Q73" s="40">
        <v>121</v>
      </c>
      <c r="R73" s="40">
        <v>121</v>
      </c>
      <c r="S73" s="35">
        <v>121</v>
      </c>
      <c r="T73" s="69">
        <v>121</v>
      </c>
      <c r="U73" s="69">
        <v>121</v>
      </c>
      <c r="V73" s="17">
        <v>0.2222</v>
      </c>
      <c r="W73" s="15">
        <f t="shared" si="2"/>
      </c>
      <c r="X73" s="39">
        <f t="shared" si="3"/>
      </c>
    </row>
    <row r="74" spans="1:24" x14ac:dyDescent="0.2">
      <c r="A74" t="s" s="12">
        <v>4680</v>
      </c>
      <c r="B74" s="40"/>
      <c r="C74" s="40">
        <f>IF(ISNA(VLOOKUP(A74,'Vervallen BHT'!A:C,3,FALSE))," ","Oui")</f>
      </c>
      <c r="D74" t="s" s="18">
        <v>4681</v>
      </c>
      <c r="E74" t="s" s="13">
        <v>4682</v>
      </c>
      <c r="F74" s="40">
        <v>100</v>
      </c>
      <c r="G74" s="40">
        <v>268</v>
      </c>
      <c r="H74" s="40">
        <v>265</v>
      </c>
      <c r="I74" s="40">
        <v>265</v>
      </c>
      <c r="J74" s="40">
        <v>265</v>
      </c>
      <c r="K74" s="40">
        <v>263</v>
      </c>
      <c r="L74" s="40">
        <v>258</v>
      </c>
      <c r="M74" s="40">
        <v>253</v>
      </c>
      <c r="N74" s="40">
        <v>253</v>
      </c>
      <c r="O74" s="41">
        <v>251</v>
      </c>
      <c r="P74" s="40">
        <v>250</v>
      </c>
      <c r="Q74" s="40">
        <v>250</v>
      </c>
      <c r="R74" s="40">
        <v>250</v>
      </c>
      <c r="S74" s="35">
        <v>250</v>
      </c>
      <c r="T74" s="69">
        <v>246</v>
      </c>
      <c r="U74" s="69">
        <v>246</v>
      </c>
      <c r="V74" s="17">
        <v>0.04</v>
      </c>
      <c r="W74" s="15">
        <f t="shared" si="2"/>
      </c>
      <c r="X74" s="39">
        <f t="shared" si="3"/>
      </c>
    </row>
    <row r="75" spans="1:24" x14ac:dyDescent="0.2">
      <c r="A75" t="s" s="12">
        <v>1479</v>
      </c>
      <c r="B75" t="s" s="40">
        <v>586</v>
      </c>
      <c r="C75" s="40">
        <f>IF(ISNA(VLOOKUP(A75,'Vervallen BHT'!A:C,3,FALSE))," ","Oui")</f>
      </c>
      <c r="D75" t="s" s="13">
        <v>582</v>
      </c>
      <c r="E75" s="13"/>
      <c r="F75" s="40">
        <v>100</v>
      </c>
      <c r="G75" s="40">
        <v>97</v>
      </c>
      <c r="H75" s="40">
        <v>96</v>
      </c>
      <c r="I75" s="40">
        <v>95</v>
      </c>
      <c r="J75" s="40">
        <v>94</v>
      </c>
      <c r="K75" s="40">
        <v>92</v>
      </c>
      <c r="L75" s="40">
        <v>92</v>
      </c>
      <c r="M75" s="40">
        <v>91</v>
      </c>
      <c r="N75" s="40">
        <v>78</v>
      </c>
      <c r="O75" s="41">
        <v>78</v>
      </c>
      <c r="P75" s="40">
        <v>78</v>
      </c>
      <c r="Q75" s="40">
        <v>73</v>
      </c>
      <c r="R75" s="40">
        <v>72</v>
      </c>
      <c r="S75" s="35">
        <v>72</v>
      </c>
      <c r="T75" s="69">
        <v>72</v>
      </c>
      <c r="U75" s="69"/>
      <c r="V75" s="17">
        <v>0.631</v>
      </c>
      <c r="W75" s="15">
        <f t="shared" si="2"/>
      </c>
      <c r="X75" s="39">
        <f t="shared" si="3"/>
      </c>
    </row>
    <row r="76" spans="1:24" x14ac:dyDescent="0.2">
      <c r="A76" t="s" s="12">
        <v>1480</v>
      </c>
      <c r="B76" t="s" s="40">
        <v>534</v>
      </c>
      <c r="C76" s="40">
        <f>IF(ISNA(VLOOKUP(A76,'Vervallen BHT'!A:C,3,FALSE))," ","Oui")</f>
      </c>
      <c r="D76" t="s" s="13">
        <v>1484</v>
      </c>
      <c r="E76" s="13"/>
      <c r="F76" s="40">
        <v>333</v>
      </c>
      <c r="G76" s="40">
        <v>509</v>
      </c>
      <c r="H76" s="40">
        <v>459</v>
      </c>
      <c r="I76" s="40">
        <v>437</v>
      </c>
      <c r="J76" s="40">
        <v>290</v>
      </c>
      <c r="K76" s="40">
        <v>180</v>
      </c>
      <c r="L76" s="40">
        <v>147</v>
      </c>
      <c r="M76" s="40">
        <v>220</v>
      </c>
      <c r="N76" s="40">
        <v>298</v>
      </c>
      <c r="O76" s="41">
        <v>237</v>
      </c>
      <c r="P76" s="40">
        <v>175</v>
      </c>
      <c r="Q76" s="40">
        <v>389</v>
      </c>
      <c r="R76" s="40">
        <v>237</v>
      </c>
      <c r="S76" s="35">
        <v>232</v>
      </c>
      <c r="T76" s="69">
        <v>237</v>
      </c>
      <c r="U76" s="69">
        <v>237</v>
      </c>
      <c r="V76" s="17">
        <f>558.6/600</f>
      </c>
      <c r="W76" s="15">
        <f t="shared" si="2"/>
      </c>
      <c r="X76" s="39">
        <f t="shared" si="3"/>
      </c>
    </row>
    <row r="77" spans="1:24" x14ac:dyDescent="0.2">
      <c r="A77" t="s" s="12">
        <v>1481</v>
      </c>
      <c r="B77" t="s" s="40">
        <v>534</v>
      </c>
      <c r="C77" s="40">
        <f>IF(ISNA(VLOOKUP(A77,'Vervallen BHT'!A:C,3,FALSE))," ","Oui")</f>
      </c>
      <c r="D77" t="s" s="13">
        <v>1482</v>
      </c>
      <c r="E77" s="13"/>
      <c r="F77" s="40">
        <v>47</v>
      </c>
      <c r="G77" s="40">
        <v>44</v>
      </c>
      <c r="H77" s="40">
        <v>43</v>
      </c>
      <c r="I77" s="40">
        <v>42</v>
      </c>
      <c r="J77" s="40">
        <v>41</v>
      </c>
      <c r="K77" s="40">
        <v>40</v>
      </c>
      <c r="L77" s="40">
        <v>40</v>
      </c>
      <c r="M77" s="40">
        <v>39</v>
      </c>
      <c r="N77" s="40">
        <v>69</v>
      </c>
      <c r="O77" s="41">
        <v>36</v>
      </c>
      <c r="P77" s="40">
        <v>36</v>
      </c>
      <c r="Q77" s="40">
        <v>30</v>
      </c>
      <c r="R77" s="40">
        <v>30</v>
      </c>
      <c r="S77" s="35">
        <v>30</v>
      </c>
      <c r="T77" s="69">
        <v>30</v>
      </c>
      <c r="U77" s="69">
        <v>30</v>
      </c>
      <c r="V77" s="17">
        <v>0.42</v>
      </c>
      <c r="W77" s="15">
        <f t="shared" si="2"/>
      </c>
      <c r="X77" s="39">
        <f t="shared" si="3"/>
      </c>
    </row>
    <row r="78" spans="1:24" s="64" customFormat="1" x14ac:dyDescent="0.2">
      <c r="A78" t="s" s="52">
        <v>53</v>
      </c>
      <c r="B78" s="40"/>
      <c r="C78" s="53">
        <f>IF(ISNA(VLOOKUP(A78,'Vervallen BHT'!A:C,3,FALSE))," ","Oui")</f>
      </c>
      <c r="D78" t="s" s="54">
        <v>71</v>
      </c>
      <c r="E78" s="54"/>
      <c r="F78" s="40">
        <v>142</v>
      </c>
      <c r="G78" s="40">
        <v>143</v>
      </c>
      <c r="H78" s="40">
        <v>142</v>
      </c>
      <c r="I78" s="40">
        <v>142</v>
      </c>
      <c r="J78" s="40">
        <v>142</v>
      </c>
      <c r="K78" s="53">
        <v>142</v>
      </c>
      <c r="L78" s="53">
        <v>142</v>
      </c>
      <c r="M78" s="53">
        <v>142</v>
      </c>
      <c r="N78" s="53">
        <v>142</v>
      </c>
      <c r="O78" s="53">
        <v>142</v>
      </c>
      <c r="P78" s="53">
        <v>142</v>
      </c>
      <c r="Q78" s="53">
        <v>142</v>
      </c>
      <c r="R78" s="53">
        <v>142</v>
      </c>
      <c r="S78" s="55">
        <v>142</v>
      </c>
      <c r="T78" s="70">
        <v>142</v>
      </c>
      <c r="U78" s="70">
        <v>142</v>
      </c>
      <c r="V78" s="58">
        <v>0</v>
      </c>
      <c r="W78" s="15">
        <f t="shared" si="2"/>
      </c>
      <c r="X78" s="39">
        <f t="shared" si="3"/>
      </c>
    </row>
    <row r="79" spans="1:24" x14ac:dyDescent="0.2">
      <c r="A79" t="s" s="12">
        <v>1483</v>
      </c>
      <c r="B79" t="s" s="40">
        <v>586</v>
      </c>
      <c r="C79" s="40">
        <f>IF(ISNA(VLOOKUP(A79,'Vervallen BHT'!A:C,3,FALSE))," ","Oui")</f>
      </c>
      <c r="D79" t="s" s="13">
        <v>1485</v>
      </c>
      <c r="E79" s="13"/>
      <c r="F79" s="40">
        <v>209</v>
      </c>
      <c r="G79" s="40">
        <v>402</v>
      </c>
      <c r="H79" s="40">
        <v>394</v>
      </c>
      <c r="I79" s="40">
        <v>322</v>
      </c>
      <c r="J79" s="40">
        <v>306</v>
      </c>
      <c r="K79" s="40">
        <v>491</v>
      </c>
      <c r="L79" s="40">
        <v>475</v>
      </c>
      <c r="M79" s="40">
        <v>395</v>
      </c>
      <c r="N79" s="40">
        <v>349</v>
      </c>
      <c r="O79" s="40">
        <v>280</v>
      </c>
      <c r="P79" s="40">
        <v>238</v>
      </c>
      <c r="Q79" s="40">
        <v>260</v>
      </c>
      <c r="R79" s="40">
        <v>225</v>
      </c>
      <c r="S79" s="35">
        <v>225</v>
      </c>
      <c r="T79" s="69">
        <v>257</v>
      </c>
      <c r="U79" s="69">
        <v>257</v>
      </c>
      <c r="V79" s="17">
        <f>1.72/200</f>
      </c>
      <c r="W79" s="15">
        <f t="shared" si="2"/>
      </c>
      <c r="X79" s="39">
        <f t="shared" si="3"/>
      </c>
    </row>
    <row r="80" spans="1:24" x14ac:dyDescent="0.2">
      <c r="A80" t="s" s="12">
        <v>1486</v>
      </c>
      <c r="B80" t="s" s="40">
        <v>586</v>
      </c>
      <c r="C80" s="40">
        <f>IF(ISNA(VLOOKUP(A80,'Vervallen BHT'!A:C,3,FALSE))," ","Oui")</f>
      </c>
      <c r="D80" t="s" s="13">
        <v>1487</v>
      </c>
      <c r="E80" s="13"/>
      <c r="F80" s="40">
        <v>539</v>
      </c>
      <c r="G80" s="40">
        <v>478</v>
      </c>
      <c r="H80" s="40">
        <v>413</v>
      </c>
      <c r="I80" s="40">
        <v>300</v>
      </c>
      <c r="J80" s="40">
        <v>288</v>
      </c>
      <c r="K80" s="40">
        <v>231</v>
      </c>
      <c r="L80" s="40">
        <v>149</v>
      </c>
      <c r="M80" s="40">
        <v>145</v>
      </c>
      <c r="N80" s="40">
        <v>141</v>
      </c>
      <c r="O80" s="41">
        <v>133</v>
      </c>
      <c r="P80" s="40">
        <v>124</v>
      </c>
      <c r="Q80" s="40">
        <v>81</v>
      </c>
      <c r="R80" s="40">
        <v>81</v>
      </c>
      <c r="S80" s="35">
        <v>81</v>
      </c>
      <c r="T80" s="69">
        <v>81</v>
      </c>
      <c r="U80" s="69">
        <v>81</v>
      </c>
      <c r="V80" s="17">
        <v>0.646</v>
      </c>
      <c r="W80" s="15">
        <f t="shared" si="2"/>
      </c>
      <c r="X80" s="39">
        <f t="shared" si="3"/>
      </c>
    </row>
    <row r="81" spans="1:24" x14ac:dyDescent="0.2">
      <c r="A81" t="s" s="12">
        <v>3207</v>
      </c>
      <c r="B81" s="40"/>
      <c r="C81" s="40">
        <f>IF(ISNA(VLOOKUP(A81,'Vervallen BHT'!A:C,3,FALSE))," ","Oui")</f>
      </c>
      <c r="D81" t="s" s="13">
        <v>3208</v>
      </c>
      <c r="E81" s="13"/>
      <c r="F81" s="40">
        <v>204</v>
      </c>
      <c r="G81" s="40">
        <v>145</v>
      </c>
      <c r="H81" s="40">
        <v>99</v>
      </c>
      <c r="I81" s="40">
        <v>172</v>
      </c>
      <c r="J81" s="40">
        <v>96</v>
      </c>
      <c r="K81" s="40">
        <v>95</v>
      </c>
      <c r="L81" s="40">
        <v>140</v>
      </c>
      <c r="M81" s="40">
        <v>126</v>
      </c>
      <c r="N81" s="40">
        <v>77</v>
      </c>
      <c r="O81" s="41">
        <v>71</v>
      </c>
      <c r="P81" s="40">
        <v>250</v>
      </c>
      <c r="Q81" s="40">
        <v>187</v>
      </c>
      <c r="R81" s="40">
        <v>142</v>
      </c>
      <c r="S81" s="35">
        <v>142</v>
      </c>
      <c r="T81" s="69">
        <v>132</v>
      </c>
      <c r="U81" s="69">
        <v>132</v>
      </c>
      <c r="V81" s="17">
        <f>42.94/100</f>
      </c>
      <c r="W81" s="15">
        <f t="shared" si="2"/>
      </c>
      <c r="X81" s="39">
        <f t="shared" si="3"/>
      </c>
    </row>
    <row r="82" spans="1:24" x14ac:dyDescent="0.2">
      <c r="A82" t="s" s="12">
        <v>3209</v>
      </c>
      <c r="B82" s="40"/>
      <c r="C82" s="40">
        <f>IF(ISNA(VLOOKUP(A82,'Vervallen BHT'!A:C,3,FALSE))," ","Oui")</f>
      </c>
      <c r="D82" t="s" s="13">
        <v>3210</v>
      </c>
      <c r="E82" s="13"/>
      <c r="F82" s="40">
        <v>241</v>
      </c>
      <c r="G82" s="40">
        <v>241</v>
      </c>
      <c r="H82" s="40">
        <v>241</v>
      </c>
      <c r="I82" s="40">
        <v>241</v>
      </c>
      <c r="J82" s="40">
        <v>241</v>
      </c>
      <c r="K82" s="40">
        <v>241</v>
      </c>
      <c r="L82" s="40">
        <v>241</v>
      </c>
      <c r="M82" s="40">
        <v>241</v>
      </c>
      <c r="N82" s="40">
        <v>241</v>
      </c>
      <c r="O82" s="41">
        <v>241</v>
      </c>
      <c r="P82" s="40">
        <v>241</v>
      </c>
      <c r="Q82" s="40">
        <v>241</v>
      </c>
      <c r="R82" s="40">
        <v>241</v>
      </c>
      <c r="S82" s="35">
        <v>241</v>
      </c>
      <c r="T82" s="69">
        <v>241</v>
      </c>
      <c r="U82" s="69">
        <v>241</v>
      </c>
      <c r="V82" s="17">
        <v>0.125</v>
      </c>
      <c r="W82" s="15">
        <f t="shared" si="2"/>
      </c>
      <c r="X82" s="39">
        <f t="shared" si="3"/>
      </c>
    </row>
    <row r="83" spans="1:24" x14ac:dyDescent="0.2">
      <c r="A83" t="s" s="12">
        <v>423</v>
      </c>
      <c r="B83" s="40"/>
      <c r="C83" s="40">
        <f>IF(ISNA(VLOOKUP(A83,'Vervallen BHT'!A:C,3,FALSE))," ","Oui")</f>
      </c>
      <c r="D83" t="s" s="13">
        <v>425</v>
      </c>
      <c r="E83" s="13"/>
      <c r="F83" s="40">
        <v>80</v>
      </c>
      <c r="G83" s="40">
        <v>77</v>
      </c>
      <c r="H83" s="40">
        <v>65</v>
      </c>
      <c r="I83" s="40">
        <v>60</v>
      </c>
      <c r="J83" s="40">
        <v>45</v>
      </c>
      <c r="K83" s="40">
        <v>34</v>
      </c>
      <c r="L83" s="40">
        <v>29</v>
      </c>
      <c r="M83" s="40">
        <v>27</v>
      </c>
      <c r="N83" s="40">
        <v>19</v>
      </c>
      <c r="O83" s="41">
        <v>16</v>
      </c>
      <c r="P83" s="40">
        <v>107</v>
      </c>
      <c r="Q83" s="40">
        <v>65</v>
      </c>
      <c r="R83" s="40">
        <v>51</v>
      </c>
      <c r="S83" s="35">
        <v>51</v>
      </c>
      <c r="T83" s="69">
        <v>44</v>
      </c>
      <c r="U83" s="69">
        <v>44</v>
      </c>
      <c r="V83" s="17">
        <f>95.38/100</f>
      </c>
      <c r="W83" s="15">
        <f t="shared" si="2"/>
      </c>
      <c r="X83" s="39">
        <f t="shared" si="3"/>
      </c>
    </row>
    <row r="84" spans="1:24" x14ac:dyDescent="0.2">
      <c r="A84" t="s" s="12">
        <v>3211</v>
      </c>
      <c r="B84" s="40"/>
      <c r="C84" s="40">
        <f>IF(ISNA(VLOOKUP(A84,'Vervallen BHT'!A:C,3,FALSE))," ","Oui")</f>
      </c>
      <c r="D84" t="s" s="13">
        <v>3212</v>
      </c>
      <c r="E84" s="13"/>
      <c r="F84" s="40">
        <v>150</v>
      </c>
      <c r="G84" s="40">
        <v>150</v>
      </c>
      <c r="H84" s="40">
        <v>149</v>
      </c>
      <c r="I84" s="40">
        <v>109</v>
      </c>
      <c r="J84" s="40">
        <v>109</v>
      </c>
      <c r="K84" s="40">
        <v>109</v>
      </c>
      <c r="L84" s="40">
        <v>109</v>
      </c>
      <c r="M84" s="40">
        <v>97</v>
      </c>
      <c r="N84" s="40">
        <v>97</v>
      </c>
      <c r="O84" s="41">
        <v>97</v>
      </c>
      <c r="P84" s="40">
        <v>97</v>
      </c>
      <c r="Q84" s="40">
        <v>97</v>
      </c>
      <c r="R84" s="40">
        <v>97</v>
      </c>
      <c r="S84" s="35">
        <v>97</v>
      </c>
      <c r="T84" s="69">
        <v>97</v>
      </c>
      <c r="U84" s="69">
        <v>97</v>
      </c>
      <c r="V84" s="17">
        <v>0.15</v>
      </c>
      <c r="W84" s="15">
        <f t="shared" si="2"/>
      </c>
      <c r="X84" s="39">
        <f t="shared" si="3"/>
      </c>
    </row>
    <row r="85" spans="1:24" x14ac:dyDescent="0.2">
      <c r="A85" t="s" s="12">
        <v>743</v>
      </c>
      <c r="B85" s="40"/>
      <c r="C85" s="40">
        <f>IF(ISNA(VLOOKUP(A85,'Vervallen BHT'!A:C,3,FALSE))," ","Oui")</f>
      </c>
      <c r="D85" t="s" s="13">
        <v>2408</v>
      </c>
      <c r="E85" s="13"/>
      <c r="F85" s="40"/>
      <c r="G85" s="40"/>
      <c r="H85" s="40">
        <v>1</v>
      </c>
      <c r="I85" s="40">
        <v>1</v>
      </c>
      <c r="J85" s="40">
        <v>1</v>
      </c>
      <c r="K85" s="40">
        <v>1</v>
      </c>
      <c r="L85" s="40">
        <v>1</v>
      </c>
      <c r="M85" s="40">
        <v>1</v>
      </c>
      <c r="N85" s="40">
        <v>1</v>
      </c>
      <c r="O85" s="41">
        <v>1</v>
      </c>
      <c r="P85" s="40">
        <v>1</v>
      </c>
      <c r="Q85" s="40">
        <v>1</v>
      </c>
      <c r="R85" s="40">
        <v>1</v>
      </c>
      <c r="S85" s="35">
        <v>1</v>
      </c>
      <c r="T85" s="69">
        <v>1</v>
      </c>
      <c r="U85" s="69">
        <v>1</v>
      </c>
      <c r="V85" s="17">
        <v>0</v>
      </c>
      <c r="W85" s="15">
        <f t="shared" si="2"/>
      </c>
      <c r="X85" s="39">
        <f t="shared" si="3"/>
      </c>
    </row>
    <row r="86" spans="1:24" x14ac:dyDescent="0.2">
      <c r="A86" t="s" s="12">
        <v>15646</v>
      </c>
      <c r="B86" s="40"/>
      <c r="C86" s="40">
        <f>IF(ISNA(VLOOKUP(A86,'Vervallen BHT'!A:C,3,FALSE))," ","Oui")</f>
      </c>
      <c r="D86" t="s" s="13">
        <v>15647</v>
      </c>
      <c r="E86" s="13"/>
      <c r="F86" s="40"/>
      <c r="G86" s="40"/>
      <c r="H86" s="40">
        <v>100</v>
      </c>
      <c r="I86" s="40">
        <v>100</v>
      </c>
      <c r="J86" s="40">
        <v>100</v>
      </c>
      <c r="K86" s="40">
        <v>100</v>
      </c>
      <c r="L86" s="40">
        <v>100</v>
      </c>
      <c r="M86" s="40">
        <v>100</v>
      </c>
      <c r="N86" s="40">
        <v>100</v>
      </c>
      <c r="O86" s="41">
        <v>100</v>
      </c>
      <c r="P86" s="40">
        <v>100</v>
      </c>
      <c r="Q86" s="40">
        <v>100</v>
      </c>
      <c r="R86" s="40">
        <v>100</v>
      </c>
      <c r="S86" s="35">
        <v>100</v>
      </c>
      <c r="T86" s="69">
        <v>100</v>
      </c>
      <c r="U86" s="69">
        <v>100</v>
      </c>
      <c r="V86" s="17">
        <f>6/100</f>
      </c>
      <c r="W86" s="15">
        <f t="shared" si="2"/>
      </c>
      <c r="X86" s="39">
        <f t="shared" si="3"/>
      </c>
    </row>
    <row r="87" spans="1:24" x14ac:dyDescent="0.2">
      <c r="A87" t="s" s="12">
        <v>410</v>
      </c>
      <c r="B87" s="40"/>
      <c r="C87" s="40">
        <f>IF(ISNA(VLOOKUP(A87,'Vervallen BHT'!A:C,3,FALSE))," ","Oui")</f>
      </c>
      <c r="D87" t="s" s="13">
        <v>426</v>
      </c>
      <c r="E87" s="13"/>
      <c r="F87" s="40">
        <v>71</v>
      </c>
      <c r="G87" s="40">
        <v>59</v>
      </c>
      <c r="H87" s="40">
        <v>52</v>
      </c>
      <c r="I87" s="40">
        <v>36</v>
      </c>
      <c r="J87" s="40">
        <v>29</v>
      </c>
      <c r="K87" s="40">
        <v>21</v>
      </c>
      <c r="L87" s="40">
        <v>10</v>
      </c>
      <c r="M87" s="40">
        <v>26</v>
      </c>
      <c r="N87" s="40">
        <v>23</v>
      </c>
      <c r="O87" s="41">
        <v>22</v>
      </c>
      <c r="P87" s="40">
        <v>15</v>
      </c>
      <c r="Q87" s="40">
        <v>83</v>
      </c>
      <c r="R87" s="40">
        <v>81</v>
      </c>
      <c r="S87" s="35">
        <v>81</v>
      </c>
      <c r="T87" s="69">
        <v>80</v>
      </c>
      <c r="U87" s="69">
        <v>80</v>
      </c>
      <c r="V87" s="17">
        <f>20.48/100</f>
      </c>
      <c r="W87" s="15">
        <f t="shared" si="2"/>
      </c>
      <c r="X87" s="39">
        <f t="shared" si="3"/>
      </c>
    </row>
    <row r="88" spans="1:24" x14ac:dyDescent="0.2">
      <c r="A88" t="s" s="12">
        <v>15667</v>
      </c>
      <c r="B88" s="40"/>
      <c r="C88" s="40">
        <f>IF(ISNA(VLOOKUP(A88,'Vervallen BHT'!A:C,3,FALSE))," ","Oui")</f>
      </c>
      <c r="D88" t="s" s="13">
        <v>15668</v>
      </c>
      <c r="E88" s="13"/>
      <c r="F88" s="40"/>
      <c r="G88" s="40"/>
      <c r="H88" s="40">
        <v>20</v>
      </c>
      <c r="I88" s="40">
        <v>20</v>
      </c>
      <c r="J88" s="40">
        <v>20</v>
      </c>
      <c r="K88" s="40">
        <v>20</v>
      </c>
      <c r="L88" s="40">
        <v>20</v>
      </c>
      <c r="M88" s="40">
        <v>20</v>
      </c>
      <c r="N88" s="40">
        <v>20</v>
      </c>
      <c r="O88" s="41">
        <v>20</v>
      </c>
      <c r="P88" s="40">
        <v>20</v>
      </c>
      <c r="Q88" s="40">
        <v>20</v>
      </c>
      <c r="R88" s="40">
        <v>20</v>
      </c>
      <c r="S88" s="35">
        <v>20</v>
      </c>
      <c r="T88" s="69">
        <v>20</v>
      </c>
      <c r="U88" s="69">
        <v>20</v>
      </c>
      <c r="V88" s="17">
        <f>25.2/20</f>
      </c>
      <c r="W88" s="15">
        <f t="shared" si="2"/>
      </c>
      <c r="X88" s="39">
        <f t="shared" si="3"/>
      </c>
    </row>
    <row r="89" spans="1:24" x14ac:dyDescent="0.2">
      <c r="A89" t="s" s="12">
        <v>25456</v>
      </c>
      <c r="B89" s="40"/>
      <c r="C89" s="40">
        <f>IF(ISNA(VLOOKUP(A89,'Vervallen BHT'!A:C,3,FALSE))," ","Oui")</f>
      </c>
      <c r="D89" t="s" s="13">
        <v>25457</v>
      </c>
      <c r="E89" s="13"/>
      <c r="F89" s="40"/>
      <c r="G89" s="40"/>
      <c r="H89" s="40"/>
      <c r="I89" s="40"/>
      <c r="J89" s="40"/>
      <c r="K89" s="40"/>
      <c r="L89" s="40"/>
      <c r="M89" s="40"/>
      <c r="N89" s="40"/>
      <c r="O89" s="41"/>
      <c r="P89" s="40">
        <v>100</v>
      </c>
      <c r="Q89" s="40">
        <v>100</v>
      </c>
      <c r="R89" s="40">
        <v>100</v>
      </c>
      <c r="S89" s="35">
        <v>100</v>
      </c>
      <c r="T89" s="69">
        <v>100</v>
      </c>
      <c r="U89" s="69">
        <v>100</v>
      </c>
      <c r="V89" s="17">
        <f>128.44/100</f>
      </c>
      <c r="W89" s="15">
        <f t="shared" si="2"/>
      </c>
      <c r="X89" s="39">
        <f t="shared" si="3"/>
      </c>
    </row>
    <row r="90" spans="1:24" x14ac:dyDescent="0.2">
      <c r="A90" t="s" s="12">
        <v>25458</v>
      </c>
      <c r="B90" s="40"/>
      <c r="C90" s="40">
        <f>IF(ISNA(VLOOKUP(A90,'Vervallen BHT'!A:C,3,FALSE))," ","Oui")</f>
      </c>
      <c r="D90" t="s" s="13">
        <v>25459</v>
      </c>
      <c r="E90" s="13"/>
      <c r="F90" s="40"/>
      <c r="G90" s="40"/>
      <c r="H90" s="40"/>
      <c r="I90" s="40"/>
      <c r="J90" s="40"/>
      <c r="K90" s="40"/>
      <c r="L90" s="40"/>
      <c r="M90" s="40"/>
      <c r="N90" s="40"/>
      <c r="O90" s="41"/>
      <c r="P90" s="40">
        <v>100</v>
      </c>
      <c r="Q90" s="40">
        <v>100</v>
      </c>
      <c r="R90" s="40">
        <v>100</v>
      </c>
      <c r="S90" s="35">
        <v>100</v>
      </c>
      <c r="T90" s="69">
        <v>100</v>
      </c>
      <c r="U90" s="69">
        <v>100</v>
      </c>
      <c r="V90" s="17">
        <f>166.82/100</f>
      </c>
      <c r="W90" s="15">
        <f t="shared" si="2"/>
      </c>
      <c r="X90" s="39">
        <f t="shared" si="3"/>
      </c>
    </row>
    <row r="91" spans="1:24" x14ac:dyDescent="0.2">
      <c r="A91" t="s" s="12">
        <v>61</v>
      </c>
      <c r="B91" s="40"/>
      <c r="C91" s="40">
        <f>IF(ISNA(VLOOKUP(A91,'Vervallen BHT'!A:C,3,FALSE))," ","Oui")</f>
      </c>
      <c r="D91" t="s" s="13">
        <v>72</v>
      </c>
      <c r="E91" s="13"/>
      <c r="F91" s="40">
        <v>5</v>
      </c>
      <c r="G91" s="40">
        <v>5</v>
      </c>
      <c r="H91" s="40">
        <v>5</v>
      </c>
      <c r="I91" s="40">
        <v>5</v>
      </c>
      <c r="J91" s="40">
        <v>5</v>
      </c>
      <c r="K91" s="40">
        <v>5</v>
      </c>
      <c r="L91" s="40">
        <v>5</v>
      </c>
      <c r="M91" s="40">
        <v>5</v>
      </c>
      <c r="N91" s="40">
        <v>5</v>
      </c>
      <c r="O91" s="41">
        <v>5</v>
      </c>
      <c r="P91" s="40">
        <v>5</v>
      </c>
      <c r="Q91" s="40">
        <v>5</v>
      </c>
      <c r="R91" s="40">
        <v>5</v>
      </c>
      <c r="S91" s="35">
        <v>5</v>
      </c>
      <c r="T91" s="69">
        <v>5</v>
      </c>
      <c r="U91" s="69">
        <v>5</v>
      </c>
      <c r="V91" s="17">
        <f>210.33/10</f>
      </c>
      <c r="W91" s="15">
        <f t="shared" si="2"/>
      </c>
      <c r="X91" s="39">
        <f t="shared" si="3"/>
      </c>
    </row>
    <row r="92" spans="1:24" x14ac:dyDescent="0.2">
      <c r="A92" t="s" s="12">
        <v>13790</v>
      </c>
      <c r="B92" s="40"/>
      <c r="C92" s="40">
        <f>IF(ISNA(VLOOKUP(A92,'Vervallen BHT'!A:C,3,FALSE))," ","Oui")</f>
      </c>
      <c r="D92" t="s" s="13">
        <v>3752</v>
      </c>
      <c r="E92" t="s" s="13">
        <v>3753</v>
      </c>
      <c r="F92" s="40">
        <v>8</v>
      </c>
      <c r="G92" s="40">
        <v>6</v>
      </c>
      <c r="H92" s="40">
        <v>10</v>
      </c>
      <c r="I92" s="40">
        <v>10</v>
      </c>
      <c r="J92" s="40">
        <v>12</v>
      </c>
      <c r="K92" s="40">
        <v>4</v>
      </c>
      <c r="L92" s="40">
        <v>15</v>
      </c>
      <c r="M92" s="40">
        <v>15</v>
      </c>
      <c r="N92" s="40">
        <v>15</v>
      </c>
      <c r="O92" s="41">
        <v>15</v>
      </c>
      <c r="P92" s="40">
        <v>15</v>
      </c>
      <c r="Q92" s="40">
        <v>15</v>
      </c>
      <c r="R92" s="40">
        <v>13</v>
      </c>
      <c r="S92" s="35">
        <v>13</v>
      </c>
      <c r="T92" s="69">
        <v>13</v>
      </c>
      <c r="U92" s="69">
        <v>13</v>
      </c>
      <c r="V92" s="17">
        <v>12.1</v>
      </c>
      <c r="W92" s="15">
        <f t="shared" si="2"/>
      </c>
      <c r="X92" s="39">
        <f t="shared" si="3"/>
      </c>
    </row>
    <row r="93" spans="1:24" x14ac:dyDescent="0.2">
      <c r="A93" t="s" s="67">
        <v>13788</v>
      </c>
      <c r="B93" s="40"/>
      <c r="C93" s="40">
        <f>IF(ISNA(VLOOKUP(A93,'Vervallen BHT'!A:C,3,FALSE))," ","Oui")</f>
      </c>
      <c r="D93" t="s" s="13">
        <v>25455</v>
      </c>
      <c r="E93" s="13"/>
      <c r="F93" s="40"/>
      <c r="G93" s="40"/>
      <c r="H93" s="40"/>
      <c r="I93" s="40"/>
      <c r="J93" s="40"/>
      <c r="K93" s="40"/>
      <c r="L93" s="40"/>
      <c r="M93" s="40"/>
      <c r="N93" s="40"/>
      <c r="O93" s="41"/>
      <c r="P93" s="40">
        <v>8</v>
      </c>
      <c r="Q93" s="40">
        <v>26</v>
      </c>
      <c r="R93" s="40">
        <v>27</v>
      </c>
      <c r="S93" s="35">
        <v>25</v>
      </c>
      <c r="T93" s="69">
        <v>19</v>
      </c>
      <c r="U93" s="69">
        <v>19</v>
      </c>
      <c r="V93" s="17">
        <f>276.84/20</f>
      </c>
      <c r="W93" s="15">
        <f t="shared" si="2"/>
      </c>
      <c r="X93" s="39">
        <f t="shared" si="3"/>
      </c>
    </row>
    <row r="94" spans="1:24" x14ac:dyDescent="0.2">
      <c r="A94" t="s" s="67">
        <v>13788</v>
      </c>
      <c r="B94" s="40"/>
      <c r="C94" s="40">
        <f>IF(ISNA(VLOOKUP(A94,'Vervallen BHT'!A:C,3,FALSE))," ","Oui")</f>
      </c>
      <c r="D94" t="s" s="19">
        <v>4701</v>
      </c>
      <c r="E94" t="s" s="19">
        <v>392</v>
      </c>
      <c r="F94" s="21">
        <v>0</v>
      </c>
      <c r="G94" s="21">
        <v>22</v>
      </c>
      <c r="H94" s="21">
        <v>10</v>
      </c>
      <c r="I94" s="21">
        <v>12</v>
      </c>
      <c r="J94" s="40">
        <v>3</v>
      </c>
      <c r="K94" s="40">
        <v>1</v>
      </c>
      <c r="L94" s="40">
        <v>6</v>
      </c>
      <c r="M94" s="40">
        <v>14</v>
      </c>
      <c r="N94" s="40">
        <v>9</v>
      </c>
      <c r="O94" s="41">
        <v>6</v>
      </c>
      <c r="P94" s="40">
        <v>8</v>
      </c>
      <c r="Q94" s="40"/>
      <c r="R94" s="40"/>
      <c r="S94" s="35"/>
      <c r="T94" s="69"/>
      <c r="U94" s="69">
        <v>0</v>
      </c>
      <c r="V94" s="17">
        <f>109/10</f>
      </c>
      <c r="W94" s="15">
        <f t="shared" si="2"/>
      </c>
      <c r="X94" s="39">
        <f t="shared" si="3"/>
      </c>
    </row>
    <row r="95" spans="1:24" x14ac:dyDescent="0.2">
      <c r="A95" t="s" s="12">
        <v>4683</v>
      </c>
      <c r="B95" s="40"/>
      <c r="C95" s="40">
        <f>IF(ISNA(VLOOKUP(A95,'Vervallen BHT'!A:C,3,FALSE))," ","Oui")</f>
      </c>
      <c r="D95" t="s" s="18">
        <v>1475</v>
      </c>
      <c r="E95" s="13"/>
      <c r="F95" s="40">
        <v>20</v>
      </c>
      <c r="G95" s="40">
        <v>20</v>
      </c>
      <c r="H95" s="40">
        <v>19</v>
      </c>
      <c r="I95" s="40">
        <v>18</v>
      </c>
      <c r="J95" s="40">
        <v>18</v>
      </c>
      <c r="K95" s="40">
        <v>18</v>
      </c>
      <c r="L95" s="40">
        <v>17</v>
      </c>
      <c r="M95" s="40">
        <v>16</v>
      </c>
      <c r="N95" s="40">
        <v>16</v>
      </c>
      <c r="O95" s="41">
        <v>16</v>
      </c>
      <c r="P95" s="40">
        <v>16</v>
      </c>
      <c r="Q95" s="40">
        <v>10</v>
      </c>
      <c r="R95" s="40">
        <v>10</v>
      </c>
      <c r="S95" s="35">
        <v>10</v>
      </c>
      <c r="T95" s="69">
        <v>10</v>
      </c>
      <c r="U95" s="69">
        <v>10</v>
      </c>
      <c r="V95" s="17">
        <v>15.31</v>
      </c>
      <c r="W95" s="15">
        <f t="shared" si="2"/>
      </c>
      <c r="X95" s="39">
        <f t="shared" si="3"/>
      </c>
    </row>
    <row r="96" spans="1:24" x14ac:dyDescent="0.2">
      <c r="A96" t="s" s="12">
        <v>383</v>
      </c>
      <c r="B96" s="40"/>
      <c r="C96" s="40">
        <f>IF(ISNA(VLOOKUP(A96,'Vervallen BHT'!A:C,3,FALSE))," ","Oui")</f>
      </c>
      <c r="D96" t="s" s="18">
        <v>398</v>
      </c>
      <c r="E96" s="13"/>
      <c r="F96" s="40">
        <v>8</v>
      </c>
      <c r="G96" s="40">
        <v>8</v>
      </c>
      <c r="H96" s="40">
        <v>6</v>
      </c>
      <c r="I96" s="40">
        <v>6</v>
      </c>
      <c r="J96" s="40">
        <v>6</v>
      </c>
      <c r="K96" s="40">
        <v>6</v>
      </c>
      <c r="L96" s="40">
        <v>6</v>
      </c>
      <c r="M96" s="40">
        <v>6</v>
      </c>
      <c r="N96" s="40">
        <v>6</v>
      </c>
      <c r="O96" s="41">
        <v>6</v>
      </c>
      <c r="P96" s="40">
        <v>6</v>
      </c>
      <c r="Q96" s="40">
        <v>6</v>
      </c>
      <c r="R96" s="40">
        <v>6</v>
      </c>
      <c r="S96" s="35">
        <v>6</v>
      </c>
      <c r="T96" s="69">
        <v>6</v>
      </c>
      <c r="U96" s="69">
        <v>6</v>
      </c>
      <c r="V96" s="17">
        <v>30.8</v>
      </c>
      <c r="W96" s="15">
        <f t="shared" si="2"/>
      </c>
      <c r="X96" s="39">
        <f t="shared" si="3"/>
      </c>
    </row>
    <row r="97" spans="1:24" x14ac:dyDescent="0.2">
      <c r="A97" t="s" s="12">
        <v>16694</v>
      </c>
      <c r="B97" s="40"/>
      <c r="C97" s="40">
        <f>IF(ISNA(VLOOKUP(A97,'Vervallen BHT'!A:C,3,FALSE))," ","Oui")</f>
      </c>
      <c r="D97" t="s" s="19">
        <v>25447</v>
      </c>
      <c r="E97" t="s" s="13">
        <v>391</v>
      </c>
      <c r="F97" s="40">
        <v>0</v>
      </c>
      <c r="G97" s="40">
        <v>0</v>
      </c>
      <c r="H97" s="40">
        <v>10</v>
      </c>
      <c r="I97" s="40">
        <v>10</v>
      </c>
      <c r="J97" s="40">
        <v>8</v>
      </c>
      <c r="K97" s="40">
        <v>6</v>
      </c>
      <c r="L97" s="40">
        <v>6</v>
      </c>
      <c r="M97" s="40">
        <v>8</v>
      </c>
      <c r="N97" s="40">
        <v>4</v>
      </c>
      <c r="O97" s="40">
        <v>4</v>
      </c>
      <c r="P97" s="40">
        <v>4</v>
      </c>
      <c r="Q97" s="40">
        <v>2</v>
      </c>
      <c r="R97" s="40">
        <v>2</v>
      </c>
      <c r="S97" s="35">
        <v>6</v>
      </c>
      <c r="T97" s="69">
        <v>6</v>
      </c>
      <c r="U97" s="69">
        <v>6</v>
      </c>
      <c r="V97" s="17">
        <v>19.1</v>
      </c>
      <c r="W97" s="15">
        <f t="shared" si="2"/>
      </c>
      <c r="X97" s="39">
        <f t="shared" si="3"/>
      </c>
    </row>
    <row r="98" spans="1:24" x14ac:dyDescent="0.2">
      <c r="A98" t="s" s="12">
        <v>2183</v>
      </c>
      <c r="B98" s="40"/>
      <c r="C98" s="40">
        <f>IF(ISNA(VLOOKUP(A98,'Vervallen BHT'!A:C,3,FALSE))," ","Oui")</f>
      </c>
      <c r="D98" t="s" s="19">
        <v>382</v>
      </c>
      <c r="E98" s="13"/>
      <c r="F98" s="40">
        <v>6</v>
      </c>
      <c r="G98" s="40">
        <v>6</v>
      </c>
      <c r="H98" s="40">
        <v>6</v>
      </c>
      <c r="I98" s="40">
        <v>6</v>
      </c>
      <c r="J98" s="40">
        <v>6</v>
      </c>
      <c r="K98" s="40">
        <v>6</v>
      </c>
      <c r="L98" s="40">
        <v>6</v>
      </c>
      <c r="M98" s="40">
        <v>6</v>
      </c>
      <c r="N98" s="40">
        <v>6</v>
      </c>
      <c r="O98" s="41">
        <v>6</v>
      </c>
      <c r="P98" s="40">
        <v>6</v>
      </c>
      <c r="Q98" s="40">
        <v>6</v>
      </c>
      <c r="R98" s="40">
        <v>6</v>
      </c>
      <c r="S98" s="35">
        <v>6</v>
      </c>
      <c r="T98" s="69">
        <v>6</v>
      </c>
      <c r="U98" s="69">
        <v>6</v>
      </c>
      <c r="V98" s="17">
        <v>30.8</v>
      </c>
      <c r="W98" s="15">
        <f t="shared" si="2"/>
      </c>
      <c r="X98" s="39">
        <f t="shared" si="3"/>
      </c>
    </row>
    <row r="99" spans="1:24" x14ac:dyDescent="0.2">
      <c r="A99" t="s" s="12">
        <v>1448</v>
      </c>
      <c r="B99" s="40"/>
      <c r="C99" s="40">
        <f>IF(ISNA(VLOOKUP(A99,'Vervallen BHT'!A:C,3,FALSE))," ","Oui")</f>
      </c>
      <c r="D99" t="s" s="18">
        <v>1449</v>
      </c>
      <c r="E99" s="13"/>
      <c r="F99" s="40">
        <v>12</v>
      </c>
      <c r="G99" s="40">
        <v>7</v>
      </c>
      <c r="H99" s="40">
        <v>4</v>
      </c>
      <c r="I99" s="40">
        <v>4</v>
      </c>
      <c r="J99" s="40">
        <v>4</v>
      </c>
      <c r="K99" s="40">
        <v>4</v>
      </c>
      <c r="L99" s="40">
        <v>4</v>
      </c>
      <c r="M99" s="40">
        <v>4</v>
      </c>
      <c r="N99" s="40">
        <v>4</v>
      </c>
      <c r="O99" s="41">
        <v>4</v>
      </c>
      <c r="P99" s="40">
        <v>4</v>
      </c>
      <c r="Q99" s="40">
        <v>4</v>
      </c>
      <c r="R99" s="40">
        <v>4</v>
      </c>
      <c r="S99" s="35">
        <v>4</v>
      </c>
      <c r="T99" s="69">
        <v>4</v>
      </c>
      <c r="U99" s="69">
        <v>4</v>
      </c>
      <c r="V99" s="17">
        <v>29.4</v>
      </c>
      <c r="W99" s="15">
        <f t="shared" si="2"/>
      </c>
      <c r="X99" s="39">
        <f t="shared" si="3"/>
      </c>
    </row>
    <row r="100" spans="1:24" x14ac:dyDescent="0.2">
      <c r="A100" t="s" s="12">
        <v>4684</v>
      </c>
      <c r="B100" s="40"/>
      <c r="C100" s="40">
        <f>IF(ISNA(VLOOKUP(A100,'Vervallen BHT'!A:C,3,FALSE))," ","Oui")</f>
      </c>
      <c r="D100" t="s" s="19">
        <v>1450</v>
      </c>
      <c r="E100" s="13"/>
      <c r="F100" s="40">
        <v>15</v>
      </c>
      <c r="G100" s="40">
        <v>15</v>
      </c>
      <c r="H100" s="40">
        <v>15</v>
      </c>
      <c r="I100" s="40">
        <v>15</v>
      </c>
      <c r="J100" s="40">
        <v>14</v>
      </c>
      <c r="K100" s="40">
        <v>14</v>
      </c>
      <c r="L100" s="40">
        <v>10</v>
      </c>
      <c r="M100" s="40">
        <v>8</v>
      </c>
      <c r="N100" s="40">
        <v>9</v>
      </c>
      <c r="O100" s="41">
        <v>9</v>
      </c>
      <c r="P100" s="40">
        <v>9</v>
      </c>
      <c r="Q100" s="40">
        <v>9</v>
      </c>
      <c r="R100" s="40">
        <v>9</v>
      </c>
      <c r="S100" s="35">
        <v>9</v>
      </c>
      <c r="T100" s="69">
        <v>7</v>
      </c>
      <c r="U100" s="69">
        <v>7</v>
      </c>
      <c r="V100" s="17">
        <v>14.54</v>
      </c>
      <c r="W100" s="15">
        <f t="shared" si="2"/>
      </c>
      <c r="X100" s="39">
        <f t="shared" si="3"/>
      </c>
    </row>
    <row r="101" spans="1:24" x14ac:dyDescent="0.2">
      <c r="A101" t="s" s="12">
        <v>13789</v>
      </c>
      <c r="B101" s="40"/>
      <c r="C101" s="40">
        <f>IF(ISNA(VLOOKUP(A101,'Vervallen BHT'!A:C,3,FALSE))," ","Oui")</f>
      </c>
      <c r="D101" t="s" s="13">
        <v>21633</v>
      </c>
      <c r="E101" t="s" s="13">
        <v>389</v>
      </c>
      <c r="F101" s="40">
        <v>10</v>
      </c>
      <c r="G101" s="40">
        <v>10</v>
      </c>
      <c r="H101" s="40">
        <v>9</v>
      </c>
      <c r="I101" s="40">
        <v>9</v>
      </c>
      <c r="J101" s="40">
        <v>9</v>
      </c>
      <c r="K101" s="40">
        <v>7</v>
      </c>
      <c r="L101" s="40">
        <v>7</v>
      </c>
      <c r="M101" s="40">
        <v>7</v>
      </c>
      <c r="N101" s="40">
        <v>7</v>
      </c>
      <c r="O101" s="41">
        <v>7</v>
      </c>
      <c r="P101" s="40">
        <v>4</v>
      </c>
      <c r="Q101" s="40">
        <v>4</v>
      </c>
      <c r="R101" s="40">
        <v>2</v>
      </c>
      <c r="S101" s="35">
        <v>2</v>
      </c>
      <c r="T101" s="69">
        <v>2</v>
      </c>
      <c r="U101" s="69">
        <v>2</v>
      </c>
      <c r="V101" s="17">
        <v>22.1</v>
      </c>
      <c r="W101" s="15">
        <f t="shared" si="2"/>
      </c>
      <c r="X101" s="39">
        <f t="shared" si="3"/>
      </c>
    </row>
    <row r="102" spans="1:24" x14ac:dyDescent="0.2">
      <c r="A102" t="s" s="12">
        <v>1800</v>
      </c>
      <c r="B102" s="40"/>
      <c r="C102" s="40">
        <f>IF(ISNA(VLOOKUP(A102,'Vervallen BHT'!A:C,3,FALSE))," ","Oui")</f>
      </c>
      <c r="D102" t="s" s="19">
        <v>1805</v>
      </c>
      <c r="E102" s="13"/>
      <c r="F102" s="40">
        <v>14</v>
      </c>
      <c r="G102" s="40">
        <v>12</v>
      </c>
      <c r="H102" s="40">
        <v>8</v>
      </c>
      <c r="I102" s="40">
        <v>7</v>
      </c>
      <c r="J102" s="40">
        <v>7</v>
      </c>
      <c r="K102" s="40">
        <v>5</v>
      </c>
      <c r="L102" s="40">
        <v>5</v>
      </c>
      <c r="M102" s="40">
        <v>3</v>
      </c>
      <c r="N102" s="40">
        <v>1</v>
      </c>
      <c r="O102" s="41">
        <v>1</v>
      </c>
      <c r="P102" s="40">
        <v>0</v>
      </c>
      <c r="Q102" s="40">
        <v>0</v>
      </c>
      <c r="R102" s="40">
        <v>0</v>
      </c>
      <c r="S102" s="35">
        <v>0</v>
      </c>
      <c r="T102" s="69">
        <v>0</v>
      </c>
      <c r="U102" s="69">
        <v>0</v>
      </c>
      <c r="V102" s="17">
        <v>22.5</v>
      </c>
      <c r="W102" s="15">
        <f t="shared" si="2"/>
      </c>
      <c r="X102" s="39">
        <f t="shared" si="3"/>
      </c>
    </row>
    <row r="103" spans="1:24" x14ac:dyDescent="0.2">
      <c r="A103" t="s" s="12">
        <v>727</v>
      </c>
      <c r="B103" s="40"/>
      <c r="C103" s="40">
        <f>IF(ISNA(VLOOKUP(A103,'Vervallen BHT'!A:C,3,FALSE))," ","Oui")</f>
      </c>
      <c r="D103" t="s" s="13">
        <v>3754</v>
      </c>
      <c r="E103" t="s" s="13">
        <v>3755</v>
      </c>
      <c r="F103" s="40">
        <v>4</v>
      </c>
      <c r="G103" s="40">
        <v>4</v>
      </c>
      <c r="H103" s="40">
        <v>4</v>
      </c>
      <c r="I103" s="40">
        <v>4</v>
      </c>
      <c r="J103" s="40">
        <v>4</v>
      </c>
      <c r="K103" s="40">
        <v>4</v>
      </c>
      <c r="L103" s="40">
        <v>4</v>
      </c>
      <c r="M103" s="40">
        <v>4</v>
      </c>
      <c r="N103" s="40">
        <v>4</v>
      </c>
      <c r="O103" s="41">
        <v>4</v>
      </c>
      <c r="P103" s="40">
        <v>4</v>
      </c>
      <c r="Q103" s="40">
        <v>4</v>
      </c>
      <c r="R103" s="40">
        <v>4</v>
      </c>
      <c r="S103" s="35">
        <v>4</v>
      </c>
      <c r="T103" s="69">
        <v>4</v>
      </c>
      <c r="U103" s="69">
        <v>4</v>
      </c>
      <c r="V103" s="17">
        <v>10.1</v>
      </c>
      <c r="W103" s="15">
        <f t="shared" si="2"/>
      </c>
      <c r="X103" s="39">
        <f t="shared" si="3"/>
      </c>
    </row>
    <row r="104" spans="1:24" x14ac:dyDescent="0.2">
      <c r="A104" t="s" s="12">
        <v>26138</v>
      </c>
      <c r="B104" s="40"/>
      <c r="C104" s="40"/>
      <c r="D104" t="s" s="13">
        <v>26139</v>
      </c>
      <c r="E104" t="s" s="59">
        <v>21630</v>
      </c>
      <c r="F104" s="40"/>
      <c r="G104" s="40"/>
      <c r="H104" s="40"/>
      <c r="I104" s="40"/>
      <c r="J104" s="40"/>
      <c r="K104" s="40"/>
      <c r="L104" s="40"/>
      <c r="M104" s="40"/>
      <c r="N104" s="40"/>
      <c r="O104" s="41"/>
      <c r="P104" s="40"/>
      <c r="Q104" s="40"/>
      <c r="R104" s="40"/>
      <c r="S104" s="35"/>
      <c r="T104" s="69"/>
      <c r="U104" s="69">
        <v>0</v>
      </c>
      <c r="V104" s="17">
        <f>176.4/6</f>
      </c>
      <c r="W104" s="15">
        <f t="shared" si="2"/>
      </c>
      <c r="X104" s="39">
        <f t="shared" si="3"/>
      </c>
    </row>
    <row r="105" spans="1:24" x14ac:dyDescent="0.2">
      <c r="A105" t="s" s="12">
        <v>13787</v>
      </c>
      <c r="B105" s="40"/>
      <c r="C105" s="40">
        <f>IF(ISNA(VLOOKUP(A105,'Vervallen BHT'!A:C,3,FALSE))," ","Oui")</f>
      </c>
      <c r="D105" t="s" s="19">
        <v>21632</v>
      </c>
      <c r="E105" t="s" s="13">
        <v>3773</v>
      </c>
      <c r="F105" s="40">
        <v>9</v>
      </c>
      <c r="G105" s="40">
        <v>5</v>
      </c>
      <c r="H105" s="40">
        <v>4</v>
      </c>
      <c r="I105" s="40">
        <v>4</v>
      </c>
      <c r="J105" s="40">
        <v>6</v>
      </c>
      <c r="K105" s="40">
        <v>4</v>
      </c>
      <c r="L105" s="40">
        <v>4</v>
      </c>
      <c r="M105" s="40">
        <v>4</v>
      </c>
      <c r="N105" s="40">
        <v>4</v>
      </c>
      <c r="O105" s="41">
        <v>4</v>
      </c>
      <c r="P105" s="40">
        <v>4</v>
      </c>
      <c r="Q105" s="40">
        <v>4</v>
      </c>
      <c r="R105" s="40">
        <v>4</v>
      </c>
      <c r="S105" s="35">
        <v>4</v>
      </c>
      <c r="T105" s="69">
        <v>4</v>
      </c>
      <c r="U105" s="69">
        <v>4</v>
      </c>
      <c r="V105" s="17">
        <v>22.1</v>
      </c>
      <c r="W105" s="15">
        <f t="shared" si="2"/>
      </c>
      <c r="X105" s="39">
        <f t="shared" si="3"/>
      </c>
    </row>
    <row r="106" spans="1:24" x14ac:dyDescent="0.2">
      <c r="A106" t="s" s="12">
        <v>1451</v>
      </c>
      <c r="B106" s="40"/>
      <c r="C106" s="40">
        <f>IF(ISNA(VLOOKUP(A106,'Vervallen BHT'!A:C,3,FALSE))," ","Oui")</f>
      </c>
      <c r="D106" t="s" s="13">
        <v>1452</v>
      </c>
      <c r="E106" s="13"/>
      <c r="F106" s="40">
        <v>16</v>
      </c>
      <c r="G106" s="40">
        <v>5</v>
      </c>
      <c r="H106" s="40">
        <v>2</v>
      </c>
      <c r="I106" s="40">
        <v>2</v>
      </c>
      <c r="J106" s="40">
        <v>2</v>
      </c>
      <c r="K106" s="40">
        <v>2</v>
      </c>
      <c r="L106" s="40">
        <v>2</v>
      </c>
      <c r="M106" s="40">
        <v>2</v>
      </c>
      <c r="N106" s="40">
        <v>2</v>
      </c>
      <c r="O106" s="41">
        <v>2</v>
      </c>
      <c r="P106" s="40">
        <v>2</v>
      </c>
      <c r="Q106" s="40">
        <v>2</v>
      </c>
      <c r="R106" s="40">
        <v>2</v>
      </c>
      <c r="S106" s="35">
        <v>2</v>
      </c>
      <c r="T106" s="69">
        <v>2</v>
      </c>
      <c r="U106" s="69">
        <v>2</v>
      </c>
      <c r="V106" s="17">
        <v>23.4375</v>
      </c>
      <c r="W106" s="15">
        <f t="shared" si="2"/>
      </c>
      <c r="X106" s="39">
        <f t="shared" si="3"/>
      </c>
    </row>
    <row r="107" spans="1:24" x14ac:dyDescent="0.2">
      <c r="A107" t="s" s="12">
        <v>1453</v>
      </c>
      <c r="B107" s="40"/>
      <c r="C107" s="40">
        <f>IF(ISNA(VLOOKUP(A107,'Vervallen BHT'!A:C,3,FALSE))," ","Oui")</f>
      </c>
      <c r="D107" t="s" s="18">
        <v>1454</v>
      </c>
      <c r="E107" s="13"/>
      <c r="F107" s="40">
        <v>16</v>
      </c>
      <c r="G107" s="40">
        <v>16</v>
      </c>
      <c r="H107" s="40">
        <v>16</v>
      </c>
      <c r="I107" s="40">
        <v>16</v>
      </c>
      <c r="J107" s="40">
        <v>16</v>
      </c>
      <c r="K107" s="40">
        <v>16</v>
      </c>
      <c r="L107" s="40">
        <v>16</v>
      </c>
      <c r="M107" s="40">
        <v>16</v>
      </c>
      <c r="N107" s="40">
        <v>16</v>
      </c>
      <c r="O107" s="41">
        <v>16</v>
      </c>
      <c r="P107" s="40">
        <v>16</v>
      </c>
      <c r="Q107" s="40">
        <v>16</v>
      </c>
      <c r="R107" s="40">
        <v>16</v>
      </c>
      <c r="S107" s="35">
        <v>16</v>
      </c>
      <c r="T107" s="69">
        <v>16</v>
      </c>
      <c r="U107" s="69">
        <v>16</v>
      </c>
      <c r="V107" s="17">
        <v>25.9</v>
      </c>
      <c r="W107" s="15">
        <f t="shared" si="2"/>
      </c>
      <c r="X107" s="39">
        <f t="shared" si="3"/>
      </c>
    </row>
    <row r="108" spans="1:24" x14ac:dyDescent="0.2">
      <c r="A108" t="s" s="12">
        <v>1080</v>
      </c>
      <c r="B108" s="40"/>
      <c r="C108" s="40">
        <f>IF(ISNA(VLOOKUP(A108,'Vervallen BHT'!A:C,3,FALSE))," ","Oui")</f>
      </c>
      <c r="D108" t="s" s="19">
        <v>1082</v>
      </c>
      <c r="E108" s="13"/>
      <c r="F108" s="40">
        <v>10</v>
      </c>
      <c r="G108" s="40">
        <v>10</v>
      </c>
      <c r="H108" s="40">
        <v>10</v>
      </c>
      <c r="I108" s="40">
        <v>10</v>
      </c>
      <c r="J108" s="40">
        <v>11</v>
      </c>
      <c r="K108" s="40">
        <v>11</v>
      </c>
      <c r="L108" s="40">
        <v>11</v>
      </c>
      <c r="M108" s="40">
        <v>11</v>
      </c>
      <c r="N108" s="40">
        <v>11</v>
      </c>
      <c r="O108" s="41">
        <v>11</v>
      </c>
      <c r="P108" s="40">
        <v>11</v>
      </c>
      <c r="Q108" s="40">
        <v>10</v>
      </c>
      <c r="R108" s="40">
        <v>10</v>
      </c>
      <c r="S108" s="35">
        <v>10</v>
      </c>
      <c r="T108" s="69">
        <v>10</v>
      </c>
      <c r="U108" s="69">
        <v>10</v>
      </c>
      <c r="V108" s="17">
        <v>38.5</v>
      </c>
      <c r="W108" s="15">
        <f t="shared" si="2"/>
      </c>
      <c r="X108" s="39">
        <f t="shared" si="3"/>
      </c>
    </row>
    <row r="109" spans="1:24" x14ac:dyDescent="0.2">
      <c r="A109" t="s" s="12">
        <v>1081</v>
      </c>
      <c r="B109" s="40"/>
      <c r="C109" s="40">
        <f>IF(ISNA(VLOOKUP(A109,'Vervallen BHT'!A:C,3,FALSE))," ","Oui")</f>
      </c>
      <c r="D109" t="s" s="19">
        <v>1083</v>
      </c>
      <c r="E109" s="13"/>
      <c r="F109" s="40">
        <v>2</v>
      </c>
      <c r="G109" s="40">
        <v>2</v>
      </c>
      <c r="H109" s="40">
        <v>2</v>
      </c>
      <c r="I109" s="40">
        <v>2</v>
      </c>
      <c r="J109" s="40">
        <v>2</v>
      </c>
      <c r="K109" s="40">
        <v>2</v>
      </c>
      <c r="L109" s="40">
        <v>2</v>
      </c>
      <c r="M109" s="40">
        <v>2</v>
      </c>
      <c r="N109" s="40">
        <v>1</v>
      </c>
      <c r="O109" s="41">
        <v>1</v>
      </c>
      <c r="P109" s="40">
        <v>1</v>
      </c>
      <c r="Q109" s="40">
        <v>1</v>
      </c>
      <c r="R109" s="40">
        <v>1</v>
      </c>
      <c r="S109" s="35">
        <v>1</v>
      </c>
      <c r="T109" s="69">
        <v>1</v>
      </c>
      <c r="U109" s="69">
        <v>4</v>
      </c>
      <c r="V109" s="17">
        <v>49.55</v>
      </c>
      <c r="W109" s="15">
        <f t="shared" si="2"/>
      </c>
      <c r="X109" s="39">
        <f t="shared" si="3"/>
      </c>
    </row>
    <row r="110" spans="1:24" x14ac:dyDescent="0.2">
      <c r="A110" t="s" s="12">
        <v>5329</v>
      </c>
      <c r="B110" s="40"/>
      <c r="C110" s="40">
        <f>IF(ISNA(VLOOKUP(A110,'Vervallen BHT'!A:C,3,FALSE))," ","Oui")</f>
      </c>
      <c r="D110" t="s" s="19">
        <v>1086</v>
      </c>
      <c r="E110" s="13"/>
      <c r="F110" s="40">
        <v>2</v>
      </c>
      <c r="G110" s="40">
        <v>2</v>
      </c>
      <c r="H110" s="40">
        <v>2</v>
      </c>
      <c r="I110" s="40">
        <v>2</v>
      </c>
      <c r="J110" s="40">
        <v>2</v>
      </c>
      <c r="K110" s="40">
        <v>2</v>
      </c>
      <c r="L110" s="40">
        <v>2</v>
      </c>
      <c r="M110" s="40">
        <v>0</v>
      </c>
      <c r="N110" s="40">
        <v>0</v>
      </c>
      <c r="O110" s="41">
        <v>0</v>
      </c>
      <c r="P110" s="40">
        <v>0</v>
      </c>
      <c r="Q110" s="40">
        <v>0</v>
      </c>
      <c r="R110" s="40">
        <v>0</v>
      </c>
      <c r="S110" s="35">
        <v>0</v>
      </c>
      <c r="T110" s="69">
        <v>0</v>
      </c>
      <c r="U110" s="69">
        <v>0</v>
      </c>
      <c r="V110" s="17">
        <v>66.5</v>
      </c>
      <c r="W110" s="15">
        <f t="shared" si="2"/>
      </c>
      <c r="X110" s="39">
        <f t="shared" si="3"/>
      </c>
    </row>
    <row r="111" spans="1:24" x14ac:dyDescent="0.2">
      <c r="A111" t="s" s="12">
        <v>1084</v>
      </c>
      <c r="B111" s="40"/>
      <c r="C111" s="40">
        <f>IF(ISNA(VLOOKUP(A111,'Vervallen BHT'!A:C,3,FALSE))," ","Oui")</f>
      </c>
      <c r="D111" t="s" s="18">
        <v>1085</v>
      </c>
      <c r="E111" s="13"/>
      <c r="F111" s="40">
        <v>13</v>
      </c>
      <c r="G111" s="40">
        <v>13</v>
      </c>
      <c r="H111" s="40">
        <v>13</v>
      </c>
      <c r="I111" s="40">
        <v>13</v>
      </c>
      <c r="J111" s="40">
        <v>13</v>
      </c>
      <c r="K111" s="40">
        <v>13</v>
      </c>
      <c r="L111" s="40">
        <v>13</v>
      </c>
      <c r="M111" s="40">
        <v>13</v>
      </c>
      <c r="N111" s="40">
        <v>13</v>
      </c>
      <c r="O111" s="41">
        <v>13</v>
      </c>
      <c r="P111" s="40">
        <v>13</v>
      </c>
      <c r="Q111" s="40">
        <v>13</v>
      </c>
      <c r="R111" s="40">
        <v>13</v>
      </c>
      <c r="S111" s="35">
        <v>13</v>
      </c>
      <c r="T111" s="69">
        <v>13</v>
      </c>
      <c r="U111" s="69">
        <v>13</v>
      </c>
      <c r="V111" s="17">
        <v>64.4</v>
      </c>
      <c r="W111" s="15">
        <f t="shared" si="2"/>
      </c>
      <c r="X111" s="39">
        <f t="shared" si="3"/>
      </c>
    </row>
    <row r="112" spans="1:24" x14ac:dyDescent="0.2">
      <c r="A112" t="s" s="12">
        <v>4685</v>
      </c>
      <c r="B112" s="40"/>
      <c r="C112" s="40">
        <f>IF(ISNA(VLOOKUP(A112,'Vervallen BHT'!A:C,3,FALSE))," ","Oui")</f>
      </c>
      <c r="D112" t="s" s="19">
        <v>4686</v>
      </c>
      <c r="E112" t="s" s="13">
        <v>4687</v>
      </c>
      <c r="F112" s="40">
        <v>15</v>
      </c>
      <c r="G112" s="40">
        <v>15</v>
      </c>
      <c r="H112" s="40">
        <v>15</v>
      </c>
      <c r="I112" s="40">
        <v>15</v>
      </c>
      <c r="J112" s="40">
        <v>14</v>
      </c>
      <c r="K112" s="40">
        <v>13</v>
      </c>
      <c r="L112" s="40">
        <v>8</v>
      </c>
      <c r="M112" s="40">
        <v>8</v>
      </c>
      <c r="N112" s="40">
        <v>8</v>
      </c>
      <c r="O112" s="41">
        <v>8</v>
      </c>
      <c r="P112" s="40">
        <v>8</v>
      </c>
      <c r="Q112" s="40">
        <v>8</v>
      </c>
      <c r="R112" s="40">
        <v>8</v>
      </c>
      <c r="S112" s="35">
        <v>8</v>
      </c>
      <c r="T112" s="69">
        <v>6</v>
      </c>
      <c r="U112" s="69">
        <v>6</v>
      </c>
      <c r="V112" s="17">
        <v>10.5</v>
      </c>
      <c r="W112" s="15">
        <f t="shared" si="2"/>
      </c>
      <c r="X112" s="39">
        <f t="shared" si="3"/>
      </c>
    </row>
    <row r="113" spans="1:24" x14ac:dyDescent="0.2">
      <c r="A113" t="s" s="12">
        <v>4688</v>
      </c>
      <c r="B113" s="40"/>
      <c r="C113" s="40">
        <f>IF(ISNA(VLOOKUP(A113,'Vervallen BHT'!A:C,3,FALSE))," ","Oui")</f>
      </c>
      <c r="D113" t="s" s="19">
        <v>4689</v>
      </c>
      <c r="E113" t="s" s="19">
        <v>4690</v>
      </c>
      <c r="F113" s="21">
        <v>8</v>
      </c>
      <c r="G113" s="21">
        <v>4</v>
      </c>
      <c r="H113" s="21">
        <v>4</v>
      </c>
      <c r="I113" s="21">
        <v>2</v>
      </c>
      <c r="J113" s="40">
        <v>0</v>
      </c>
      <c r="K113" s="40">
        <v>0</v>
      </c>
      <c r="L113" s="40">
        <v>4</v>
      </c>
      <c r="M113" s="40">
        <v>4</v>
      </c>
      <c r="N113" s="40">
        <v>4</v>
      </c>
      <c r="O113" s="41">
        <v>4</v>
      </c>
      <c r="P113" s="40">
        <v>4</v>
      </c>
      <c r="Q113" s="40">
        <v>0</v>
      </c>
      <c r="R113" s="40">
        <v>0</v>
      </c>
      <c r="S113" s="35">
        <v>0</v>
      </c>
      <c r="T113" s="69">
        <v>0</v>
      </c>
      <c r="U113" s="69">
        <v>0</v>
      </c>
      <c r="V113" s="17">
        <f>52.4/4</f>
      </c>
      <c r="W113" s="15">
        <f t="shared" si="2"/>
      </c>
      <c r="X113" s="39">
        <f t="shared" si="3"/>
      </c>
    </row>
    <row r="114" spans="1:24" x14ac:dyDescent="0.2">
      <c r="A114" t="s" s="12">
        <v>4691</v>
      </c>
      <c r="B114" s="40"/>
      <c r="C114" s="40">
        <f>IF(ISNA(VLOOKUP(A114,'Vervallen BHT'!A:C,3,FALSE))," ","Oui")</f>
      </c>
      <c r="D114" t="s" s="19">
        <v>4692</v>
      </c>
      <c r="E114" t="s" s="13">
        <v>3092</v>
      </c>
      <c r="F114" s="40">
        <v>25</v>
      </c>
      <c r="G114" s="40">
        <v>25</v>
      </c>
      <c r="H114" s="40">
        <v>25</v>
      </c>
      <c r="I114" s="40">
        <v>25</v>
      </c>
      <c r="J114" s="40">
        <v>21</v>
      </c>
      <c r="K114" s="40">
        <v>19</v>
      </c>
      <c r="L114" s="40">
        <v>19</v>
      </c>
      <c r="M114" s="40">
        <v>19</v>
      </c>
      <c r="N114" s="40">
        <v>19</v>
      </c>
      <c r="O114" s="41">
        <v>19</v>
      </c>
      <c r="P114" s="40">
        <v>19</v>
      </c>
      <c r="Q114" s="40">
        <v>19</v>
      </c>
      <c r="R114" s="40">
        <v>18</v>
      </c>
      <c r="S114" s="35">
        <v>18</v>
      </c>
      <c r="T114" s="69">
        <v>18</v>
      </c>
      <c r="U114" s="69">
        <v>18</v>
      </c>
      <c r="V114" s="17">
        <v>21.9</v>
      </c>
      <c r="W114" s="15">
        <f t="shared" si="2"/>
      </c>
      <c r="X114" s="39">
        <f t="shared" si="3"/>
      </c>
    </row>
    <row r="115" spans="1:24" x14ac:dyDescent="0.2">
      <c r="A115" t="s" s="12">
        <v>4693</v>
      </c>
      <c r="B115" s="40"/>
      <c r="C115" s="40">
        <f>IF(ISNA(VLOOKUP(A115,'Vervallen BHT'!A:C,3,FALSE))," ","Oui")</f>
      </c>
      <c r="D115" t="s" s="19">
        <v>4694</v>
      </c>
      <c r="E115" t="s" s="13">
        <v>3093</v>
      </c>
      <c r="F115" s="40">
        <v>12</v>
      </c>
      <c r="G115" s="40">
        <v>10</v>
      </c>
      <c r="H115" s="40">
        <v>10</v>
      </c>
      <c r="I115" s="40">
        <v>10</v>
      </c>
      <c r="J115" s="40">
        <v>8</v>
      </c>
      <c r="K115" s="40">
        <v>8</v>
      </c>
      <c r="L115" s="40">
        <v>8</v>
      </c>
      <c r="M115" s="40">
        <v>8</v>
      </c>
      <c r="N115" s="40">
        <v>8</v>
      </c>
      <c r="O115" s="41">
        <v>8</v>
      </c>
      <c r="P115" s="40">
        <v>8</v>
      </c>
      <c r="Q115" s="40">
        <v>8</v>
      </c>
      <c r="R115" s="40">
        <v>8</v>
      </c>
      <c r="S115" s="35">
        <v>8</v>
      </c>
      <c r="T115" s="69">
        <v>8</v>
      </c>
      <c r="U115" s="69">
        <v>8</v>
      </c>
      <c r="V115" s="17">
        <v>27.3</v>
      </c>
      <c r="W115" s="15">
        <f t="shared" si="2"/>
      </c>
      <c r="X115" s="39">
        <f t="shared" si="3"/>
      </c>
    </row>
    <row r="116" spans="1:24" x14ac:dyDescent="0.2">
      <c r="A116" t="s" s="12">
        <v>26132</v>
      </c>
      <c r="B116" s="40"/>
      <c r="C116" s="40"/>
      <c r="D116" t="s" s="13">
        <v>26133</v>
      </c>
      <c r="E116" t="s" s="59">
        <v>21630</v>
      </c>
      <c r="F116" s="40"/>
      <c r="G116" s="40"/>
      <c r="H116" s="40"/>
      <c r="I116" s="40"/>
      <c r="J116" s="40"/>
      <c r="K116" s="40"/>
      <c r="L116" s="40"/>
      <c r="M116" s="40"/>
      <c r="N116" s="40"/>
      <c r="O116" s="41"/>
      <c r="P116" s="40"/>
      <c r="Q116" s="40"/>
      <c r="R116" s="40"/>
      <c r="S116" s="35"/>
      <c r="T116" s="69"/>
      <c r="U116" s="69">
        <v>0</v>
      </c>
      <c r="V116" s="17">
        <f>20.7/10</f>
      </c>
      <c r="W116" s="15">
        <f t="shared" si="2"/>
      </c>
      <c r="X116" s="39">
        <f t="shared" si="3"/>
      </c>
    </row>
    <row r="117" spans="1:24" x14ac:dyDescent="0.2">
      <c r="A117" t="s" s="20">
        <v>4695</v>
      </c>
      <c r="B117" s="40"/>
      <c r="C117" s="40">
        <f>IF(ISNA(VLOOKUP(A117,'Vervallen BHT'!A:C,3,FALSE))," ","Oui")</f>
      </c>
      <c r="D117" t="s" s="19">
        <v>4696</v>
      </c>
      <c r="E117" t="s" s="13">
        <v>3094</v>
      </c>
      <c r="F117" s="40">
        <v>25</v>
      </c>
      <c r="G117" s="40">
        <v>26</v>
      </c>
      <c r="H117" s="40">
        <v>26</v>
      </c>
      <c r="I117" s="40">
        <v>26</v>
      </c>
      <c r="J117" s="40">
        <v>26</v>
      </c>
      <c r="K117" s="40">
        <v>26</v>
      </c>
      <c r="L117" s="40">
        <v>26</v>
      </c>
      <c r="M117" s="40">
        <v>25</v>
      </c>
      <c r="N117" s="40">
        <v>25</v>
      </c>
      <c r="O117" s="41">
        <v>25</v>
      </c>
      <c r="P117" s="40">
        <v>25</v>
      </c>
      <c r="Q117" s="40">
        <v>25</v>
      </c>
      <c r="R117" s="40">
        <v>24</v>
      </c>
      <c r="S117" s="35">
        <v>24</v>
      </c>
      <c r="T117" s="69">
        <v>24</v>
      </c>
      <c r="U117" s="69">
        <v>24</v>
      </c>
      <c r="V117" s="17">
        <v>10.4</v>
      </c>
      <c r="W117" s="15">
        <f t="shared" si="2"/>
      </c>
      <c r="X117" s="39">
        <f t="shared" si="3"/>
      </c>
    </row>
    <row r="118" spans="1:24" x14ac:dyDescent="0.2">
      <c r="A118" t="s" s="12">
        <v>4697</v>
      </c>
      <c r="B118" s="40"/>
      <c r="C118" s="40">
        <f>IF(ISNA(VLOOKUP(A118,'Vervallen BHT'!A:C,3,FALSE))," ","Oui")</f>
      </c>
      <c r="D118" t="s" s="19">
        <v>4698</v>
      </c>
      <c r="E118" t="s" s="13">
        <v>4699</v>
      </c>
      <c r="F118" s="40">
        <v>27</v>
      </c>
      <c r="G118" s="40">
        <v>27</v>
      </c>
      <c r="H118" s="40">
        <v>26</v>
      </c>
      <c r="I118" s="40">
        <v>24</v>
      </c>
      <c r="J118" s="40">
        <v>24</v>
      </c>
      <c r="K118" s="40">
        <v>22</v>
      </c>
      <c r="L118" s="40">
        <v>20</v>
      </c>
      <c r="M118" s="40">
        <v>18</v>
      </c>
      <c r="N118" s="40">
        <v>18</v>
      </c>
      <c r="O118" s="41">
        <v>18</v>
      </c>
      <c r="P118" s="40">
        <v>18</v>
      </c>
      <c r="Q118" s="40">
        <v>18</v>
      </c>
      <c r="R118" s="40">
        <v>18</v>
      </c>
      <c r="S118" s="35">
        <v>18</v>
      </c>
      <c r="T118" s="69">
        <v>18</v>
      </c>
      <c r="U118" s="69">
        <v>18</v>
      </c>
      <c r="V118" s="17">
        <v>10.5</v>
      </c>
      <c r="W118" s="15">
        <f t="shared" si="2"/>
      </c>
      <c r="X118" s="39">
        <f t="shared" si="3"/>
      </c>
    </row>
    <row r="119" spans="1:24" x14ac:dyDescent="0.2">
      <c r="A119" t="s" s="12">
        <v>4700</v>
      </c>
      <c r="B119" s="40"/>
      <c r="C119" s="40">
        <f>IF(ISNA(VLOOKUP(A119,'Vervallen BHT'!A:C,3,FALSE))," ","Oui")</f>
      </c>
      <c r="D119" t="s" s="19">
        <v>4701</v>
      </c>
      <c r="E119" t="s" s="19">
        <v>4702</v>
      </c>
      <c r="F119" s="21">
        <v>12</v>
      </c>
      <c r="G119" s="21">
        <v>11</v>
      </c>
      <c r="H119" s="21">
        <v>11</v>
      </c>
      <c r="I119" s="21">
        <v>7</v>
      </c>
      <c r="J119" s="40">
        <v>5</v>
      </c>
      <c r="K119" s="40">
        <v>5</v>
      </c>
      <c r="L119" s="40">
        <v>5</v>
      </c>
      <c r="M119" s="40">
        <v>5</v>
      </c>
      <c r="N119" s="40">
        <v>5</v>
      </c>
      <c r="O119" s="41">
        <v>3</v>
      </c>
      <c r="P119" s="40">
        <v>1</v>
      </c>
      <c r="Q119" s="40">
        <v>1</v>
      </c>
      <c r="R119" s="40">
        <v>0</v>
      </c>
      <c r="S119" s="35">
        <v>0</v>
      </c>
      <c r="T119" s="69">
        <v>0</v>
      </c>
      <c r="U119" s="69"/>
      <c r="V119" s="17">
        <f>52.4/4</f>
      </c>
      <c r="W119" s="15">
        <f t="shared" si="2"/>
      </c>
      <c r="X119" s="39">
        <f t="shared" si="3"/>
      </c>
    </row>
    <row r="120" spans="1:24" x14ac:dyDescent="0.2">
      <c r="A120" t="s" s="12">
        <v>4703</v>
      </c>
      <c r="B120" s="40"/>
      <c r="C120" s="40">
        <f>IF(ISNA(VLOOKUP(A120,'Vervallen BHT'!A:C,3,FALSE))," ","Oui")</f>
      </c>
      <c r="D120" t="s" s="19">
        <v>4704</v>
      </c>
      <c r="E120" t="s" s="13">
        <v>3096</v>
      </c>
      <c r="F120" s="40">
        <v>9</v>
      </c>
      <c r="G120" s="40">
        <v>9</v>
      </c>
      <c r="H120" s="40">
        <v>7</v>
      </c>
      <c r="I120" s="40">
        <v>7</v>
      </c>
      <c r="J120" s="40">
        <v>7</v>
      </c>
      <c r="K120" s="40">
        <v>6</v>
      </c>
      <c r="L120" s="40">
        <v>6</v>
      </c>
      <c r="M120" s="40">
        <v>6</v>
      </c>
      <c r="N120" s="40">
        <v>6</v>
      </c>
      <c r="O120" s="41">
        <v>6</v>
      </c>
      <c r="P120" s="40">
        <v>6</v>
      </c>
      <c r="Q120" s="40">
        <v>4</v>
      </c>
      <c r="R120" s="40">
        <v>4</v>
      </c>
      <c r="S120" s="35">
        <v>4</v>
      </c>
      <c r="T120" s="69">
        <v>4</v>
      </c>
      <c r="U120" s="69">
        <v>4</v>
      </c>
      <c r="V120" s="17">
        <v>24.8</v>
      </c>
      <c r="W120" s="15">
        <f t="shared" si="2"/>
      </c>
      <c r="X120" s="39">
        <f t="shared" si="3"/>
      </c>
    </row>
    <row r="121" spans="1:24" x14ac:dyDescent="0.2">
      <c r="A121" t="s" s="12">
        <v>4705</v>
      </c>
      <c r="B121" s="40"/>
      <c r="C121" s="40">
        <f>IF(ISNA(VLOOKUP(A121,'Vervallen BHT'!A:C,3,FALSE))," ","Oui")</f>
      </c>
      <c r="D121" t="s" s="19">
        <v>4706</v>
      </c>
      <c r="E121" t="s" s="13">
        <v>3095</v>
      </c>
      <c r="F121" s="40">
        <v>6</v>
      </c>
      <c r="G121" s="40">
        <v>6</v>
      </c>
      <c r="H121" s="40">
        <v>7</v>
      </c>
      <c r="I121" s="40">
        <v>4</v>
      </c>
      <c r="J121" s="40">
        <v>3</v>
      </c>
      <c r="K121" s="40">
        <v>3</v>
      </c>
      <c r="L121" s="40">
        <v>3</v>
      </c>
      <c r="M121" s="40">
        <v>2</v>
      </c>
      <c r="N121" s="40">
        <v>2</v>
      </c>
      <c r="O121" s="41">
        <v>2</v>
      </c>
      <c r="P121" s="40">
        <v>0</v>
      </c>
      <c r="Q121" s="40">
        <v>0</v>
      </c>
      <c r="R121" s="40">
        <v>0</v>
      </c>
      <c r="S121" s="35">
        <v>0</v>
      </c>
      <c r="T121" s="69">
        <v>0</v>
      </c>
      <c r="U121" s="69">
        <v>0</v>
      </c>
      <c r="V121" s="17">
        <v>26</v>
      </c>
      <c r="W121" s="15">
        <f t="shared" si="2"/>
      </c>
      <c r="X121" s="39">
        <f t="shared" si="3"/>
      </c>
    </row>
    <row r="122" spans="1:24" x14ac:dyDescent="0.2">
      <c r="A122" t="s" s="12">
        <v>26134</v>
      </c>
      <c r="B122" s="40"/>
      <c r="C122" s="40"/>
      <c r="D122" t="s" s="13">
        <v>26135</v>
      </c>
      <c r="E122" t="s" s="59">
        <v>21630</v>
      </c>
      <c r="F122" s="40"/>
      <c r="G122" s="40"/>
      <c r="H122" s="40"/>
      <c r="I122" s="40"/>
      <c r="J122" s="40"/>
      <c r="K122" s="40"/>
      <c r="L122" s="40"/>
      <c r="M122" s="40"/>
      <c r="N122" s="40"/>
      <c r="O122" s="41"/>
      <c r="P122" s="40"/>
      <c r="Q122" s="40"/>
      <c r="R122" s="40"/>
      <c r="S122" s="35"/>
      <c r="T122" s="69"/>
      <c r="U122" s="69">
        <v>0</v>
      </c>
      <c r="V122" s="17">
        <f>53.36/20</f>
      </c>
      <c r="W122" s="15">
        <f t="shared" si="2"/>
      </c>
      <c r="X122" s="39">
        <f t="shared" si="3"/>
      </c>
    </row>
    <row r="123" spans="1:24" x14ac:dyDescent="0.2">
      <c r="A123" t="s" s="12">
        <v>15713</v>
      </c>
      <c r="B123" s="40"/>
      <c r="C123" s="40">
        <f>IF(ISNA(VLOOKUP(A123,'Vervallen BHT'!A:C,3,FALSE))," ","Oui")</f>
      </c>
      <c r="D123" t="s" s="13">
        <v>15714</v>
      </c>
      <c r="E123" s="13"/>
      <c r="F123" s="40"/>
      <c r="G123" s="40"/>
      <c r="H123" s="40">
        <v>5</v>
      </c>
      <c r="I123" s="40">
        <v>5</v>
      </c>
      <c r="J123" s="40">
        <v>5</v>
      </c>
      <c r="K123" s="40">
        <v>5</v>
      </c>
      <c r="L123" s="40">
        <v>5</v>
      </c>
      <c r="M123" s="40">
        <v>5</v>
      </c>
      <c r="N123" s="40">
        <v>5</v>
      </c>
      <c r="O123" s="41">
        <v>5</v>
      </c>
      <c r="P123" s="40">
        <v>5</v>
      </c>
      <c r="Q123" s="40">
        <v>5</v>
      </c>
      <c r="R123" s="40">
        <v>5</v>
      </c>
      <c r="S123" s="35">
        <v>5</v>
      </c>
      <c r="T123" s="69">
        <v>5</v>
      </c>
      <c r="U123" s="69">
        <v>5</v>
      </c>
      <c r="V123" s="17">
        <f>45.8/5</f>
      </c>
      <c r="W123" s="15">
        <f t="shared" si="2"/>
      </c>
      <c r="X123" s="39">
        <f t="shared" si="3"/>
      </c>
    </row>
    <row r="124" spans="1:24" x14ac:dyDescent="0.2">
      <c r="A124" t="s" s="12">
        <v>11</v>
      </c>
      <c r="B124" s="40"/>
      <c r="C124" s="40">
        <f>IF(ISNA(VLOOKUP(A124,'Vervallen BHT'!A:C,3,FALSE))," ","Oui")</f>
      </c>
      <c r="D124" t="s" s="13">
        <v>12</v>
      </c>
      <c r="E124" s="13"/>
      <c r="F124" s="40">
        <v>10</v>
      </c>
      <c r="G124" s="40">
        <v>9</v>
      </c>
      <c r="H124" s="40">
        <v>9</v>
      </c>
      <c r="I124" s="40">
        <v>9</v>
      </c>
      <c r="J124" s="40">
        <v>9</v>
      </c>
      <c r="K124" s="40">
        <v>9</v>
      </c>
      <c r="L124" s="40">
        <v>9</v>
      </c>
      <c r="M124" s="40">
        <v>9</v>
      </c>
      <c r="N124" s="40">
        <v>9</v>
      </c>
      <c r="O124" s="41">
        <v>9</v>
      </c>
      <c r="P124" s="40">
        <v>9</v>
      </c>
      <c r="Q124" s="40">
        <v>9</v>
      </c>
      <c r="R124" s="40">
        <v>9</v>
      </c>
      <c r="S124" s="35">
        <v>9</v>
      </c>
      <c r="T124" s="69">
        <v>9</v>
      </c>
      <c r="U124" s="69">
        <v>9</v>
      </c>
      <c r="V124" s="17">
        <v>36.4</v>
      </c>
      <c r="W124" s="15">
        <f t="shared" si="2"/>
      </c>
      <c r="X124" s="39">
        <f t="shared" si="3"/>
      </c>
    </row>
    <row r="125" spans="1:24" x14ac:dyDescent="0.2">
      <c r="A125" t="s" s="12">
        <v>15</v>
      </c>
      <c r="B125" s="40"/>
      <c r="C125" s="40">
        <f>IF(ISNA(VLOOKUP(A125,'Vervallen BHT'!A:C,3,FALSE))," ","Oui")</f>
      </c>
      <c r="D125" t="s" s="13">
        <v>16</v>
      </c>
      <c r="E125" s="13"/>
      <c r="F125" s="40">
        <v>2</v>
      </c>
      <c r="G125" s="40">
        <v>2</v>
      </c>
      <c r="H125" s="40">
        <v>2</v>
      </c>
      <c r="I125" s="40">
        <v>2</v>
      </c>
      <c r="J125" s="40">
        <v>2</v>
      </c>
      <c r="K125" s="40">
        <v>2</v>
      </c>
      <c r="L125" s="40">
        <v>2</v>
      </c>
      <c r="M125" s="40">
        <v>2</v>
      </c>
      <c r="N125" s="40">
        <v>2</v>
      </c>
      <c r="O125" s="41">
        <v>2</v>
      </c>
      <c r="P125" s="40">
        <v>2</v>
      </c>
      <c r="Q125" s="40">
        <v>2</v>
      </c>
      <c r="R125" s="40">
        <v>2</v>
      </c>
      <c r="S125" s="35">
        <v>2</v>
      </c>
      <c r="T125" s="69">
        <v>2</v>
      </c>
      <c r="U125" s="69">
        <v>2</v>
      </c>
      <c r="V125" s="17">
        <v>37.4</v>
      </c>
      <c r="W125" s="15">
        <f t="shared" si="2"/>
      </c>
      <c r="X125" s="39">
        <f t="shared" si="3"/>
      </c>
    </row>
    <row r="126" spans="1:24" x14ac:dyDescent="0.2">
      <c r="A126" t="s" s="12">
        <v>4707</v>
      </c>
      <c r="B126" s="40"/>
      <c r="C126" s="40">
        <f>IF(ISNA(VLOOKUP(A126,'Vervallen BHT'!A:C,3,FALSE))," ","Oui")</f>
      </c>
      <c r="D126" t="s" s="19">
        <v>4708</v>
      </c>
      <c r="E126" s="13"/>
      <c r="F126" s="40">
        <v>4</v>
      </c>
      <c r="G126" s="40">
        <v>4</v>
      </c>
      <c r="H126" s="40">
        <v>4</v>
      </c>
      <c r="I126" s="40">
        <v>4</v>
      </c>
      <c r="J126" s="40">
        <v>4</v>
      </c>
      <c r="K126" s="40">
        <v>4</v>
      </c>
      <c r="L126" s="40">
        <v>4</v>
      </c>
      <c r="M126" s="40">
        <v>3</v>
      </c>
      <c r="N126" s="40">
        <v>3</v>
      </c>
      <c r="O126" s="41">
        <v>3</v>
      </c>
      <c r="P126" s="40">
        <v>3</v>
      </c>
      <c r="Q126" s="40">
        <v>3</v>
      </c>
      <c r="R126" s="40">
        <v>3</v>
      </c>
      <c r="S126" s="35">
        <v>3</v>
      </c>
      <c r="T126" s="69">
        <v>3</v>
      </c>
      <c r="U126" s="69">
        <v>3</v>
      </c>
      <c r="V126" s="17">
        <v>20.16</v>
      </c>
      <c r="W126" s="15">
        <f t="shared" si="2"/>
      </c>
      <c r="X126" s="39">
        <f t="shared" si="3"/>
      </c>
    </row>
    <row r="127" spans="1:24" x14ac:dyDescent="0.2">
      <c r="A127" t="s" s="12">
        <v>26136</v>
      </c>
      <c r="B127" s="40"/>
      <c r="C127" s="40"/>
      <c r="D127" t="s" s="13">
        <v>26137</v>
      </c>
      <c r="E127" t="s" s="59">
        <v>21630</v>
      </c>
      <c r="F127" s="40"/>
      <c r="G127" s="40"/>
      <c r="H127" s="40"/>
      <c r="I127" s="40"/>
      <c r="J127" s="40"/>
      <c r="K127" s="40"/>
      <c r="L127" s="40"/>
      <c r="M127" s="40"/>
      <c r="N127" s="40"/>
      <c r="O127" s="41"/>
      <c r="P127" s="40"/>
      <c r="Q127" s="40"/>
      <c r="R127" s="40"/>
      <c r="S127" s="35"/>
      <c r="T127" s="69"/>
      <c r="U127" s="69">
        <v>0</v>
      </c>
      <c r="V127" s="17">
        <f>41.6/10</f>
      </c>
      <c r="W127" s="15">
        <f t="shared" si="2"/>
      </c>
      <c r="X127" s="39">
        <f t="shared" si="3"/>
      </c>
    </row>
    <row r="128" spans="1:24" x14ac:dyDescent="0.2">
      <c r="A128" t="s" s="12">
        <v>15705</v>
      </c>
      <c r="B128" s="40"/>
      <c r="C128" s="40">
        <f>IF(ISNA(VLOOKUP(A128,'Vervallen BHT'!A:C,3,FALSE))," ","Oui")</f>
      </c>
      <c r="D128" t="s" s="13">
        <v>15706</v>
      </c>
      <c r="E128" s="13"/>
      <c r="F128" s="40"/>
      <c r="G128" s="40"/>
      <c r="H128" s="40">
        <v>1</v>
      </c>
      <c r="I128" s="40">
        <v>1</v>
      </c>
      <c r="J128" s="40">
        <v>1</v>
      </c>
      <c r="K128" s="40">
        <v>1</v>
      </c>
      <c r="L128" s="40">
        <v>1</v>
      </c>
      <c r="M128" s="40">
        <v>1</v>
      </c>
      <c r="N128" s="40">
        <v>1</v>
      </c>
      <c r="O128" s="41">
        <v>1</v>
      </c>
      <c r="P128" s="40">
        <v>1</v>
      </c>
      <c r="Q128" s="40">
        <v>1</v>
      </c>
      <c r="R128" s="40">
        <v>1</v>
      </c>
      <c r="S128" s="35">
        <v>1</v>
      </c>
      <c r="T128" s="69">
        <v>1</v>
      </c>
      <c r="U128" s="69">
        <v>1</v>
      </c>
      <c r="V128" s="17">
        <v>18.47</v>
      </c>
      <c r="W128" s="15">
        <f t="shared" si="2"/>
      </c>
      <c r="X128" s="39">
        <f t="shared" si="3"/>
      </c>
    </row>
    <row r="129" spans="1:24" x14ac:dyDescent="0.2">
      <c r="A129" t="s" s="12">
        <v>744</v>
      </c>
      <c r="B129" s="40"/>
      <c r="C129" s="40">
        <f>IF(ISNA(VLOOKUP(A129,'Vervallen BHT'!A:C,3,FALSE))," ","Oui")</f>
      </c>
      <c r="D129" t="s" s="19">
        <v>15212</v>
      </c>
      <c r="E129" s="13"/>
      <c r="F129" s="40"/>
      <c r="G129" s="40"/>
      <c r="H129" s="40">
        <v>1</v>
      </c>
      <c r="I129" s="40">
        <v>1</v>
      </c>
      <c r="J129" s="40">
        <v>1</v>
      </c>
      <c r="K129" s="40">
        <v>1</v>
      </c>
      <c r="L129" s="40">
        <v>1</v>
      </c>
      <c r="M129" s="40">
        <v>1</v>
      </c>
      <c r="N129" s="40">
        <v>1</v>
      </c>
      <c r="O129" s="41">
        <v>1</v>
      </c>
      <c r="P129" s="40">
        <v>1</v>
      </c>
      <c r="Q129" s="40">
        <v>1</v>
      </c>
      <c r="R129" s="40">
        <v>1</v>
      </c>
      <c r="S129" s="35">
        <v>1</v>
      </c>
      <c r="T129" s="69">
        <v>1</v>
      </c>
      <c r="U129" s="69">
        <v>1</v>
      </c>
      <c r="V129" s="17">
        <v>4.24</v>
      </c>
      <c r="W129" s="15">
        <f t="shared" si="2"/>
      </c>
      <c r="X129" s="39">
        <f t="shared" si="3"/>
      </c>
    </row>
    <row r="130" spans="1:24" x14ac:dyDescent="0.2">
      <c r="A130" t="s" s="12">
        <v>1118</v>
      </c>
      <c r="B130" s="40"/>
      <c r="C130" s="40">
        <f>IF(ISNA(VLOOKUP(A130,'Vervallen BHT'!A:C,3,FALSE))," ","Oui")</f>
      </c>
      <c r="D130" t="s" s="18">
        <v>1775</v>
      </c>
      <c r="E130" s="13"/>
      <c r="F130" s="40">
        <v>3</v>
      </c>
      <c r="G130" s="40">
        <v>3</v>
      </c>
      <c r="H130" s="40">
        <v>3</v>
      </c>
      <c r="I130" s="40">
        <v>3</v>
      </c>
      <c r="J130" s="40">
        <v>3</v>
      </c>
      <c r="K130" s="40">
        <v>3</v>
      </c>
      <c r="L130" s="40">
        <v>3</v>
      </c>
      <c r="M130" s="40">
        <v>3</v>
      </c>
      <c r="N130" s="40">
        <v>3</v>
      </c>
      <c r="O130" s="41">
        <v>3</v>
      </c>
      <c r="P130" s="40">
        <v>3</v>
      </c>
      <c r="Q130" s="40">
        <v>3</v>
      </c>
      <c r="R130" s="40">
        <v>3</v>
      </c>
      <c r="S130" s="35">
        <v>3</v>
      </c>
      <c r="T130" s="69">
        <v>3</v>
      </c>
      <c r="U130" s="69">
        <v>3</v>
      </c>
      <c r="V130" s="17">
        <v>35</v>
      </c>
      <c r="W130" s="15">
        <f t="shared" ref="W130:W193" si="4">T130*V130</f>
      </c>
      <c r="X130" s="39">
        <f t="shared" ref="X130:X193" si="5">T130-S130</f>
      </c>
    </row>
    <row r="131" spans="1:24" x14ac:dyDescent="0.2">
      <c r="A131" t="s" s="12">
        <v>26126</v>
      </c>
      <c r="B131" s="40"/>
      <c r="C131" s="40"/>
      <c r="D131" t="s" s="13">
        <v>26127</v>
      </c>
      <c r="E131" t="s" s="59">
        <v>21630</v>
      </c>
      <c r="F131" s="40"/>
      <c r="G131" s="40"/>
      <c r="H131" s="40"/>
      <c r="I131" s="40"/>
      <c r="J131" s="40"/>
      <c r="K131" s="40"/>
      <c r="L131" s="40"/>
      <c r="M131" s="40"/>
      <c r="N131" s="40"/>
      <c r="O131" s="41"/>
      <c r="P131" s="40"/>
      <c r="Q131" s="40"/>
      <c r="R131" s="40"/>
      <c r="S131" s="35"/>
      <c r="T131" s="69"/>
      <c r="U131" s="69">
        <v>0</v>
      </c>
      <c r="V131" s="17">
        <f>64.64/4</f>
      </c>
      <c r="W131" s="15">
        <f t="shared" si="4"/>
      </c>
      <c r="X131" s="39">
        <f t="shared" si="5"/>
      </c>
    </row>
    <row r="132" spans="1:24" x14ac:dyDescent="0.2">
      <c r="A132" t="s" s="12">
        <v>1806</v>
      </c>
      <c r="B132" s="40"/>
      <c r="C132" s="40">
        <f>IF(ISNA(VLOOKUP(A132,'Vervallen BHT'!A:C,3,FALSE))," ","Oui")</f>
      </c>
      <c r="D132" t="s" s="19">
        <v>1086</v>
      </c>
      <c r="E132" t="s" s="13">
        <v>1087</v>
      </c>
      <c r="F132" s="40">
        <v>3</v>
      </c>
      <c r="G132" s="40">
        <v>3</v>
      </c>
      <c r="H132" s="40">
        <v>3</v>
      </c>
      <c r="I132" s="40">
        <v>3</v>
      </c>
      <c r="J132" s="40">
        <v>3</v>
      </c>
      <c r="K132" s="40">
        <v>3</v>
      </c>
      <c r="L132" s="40">
        <v>3</v>
      </c>
      <c r="M132" s="40">
        <v>3</v>
      </c>
      <c r="N132" s="40">
        <v>3</v>
      </c>
      <c r="O132" s="41">
        <v>3</v>
      </c>
      <c r="P132" s="40">
        <v>3</v>
      </c>
      <c r="Q132" s="40">
        <v>3</v>
      </c>
      <c r="R132" s="40">
        <v>3</v>
      </c>
      <c r="S132" s="35">
        <v>3</v>
      </c>
      <c r="T132" s="69">
        <v>3</v>
      </c>
      <c r="U132" s="69"/>
      <c r="V132" s="17">
        <v>79.8</v>
      </c>
      <c r="W132" s="15">
        <f t="shared" si="4"/>
      </c>
      <c r="X132" s="39">
        <f t="shared" si="5"/>
      </c>
    </row>
    <row r="133" spans="1:24" x14ac:dyDescent="0.2">
      <c r="A133" t="s" s="12">
        <v>13</v>
      </c>
      <c r="B133" s="40"/>
      <c r="C133" s="40">
        <f>IF(ISNA(VLOOKUP(A133,'Vervallen BHT'!A:C,3,FALSE))," ","Oui")</f>
      </c>
      <c r="D133" t="s" s="13">
        <v>14</v>
      </c>
      <c r="E133" s="13"/>
      <c r="F133" s="40">
        <v>1</v>
      </c>
      <c r="G133" s="40">
        <v>1</v>
      </c>
      <c r="H133" s="40">
        <v>1</v>
      </c>
      <c r="I133" s="40">
        <v>1</v>
      </c>
      <c r="J133" s="40">
        <v>1</v>
      </c>
      <c r="K133" s="40">
        <v>1</v>
      </c>
      <c r="L133" s="40">
        <v>1</v>
      </c>
      <c r="M133" s="40">
        <v>1</v>
      </c>
      <c r="N133" s="40">
        <v>1</v>
      </c>
      <c r="O133" s="41">
        <v>1</v>
      </c>
      <c r="P133" s="40">
        <v>1</v>
      </c>
      <c r="Q133" s="40">
        <v>1</v>
      </c>
      <c r="R133" s="40">
        <v>1</v>
      </c>
      <c r="S133" s="35">
        <v>1</v>
      </c>
      <c r="T133" s="69">
        <v>1</v>
      </c>
      <c r="U133" s="69">
        <v>1</v>
      </c>
      <c r="V133" s="17">
        <v>45.5</v>
      </c>
      <c r="W133" s="15">
        <f t="shared" si="4"/>
      </c>
      <c r="X133" s="39">
        <f t="shared" si="5"/>
      </c>
    </row>
    <row r="134" spans="1:24" x14ac:dyDescent="0.2">
      <c r="A134" t="s" s="12">
        <v>2180</v>
      </c>
      <c r="B134" s="40"/>
      <c r="C134" s="40">
        <f>IF(ISNA(VLOOKUP(A134,'Vervallen BHT'!A:C,3,FALSE))," ","Oui")</f>
      </c>
      <c r="D134" t="s" s="13">
        <v>2181</v>
      </c>
      <c r="E134" s="13"/>
      <c r="F134" s="40">
        <v>7</v>
      </c>
      <c r="G134" s="40">
        <v>7</v>
      </c>
      <c r="H134" s="40">
        <v>7</v>
      </c>
      <c r="I134" s="40">
        <v>6</v>
      </c>
      <c r="J134" s="40">
        <v>6</v>
      </c>
      <c r="K134" s="40">
        <v>6</v>
      </c>
      <c r="L134" s="40">
        <v>6</v>
      </c>
      <c r="M134" s="40">
        <v>4</v>
      </c>
      <c r="N134" s="40">
        <v>4</v>
      </c>
      <c r="O134" s="41">
        <v>4</v>
      </c>
      <c r="P134" s="40">
        <v>4</v>
      </c>
      <c r="Q134" s="40">
        <v>3</v>
      </c>
      <c r="R134" s="40">
        <v>3</v>
      </c>
      <c r="S134" s="35">
        <v>3</v>
      </c>
      <c r="T134" s="69">
        <v>3</v>
      </c>
      <c r="U134" s="69">
        <v>3</v>
      </c>
      <c r="V134" s="17">
        <v>15.31</v>
      </c>
      <c r="W134" s="15">
        <f t="shared" si="4"/>
      </c>
      <c r="X134" s="39">
        <f t="shared" si="5"/>
      </c>
    </row>
    <row r="135" spans="1:24" x14ac:dyDescent="0.2">
      <c r="A135" t="s" s="12">
        <v>26124</v>
      </c>
      <c r="B135" s="40"/>
      <c r="C135" s="40"/>
      <c r="D135" t="s" s="13">
        <v>26125</v>
      </c>
      <c r="E135" t="s" s="54">
        <v>26149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1"/>
      <c r="P135" s="40"/>
      <c r="Q135" s="40"/>
      <c r="R135" s="40"/>
      <c r="S135" s="35"/>
      <c r="T135" s="69"/>
      <c r="U135" s="69">
        <v>0</v>
      </c>
      <c r="V135" s="17">
        <f>130.52/4</f>
      </c>
      <c r="W135" s="15">
        <f t="shared" si="4"/>
      </c>
      <c r="X135" s="39">
        <f t="shared" si="5"/>
      </c>
    </row>
    <row r="136" spans="1:24" x14ac:dyDescent="0.2">
      <c r="A136" t="s" s="12">
        <v>62</v>
      </c>
      <c r="B136" s="40"/>
      <c r="C136" s="40">
        <f>IF(ISNA(VLOOKUP(A136,'Vervallen BHT'!A:C,3,FALSE))," ","Oui")</f>
      </c>
      <c r="D136" t="s" s="13">
        <v>73</v>
      </c>
      <c r="E136" s="13"/>
      <c r="F136" s="40">
        <v>15</v>
      </c>
      <c r="G136" s="40">
        <v>15</v>
      </c>
      <c r="H136" s="40">
        <v>15</v>
      </c>
      <c r="I136" s="40">
        <v>15</v>
      </c>
      <c r="J136" s="40">
        <v>14</v>
      </c>
      <c r="K136" s="40">
        <v>14</v>
      </c>
      <c r="L136" s="40">
        <v>14</v>
      </c>
      <c r="M136" s="40">
        <v>14</v>
      </c>
      <c r="N136" s="40">
        <v>14</v>
      </c>
      <c r="O136" s="41">
        <v>14</v>
      </c>
      <c r="P136" s="40">
        <v>14</v>
      </c>
      <c r="Q136" s="40">
        <v>14</v>
      </c>
      <c r="R136" s="40">
        <v>14</v>
      </c>
      <c r="S136" s="35">
        <v>14</v>
      </c>
      <c r="T136" s="69">
        <v>14</v>
      </c>
      <c r="U136" s="69">
        <v>14</v>
      </c>
      <c r="V136" s="17">
        <v>49</v>
      </c>
      <c r="W136" s="15">
        <f t="shared" si="4"/>
      </c>
      <c r="X136" s="39">
        <f t="shared" si="5"/>
      </c>
    </row>
    <row r="137" spans="1:24" x14ac:dyDescent="0.2">
      <c r="A137" t="s" s="12">
        <v>15465</v>
      </c>
      <c r="B137" s="40"/>
      <c r="C137" s="40">
        <f>IF(ISNA(VLOOKUP(A137,'Vervallen BHT'!A:C,3,FALSE))," ","Oui")</f>
      </c>
      <c r="D137" t="s" s="13">
        <v>1644</v>
      </c>
      <c r="E137" s="13"/>
      <c r="F137" s="40">
        <v>2</v>
      </c>
      <c r="G137" s="40">
        <v>2</v>
      </c>
      <c r="H137" s="40">
        <v>2</v>
      </c>
      <c r="I137" s="40">
        <v>2</v>
      </c>
      <c r="J137" s="40">
        <v>2</v>
      </c>
      <c r="K137" s="40">
        <v>2</v>
      </c>
      <c r="L137" s="40">
        <v>2</v>
      </c>
      <c r="M137" s="40">
        <v>2</v>
      </c>
      <c r="N137" s="40">
        <v>2</v>
      </c>
      <c r="O137" s="41">
        <v>2</v>
      </c>
      <c r="P137" s="40">
        <v>2</v>
      </c>
      <c r="Q137" s="40">
        <v>2</v>
      </c>
      <c r="R137" s="40">
        <v>2</v>
      </c>
      <c r="S137" s="35">
        <v>2</v>
      </c>
      <c r="T137" s="69">
        <v>2</v>
      </c>
      <c r="U137" s="69">
        <v>2</v>
      </c>
      <c r="V137" s="17">
        <v>25.9</v>
      </c>
      <c r="W137" s="15">
        <f t="shared" si="4"/>
      </c>
      <c r="X137" s="39">
        <f t="shared" si="5"/>
      </c>
    </row>
    <row r="138" spans="1:24" x14ac:dyDescent="0.2">
      <c r="A138" t="s" s="12">
        <v>409</v>
      </c>
      <c r="B138" s="40"/>
      <c r="C138" s="40">
        <f>IF(ISNA(VLOOKUP(A138,'Vervallen BHT'!A:C,3,FALSE))," ","Oui")</f>
      </c>
      <c r="D138" t="s" s="13">
        <v>15466</v>
      </c>
      <c r="E138" s="13"/>
      <c r="F138" s="40">
        <v>6</v>
      </c>
      <c r="G138" s="40">
        <v>10</v>
      </c>
      <c r="H138" s="40">
        <v>6</v>
      </c>
      <c r="I138" s="40">
        <v>4</v>
      </c>
      <c r="J138" s="40">
        <v>1</v>
      </c>
      <c r="K138" s="40">
        <v>10</v>
      </c>
      <c r="L138" s="40">
        <v>2</v>
      </c>
      <c r="M138" s="40">
        <v>7</v>
      </c>
      <c r="N138" s="40">
        <v>7</v>
      </c>
      <c r="O138" s="41">
        <v>3</v>
      </c>
      <c r="P138" s="40">
        <v>11</v>
      </c>
      <c r="Q138" s="40">
        <v>18</v>
      </c>
      <c r="R138" s="40">
        <v>14</v>
      </c>
      <c r="S138" s="35">
        <v>14</v>
      </c>
      <c r="T138" s="69">
        <v>10</v>
      </c>
      <c r="U138" s="69">
        <v>10</v>
      </c>
      <c r="V138" s="17">
        <f>542.7/30</f>
      </c>
      <c r="W138" s="15">
        <f t="shared" si="4"/>
      </c>
      <c r="X138" s="39">
        <f t="shared" si="5"/>
      </c>
    </row>
    <row r="139" spans="1:24" x14ac:dyDescent="0.2">
      <c r="A139" t="s" s="12">
        <v>16648</v>
      </c>
      <c r="B139" s="40"/>
      <c r="C139" s="40">
        <f>IF(ISNA(VLOOKUP(A139,'Vervallen BHT'!A:C,3,FALSE))," ","Oui")</f>
      </c>
      <c r="D139" t="s" s="13">
        <v>13329</v>
      </c>
      <c r="E139" s="13"/>
      <c r="F139" s="40">
        <v>10</v>
      </c>
      <c r="G139" s="40">
        <v>10</v>
      </c>
      <c r="H139" s="40">
        <v>10</v>
      </c>
      <c r="I139" s="40">
        <v>10</v>
      </c>
      <c r="J139" s="40">
        <v>9</v>
      </c>
      <c r="K139" s="40">
        <v>9</v>
      </c>
      <c r="L139" s="40">
        <v>9</v>
      </c>
      <c r="M139" s="40">
        <v>9</v>
      </c>
      <c r="N139" s="40">
        <v>9</v>
      </c>
      <c r="O139" s="41">
        <v>9</v>
      </c>
      <c r="P139" s="40">
        <v>9</v>
      </c>
      <c r="Q139" s="40">
        <v>9</v>
      </c>
      <c r="R139" s="40">
        <v>9</v>
      </c>
      <c r="S139" s="35">
        <v>9</v>
      </c>
      <c r="T139" s="69">
        <v>9</v>
      </c>
      <c r="U139" s="69">
        <v>9</v>
      </c>
      <c r="V139" s="17">
        <v>30.421</v>
      </c>
      <c r="W139" s="15">
        <f t="shared" si="4"/>
      </c>
      <c r="X139" s="39">
        <f t="shared" si="5"/>
      </c>
    </row>
    <row r="140" spans="1:24" x14ac:dyDescent="0.2">
      <c r="A140" t="s" s="12">
        <v>16646</v>
      </c>
      <c r="B140" s="40"/>
      <c r="C140" s="40">
        <f>IF(ISNA(VLOOKUP(A140,'Vervallen BHT'!A:C,3,FALSE))," ","Oui")</f>
      </c>
      <c r="D140" t="s" s="13">
        <v>16647</v>
      </c>
      <c r="E140" s="13"/>
      <c r="F140" s="40">
        <v>10</v>
      </c>
      <c r="G140" s="40">
        <v>10</v>
      </c>
      <c r="H140" s="40">
        <v>8</v>
      </c>
      <c r="I140" s="40">
        <v>8</v>
      </c>
      <c r="J140" s="40">
        <v>8</v>
      </c>
      <c r="K140" s="40">
        <v>8</v>
      </c>
      <c r="L140" s="40">
        <v>8</v>
      </c>
      <c r="M140" s="40">
        <v>8</v>
      </c>
      <c r="N140" s="40">
        <v>8</v>
      </c>
      <c r="O140" s="41">
        <v>8</v>
      </c>
      <c r="P140" s="40">
        <v>8</v>
      </c>
      <c r="Q140" s="40">
        <v>8</v>
      </c>
      <c r="R140" s="40">
        <v>8</v>
      </c>
      <c r="S140" s="35">
        <v>8</v>
      </c>
      <c r="T140" s="69">
        <v>8</v>
      </c>
      <c r="U140" s="69">
        <v>8</v>
      </c>
      <c r="V140" s="17">
        <v>21.574</v>
      </c>
      <c r="W140" s="15">
        <f t="shared" si="4"/>
      </c>
      <c r="X140" s="39">
        <f t="shared" si="5"/>
      </c>
    </row>
    <row r="141" spans="1:24" x14ac:dyDescent="0.2">
      <c r="A141" t="s" s="12">
        <v>26128</v>
      </c>
      <c r="B141" s="40"/>
      <c r="C141" s="40"/>
      <c r="D141" t="s" s="13">
        <v>26129</v>
      </c>
      <c r="E141" t="s" s="59">
        <v>21630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1"/>
      <c r="P141" s="40"/>
      <c r="Q141" s="40"/>
      <c r="R141" s="40"/>
      <c r="S141" s="35"/>
      <c r="T141" s="69"/>
      <c r="U141" s="69">
        <v>0</v>
      </c>
      <c r="V141" s="17">
        <f>530.8/10</f>
      </c>
      <c r="W141" s="15">
        <f t="shared" si="4"/>
      </c>
      <c r="X141" s="39">
        <f t="shared" si="5"/>
      </c>
    </row>
    <row r="142" spans="1:24" x14ac:dyDescent="0.2">
      <c r="A142" t="s" s="12">
        <v>26130</v>
      </c>
      <c r="B142" s="40"/>
      <c r="C142" s="40"/>
      <c r="D142" t="s" s="13">
        <v>26131</v>
      </c>
      <c r="E142" t="s" s="59">
        <v>21630</v>
      </c>
      <c r="F142" s="40"/>
      <c r="G142" s="40"/>
      <c r="H142" s="40"/>
      <c r="I142" s="40"/>
      <c r="J142" s="40"/>
      <c r="K142" s="40"/>
      <c r="L142" s="40"/>
      <c r="M142" s="40"/>
      <c r="N142" s="40"/>
      <c r="O142" s="41"/>
      <c r="P142" s="40"/>
      <c r="Q142" s="40"/>
      <c r="R142" s="40"/>
      <c r="S142" s="35"/>
      <c r="T142" s="69"/>
      <c r="U142" s="69">
        <v>0</v>
      </c>
      <c r="V142" s="17">
        <f>1444.9/10</f>
      </c>
      <c r="W142" s="15">
        <f t="shared" si="4"/>
      </c>
      <c r="X142" s="39">
        <f t="shared" si="5"/>
      </c>
    </row>
    <row r="143" spans="1:24" x14ac:dyDescent="0.2">
      <c r="A143" t="s" s="52">
        <v>4709</v>
      </c>
      <c r="B143" t="s" s="53">
        <v>581</v>
      </c>
      <c r="C143" s="53">
        <f>IF(ISNA(VLOOKUP(A143,'Vervallen BHT'!A:C,3,FALSE))," ","Oui")</f>
      </c>
      <c r="D143" t="s" s="57">
        <v>4710</v>
      </c>
      <c r="E143" t="s" s="54">
        <v>4711</v>
      </c>
      <c r="F143" s="53">
        <v>19</v>
      </c>
      <c r="G143" s="53">
        <v>19</v>
      </c>
      <c r="H143" s="53">
        <v>19</v>
      </c>
      <c r="I143" s="53">
        <v>19</v>
      </c>
      <c r="J143" s="53">
        <v>19</v>
      </c>
      <c r="K143" s="53">
        <v>19</v>
      </c>
      <c r="L143" s="53">
        <v>19</v>
      </c>
      <c r="M143" s="53">
        <v>19</v>
      </c>
      <c r="N143" s="53">
        <v>19</v>
      </c>
      <c r="O143" s="61">
        <v>19</v>
      </c>
      <c r="P143" s="53">
        <v>19</v>
      </c>
      <c r="Q143" s="53">
        <v>19</v>
      </c>
      <c r="R143" s="53">
        <v>19</v>
      </c>
      <c r="S143" s="55">
        <v>19</v>
      </c>
      <c r="T143" s="70">
        <v>19</v>
      </c>
      <c r="U143" s="70">
        <v>19</v>
      </c>
      <c r="V143" s="58">
        <v>0</v>
      </c>
      <c r="W143" s="15">
        <f t="shared" si="4"/>
      </c>
      <c r="X143" s="39">
        <f t="shared" si="5"/>
      </c>
    </row>
    <row r="144" spans="1:24" x14ac:dyDescent="0.2">
      <c r="A144" t="s" s="12">
        <v>4712</v>
      </c>
      <c r="B144" t="s" s="40">
        <v>4713</v>
      </c>
      <c r="C144" s="40">
        <f>IF(ISNA(VLOOKUP(A144,'Vervallen BHT'!A:C,3,FALSE))," ","Oui")</f>
      </c>
      <c r="D144" t="s" s="18">
        <v>4714</v>
      </c>
      <c r="E144" t="s" s="13">
        <v>4711</v>
      </c>
      <c r="F144" s="40">
        <v>23</v>
      </c>
      <c r="G144" s="40">
        <v>20</v>
      </c>
      <c r="H144" s="40">
        <v>18</v>
      </c>
      <c r="I144" s="40">
        <v>18</v>
      </c>
      <c r="J144" s="40">
        <v>17</v>
      </c>
      <c r="K144" s="40">
        <v>17</v>
      </c>
      <c r="L144" s="40">
        <v>16</v>
      </c>
      <c r="M144" s="40">
        <v>16</v>
      </c>
      <c r="N144" s="40">
        <v>16</v>
      </c>
      <c r="O144" s="41">
        <v>15</v>
      </c>
      <c r="P144" s="40">
        <v>14</v>
      </c>
      <c r="Q144" s="40">
        <v>8</v>
      </c>
      <c r="R144" s="40">
        <v>7</v>
      </c>
      <c r="S144" s="35">
        <v>6</v>
      </c>
      <c r="T144" s="69">
        <v>5</v>
      </c>
      <c r="U144" s="69">
        <v>5</v>
      </c>
      <c r="V144" s="17">
        <v>15.49</v>
      </c>
      <c r="W144" s="15">
        <f t="shared" si="4"/>
      </c>
      <c r="X144" s="39">
        <f t="shared" si="5"/>
      </c>
    </row>
    <row r="145" spans="1:24" x14ac:dyDescent="0.2">
      <c r="A145" t="s" s="12">
        <v>4715</v>
      </c>
      <c r="B145" t="s" s="40">
        <v>4716</v>
      </c>
      <c r="C145" s="40">
        <f>IF(ISNA(VLOOKUP(A145,'Vervallen BHT'!A:C,3,FALSE))," ","Oui")</f>
      </c>
      <c r="D145" t="s" s="18">
        <v>4717</v>
      </c>
      <c r="E145" t="s" s="13">
        <v>4711</v>
      </c>
      <c r="F145" s="40">
        <v>25</v>
      </c>
      <c r="G145" s="40">
        <v>25</v>
      </c>
      <c r="H145" s="40">
        <v>23</v>
      </c>
      <c r="I145" s="40">
        <v>23</v>
      </c>
      <c r="J145" s="40">
        <v>20</v>
      </c>
      <c r="K145" s="40">
        <v>18</v>
      </c>
      <c r="L145" s="40">
        <v>18</v>
      </c>
      <c r="M145" s="40">
        <v>17</v>
      </c>
      <c r="N145" s="40">
        <v>17</v>
      </c>
      <c r="O145" s="41">
        <v>17</v>
      </c>
      <c r="P145" s="40">
        <v>17</v>
      </c>
      <c r="Q145" s="40">
        <v>17</v>
      </c>
      <c r="R145" s="40">
        <v>17</v>
      </c>
      <c r="S145" s="35">
        <v>17</v>
      </c>
      <c r="T145" s="69">
        <v>17</v>
      </c>
      <c r="U145" s="69">
        <v>17</v>
      </c>
      <c r="V145" s="17">
        <v>28.98</v>
      </c>
      <c r="W145" s="15">
        <f t="shared" si="4"/>
      </c>
      <c r="X145" s="39">
        <f t="shared" si="5"/>
      </c>
    </row>
    <row r="146" spans="1:24" x14ac:dyDescent="0.2">
      <c r="A146" t="s" s="12">
        <v>4718</v>
      </c>
      <c r="B146" t="s" s="40">
        <v>4716</v>
      </c>
      <c r="C146" s="40">
        <f>IF(ISNA(VLOOKUP(A146,'Vervallen BHT'!A:C,3,FALSE))," ","Oui")</f>
      </c>
      <c r="D146" t="s" s="19">
        <v>4719</v>
      </c>
      <c r="E146" t="s" s="13">
        <v>4711</v>
      </c>
      <c r="F146" s="40">
        <v>19</v>
      </c>
      <c r="G146" s="40">
        <v>17</v>
      </c>
      <c r="H146" s="40">
        <v>17</v>
      </c>
      <c r="I146" s="40">
        <v>16</v>
      </c>
      <c r="J146" s="40">
        <v>10</v>
      </c>
      <c r="K146" s="40">
        <v>16</v>
      </c>
      <c r="L146" s="40">
        <v>16</v>
      </c>
      <c r="M146" s="40">
        <v>15</v>
      </c>
      <c r="N146" s="40">
        <v>15</v>
      </c>
      <c r="O146" s="41">
        <v>15</v>
      </c>
      <c r="P146" s="40">
        <v>15</v>
      </c>
      <c r="Q146" s="40">
        <v>15</v>
      </c>
      <c r="R146" s="40">
        <v>15</v>
      </c>
      <c r="S146" s="35">
        <v>15</v>
      </c>
      <c r="T146" s="69">
        <v>15</v>
      </c>
      <c r="U146" s="69">
        <v>15</v>
      </c>
      <c r="V146" s="17">
        <v>28.54</v>
      </c>
      <c r="W146" s="15">
        <f t="shared" si="4"/>
      </c>
      <c r="X146" s="39">
        <f t="shared" si="5"/>
      </c>
    </row>
    <row r="147" spans="1:24" x14ac:dyDescent="0.2">
      <c r="A147" t="s" s="12">
        <v>4720</v>
      </c>
      <c r="B147" t="s" s="40">
        <v>4716</v>
      </c>
      <c r="C147" s="40">
        <f>IF(ISNA(VLOOKUP(A147,'Vervallen BHT'!A:C,3,FALSE))," ","Oui")</f>
      </c>
      <c r="D147" t="s" s="19">
        <v>4721</v>
      </c>
      <c r="E147" t="s" s="13">
        <v>4711</v>
      </c>
      <c r="F147" s="40">
        <v>29</v>
      </c>
      <c r="G147" s="40">
        <v>30</v>
      </c>
      <c r="H147" s="40">
        <v>30</v>
      </c>
      <c r="I147" s="40">
        <v>30</v>
      </c>
      <c r="J147" s="40">
        <v>28</v>
      </c>
      <c r="K147" s="40">
        <v>28</v>
      </c>
      <c r="L147" s="40">
        <v>28</v>
      </c>
      <c r="M147" s="40">
        <v>28</v>
      </c>
      <c r="N147" s="40">
        <v>28</v>
      </c>
      <c r="O147" s="41">
        <v>28</v>
      </c>
      <c r="P147" s="40">
        <v>28</v>
      </c>
      <c r="Q147" s="40">
        <v>28</v>
      </c>
      <c r="R147" s="40">
        <v>27</v>
      </c>
      <c r="S147" s="35">
        <v>27</v>
      </c>
      <c r="T147" s="69">
        <v>27</v>
      </c>
      <c r="U147" s="69">
        <v>27</v>
      </c>
      <c r="V147" s="17">
        <v>19.94</v>
      </c>
      <c r="W147" s="15">
        <f t="shared" si="4"/>
      </c>
      <c r="X147" s="39">
        <f t="shared" si="5"/>
      </c>
    </row>
    <row r="148" spans="1:24" x14ac:dyDescent="0.2">
      <c r="A148" t="s" s="20">
        <v>4722</v>
      </c>
      <c r="B148" t="s" s="40">
        <v>4716</v>
      </c>
      <c r="C148" s="40">
        <f>IF(ISNA(VLOOKUP(A148,'Vervallen BHT'!A:C,3,FALSE))," ","Oui")</f>
      </c>
      <c r="D148" t="s" s="19">
        <v>4723</v>
      </c>
      <c r="E148" t="s" s="13">
        <v>4711</v>
      </c>
      <c r="F148" s="40">
        <v>15</v>
      </c>
      <c r="G148" s="40">
        <v>13</v>
      </c>
      <c r="H148" s="40">
        <v>13</v>
      </c>
      <c r="I148" s="40">
        <v>13</v>
      </c>
      <c r="J148" s="40">
        <v>9</v>
      </c>
      <c r="K148" s="40">
        <v>9</v>
      </c>
      <c r="L148" s="40">
        <v>9</v>
      </c>
      <c r="M148" s="40">
        <v>9</v>
      </c>
      <c r="N148" s="40">
        <v>9</v>
      </c>
      <c r="O148" s="41">
        <v>9</v>
      </c>
      <c r="P148" s="40">
        <v>8</v>
      </c>
      <c r="Q148" s="40">
        <v>7</v>
      </c>
      <c r="R148" s="40">
        <v>7</v>
      </c>
      <c r="S148" s="35">
        <v>7</v>
      </c>
      <c r="T148" s="69">
        <v>7</v>
      </c>
      <c r="U148" s="69">
        <v>7</v>
      </c>
      <c r="V148" s="17">
        <v>14.38</v>
      </c>
      <c r="W148" s="15">
        <f t="shared" si="4"/>
      </c>
      <c r="X148" s="39">
        <f t="shared" si="5"/>
      </c>
    </row>
    <row r="149" spans="1:24" x14ac:dyDescent="0.2">
      <c r="A149" t="s" s="20">
        <v>4724</v>
      </c>
      <c r="B149" t="s" s="40">
        <v>4716</v>
      </c>
      <c r="C149" s="40">
        <f>IF(ISNA(VLOOKUP(A149,'Vervallen BHT'!A:C,3,FALSE))," ","Oui")</f>
      </c>
      <c r="D149" t="s" s="19">
        <v>4725</v>
      </c>
      <c r="E149" t="s" s="13">
        <v>4711</v>
      </c>
      <c r="F149" s="40">
        <v>11</v>
      </c>
      <c r="G149" s="40">
        <v>18</v>
      </c>
      <c r="H149" s="40">
        <v>18</v>
      </c>
      <c r="I149" s="40">
        <v>11</v>
      </c>
      <c r="J149" s="40">
        <v>11</v>
      </c>
      <c r="K149" s="40">
        <v>7</v>
      </c>
      <c r="L149" s="40">
        <v>8</v>
      </c>
      <c r="M149" s="40">
        <v>7</v>
      </c>
      <c r="N149" s="40">
        <v>7</v>
      </c>
      <c r="O149" s="41">
        <v>6</v>
      </c>
      <c r="P149" s="40">
        <v>6</v>
      </c>
      <c r="Q149" s="40">
        <v>6</v>
      </c>
      <c r="R149" s="40">
        <v>6</v>
      </c>
      <c r="S149" s="35">
        <v>6</v>
      </c>
      <c r="T149" s="69">
        <v>5</v>
      </c>
      <c r="U149" s="69">
        <v>5</v>
      </c>
      <c r="V149" s="17">
        <v>14.6</v>
      </c>
      <c r="W149" s="15">
        <f t="shared" si="4"/>
      </c>
      <c r="X149" s="39">
        <f t="shared" si="5"/>
      </c>
    </row>
    <row r="150" spans="1:24" x14ac:dyDescent="0.2">
      <c r="A150" t="s" s="20">
        <v>4726</v>
      </c>
      <c r="B150" t="s" s="40">
        <v>4716</v>
      </c>
      <c r="C150" s="40">
        <f>IF(ISNA(VLOOKUP(A150,'Vervallen BHT'!A:C,3,FALSE))," ","Oui")</f>
      </c>
      <c r="D150" t="s" s="19">
        <v>4727</v>
      </c>
      <c r="E150" t="s" s="13">
        <v>4711</v>
      </c>
      <c r="F150" s="40">
        <v>13</v>
      </c>
      <c r="G150" s="40">
        <v>5</v>
      </c>
      <c r="H150" s="40">
        <v>6</v>
      </c>
      <c r="I150" s="40">
        <v>10</v>
      </c>
      <c r="J150" s="40">
        <v>12</v>
      </c>
      <c r="K150" s="40">
        <v>11</v>
      </c>
      <c r="L150" s="40">
        <v>9</v>
      </c>
      <c r="M150" s="40">
        <v>8</v>
      </c>
      <c r="N150" s="40">
        <v>8</v>
      </c>
      <c r="O150" s="41">
        <v>8</v>
      </c>
      <c r="P150" s="40">
        <v>8</v>
      </c>
      <c r="Q150" s="40">
        <v>7</v>
      </c>
      <c r="R150" s="40">
        <v>7</v>
      </c>
      <c r="S150" s="35">
        <v>7</v>
      </c>
      <c r="T150" s="69">
        <v>7</v>
      </c>
      <c r="U150" s="69">
        <v>7</v>
      </c>
      <c r="V150" s="17">
        <v>14.16</v>
      </c>
      <c r="W150" s="15">
        <f t="shared" si="4"/>
      </c>
      <c r="X150" s="39">
        <f t="shared" si="5"/>
      </c>
    </row>
    <row r="151" spans="1:24" x14ac:dyDescent="0.2">
      <c r="A151" t="s" s="20">
        <v>4728</v>
      </c>
      <c r="B151" t="s" s="40">
        <v>4716</v>
      </c>
      <c r="C151" s="40">
        <f>IF(ISNA(VLOOKUP(A151,'Vervallen BHT'!A:C,3,FALSE))," ","Oui")</f>
      </c>
      <c r="D151" t="s" s="19">
        <v>4729</v>
      </c>
      <c r="E151" t="s" s="13">
        <v>4711</v>
      </c>
      <c r="F151" s="40">
        <v>6</v>
      </c>
      <c r="G151" s="40">
        <v>4</v>
      </c>
      <c r="H151" s="40">
        <v>4</v>
      </c>
      <c r="I151" s="40">
        <v>3</v>
      </c>
      <c r="J151" s="40">
        <v>3</v>
      </c>
      <c r="K151" s="40">
        <v>7</v>
      </c>
      <c r="L151" s="40">
        <v>5</v>
      </c>
      <c r="M151" s="40">
        <v>3</v>
      </c>
      <c r="N151" s="40">
        <v>1</v>
      </c>
      <c r="O151" s="41">
        <v>3</v>
      </c>
      <c r="P151" s="40">
        <v>3</v>
      </c>
      <c r="Q151" s="40">
        <v>3</v>
      </c>
      <c r="R151" s="40">
        <v>3</v>
      </c>
      <c r="S151" s="35">
        <v>3</v>
      </c>
      <c r="T151" s="69">
        <v>2</v>
      </c>
      <c r="U151" s="69">
        <v>2</v>
      </c>
      <c r="V151" s="17">
        <v>18</v>
      </c>
      <c r="W151" s="15">
        <f t="shared" si="4"/>
      </c>
      <c r="X151" s="39">
        <f t="shared" si="5"/>
      </c>
    </row>
    <row r="152" spans="1:24" x14ac:dyDescent="0.2">
      <c r="A152" t="s" s="20">
        <v>4730</v>
      </c>
      <c r="B152" t="s" s="40">
        <v>4716</v>
      </c>
      <c r="C152" s="40">
        <f>IF(ISNA(VLOOKUP(A152,'Vervallen BHT'!A:C,3,FALSE))," ","Oui")</f>
      </c>
      <c r="D152" t="s" s="19">
        <v>4731</v>
      </c>
      <c r="E152" t="s" s="13">
        <v>4711</v>
      </c>
      <c r="F152" s="40">
        <v>18</v>
      </c>
      <c r="G152" s="40">
        <v>16</v>
      </c>
      <c r="H152" s="40">
        <v>16</v>
      </c>
      <c r="I152" s="40">
        <v>16</v>
      </c>
      <c r="J152" s="40">
        <v>14</v>
      </c>
      <c r="K152" s="40">
        <v>13</v>
      </c>
      <c r="L152" s="40">
        <v>12</v>
      </c>
      <c r="M152" s="40">
        <v>12</v>
      </c>
      <c r="N152" s="40">
        <v>12</v>
      </c>
      <c r="O152" s="41">
        <v>12</v>
      </c>
      <c r="P152" s="40">
        <v>12</v>
      </c>
      <c r="Q152" s="40">
        <v>12</v>
      </c>
      <c r="R152" s="40">
        <v>12</v>
      </c>
      <c r="S152" s="35">
        <v>12</v>
      </c>
      <c r="T152" s="69">
        <v>12</v>
      </c>
      <c r="U152" s="69">
        <v>12</v>
      </c>
      <c r="V152" s="17">
        <v>18</v>
      </c>
      <c r="W152" s="15">
        <f t="shared" si="4"/>
      </c>
      <c r="X152" s="39">
        <f t="shared" si="5"/>
      </c>
    </row>
    <row r="153" spans="1:24" x14ac:dyDescent="0.2">
      <c r="A153" t="s" s="20">
        <v>4732</v>
      </c>
      <c r="B153" t="s" s="40">
        <v>4716</v>
      </c>
      <c r="C153" s="40">
        <f>IF(ISNA(VLOOKUP(A153,'Vervallen BHT'!A:C,3,FALSE))," ","Oui")</f>
      </c>
      <c r="D153" t="s" s="19">
        <v>4733</v>
      </c>
      <c r="E153" t="s" s="13">
        <v>4711</v>
      </c>
      <c r="F153" s="40">
        <v>3</v>
      </c>
      <c r="G153" s="40">
        <v>4</v>
      </c>
      <c r="H153" s="40">
        <v>5</v>
      </c>
      <c r="I153" s="40">
        <v>4</v>
      </c>
      <c r="J153" s="40">
        <v>4</v>
      </c>
      <c r="K153" s="40">
        <v>4</v>
      </c>
      <c r="L153" s="40">
        <v>4</v>
      </c>
      <c r="M153" s="40">
        <v>2</v>
      </c>
      <c r="N153" s="40">
        <v>2</v>
      </c>
      <c r="O153" s="41">
        <v>2</v>
      </c>
      <c r="P153" s="40">
        <v>2</v>
      </c>
      <c r="Q153" s="40">
        <v>3</v>
      </c>
      <c r="R153" s="40">
        <v>3</v>
      </c>
      <c r="S153" s="35">
        <v>3</v>
      </c>
      <c r="T153" s="69">
        <v>3</v>
      </c>
      <c r="U153" s="69">
        <v>3</v>
      </c>
      <c r="V153" s="17">
        <f>49.5/3</f>
      </c>
      <c r="W153" s="15">
        <f t="shared" si="4"/>
      </c>
      <c r="X153" s="39">
        <f t="shared" si="5"/>
      </c>
    </row>
    <row r="154" spans="1:24" x14ac:dyDescent="0.2">
      <c r="A154" t="s" s="20">
        <v>4734</v>
      </c>
      <c r="B154" t="s" s="40">
        <v>4716</v>
      </c>
      <c r="C154" s="40">
        <f>IF(ISNA(VLOOKUP(A154,'Vervallen BHT'!A:C,3,FALSE))," ","Oui")</f>
      </c>
      <c r="D154" t="s" s="19">
        <v>4735</v>
      </c>
      <c r="E154" t="s" s="13">
        <v>4711</v>
      </c>
      <c r="F154" s="40">
        <v>3</v>
      </c>
      <c r="G154" s="40">
        <v>3</v>
      </c>
      <c r="H154" s="40">
        <v>1</v>
      </c>
      <c r="I154" s="40">
        <v>1</v>
      </c>
      <c r="J154" s="40">
        <v>4</v>
      </c>
      <c r="K154" s="40">
        <v>2</v>
      </c>
      <c r="L154" s="40">
        <v>3</v>
      </c>
      <c r="M154" s="40">
        <v>1</v>
      </c>
      <c r="N154" s="40">
        <v>1</v>
      </c>
      <c r="O154" s="41">
        <v>6</v>
      </c>
      <c r="P154" s="40">
        <v>6</v>
      </c>
      <c r="Q154" s="40">
        <v>5</v>
      </c>
      <c r="R154" s="40">
        <v>5</v>
      </c>
      <c r="S154" s="35">
        <v>5</v>
      </c>
      <c r="T154" s="69">
        <v>5</v>
      </c>
      <c r="U154" s="69">
        <v>5</v>
      </c>
      <c r="V154" s="17">
        <f>53.68/5</f>
      </c>
      <c r="W154" s="15">
        <f t="shared" si="4"/>
      </c>
      <c r="X154" s="39">
        <f t="shared" si="5"/>
      </c>
    </row>
    <row r="155" spans="1:24" x14ac:dyDescent="0.2">
      <c r="A155" t="s" s="20">
        <v>4736</v>
      </c>
      <c r="B155" t="s" s="40">
        <v>4716</v>
      </c>
      <c r="C155" s="40">
        <f>IF(ISNA(VLOOKUP(A155,'Vervallen BHT'!A:C,3,FALSE))," ","Oui")</f>
      </c>
      <c r="D155" t="s" s="19">
        <v>4737</v>
      </c>
      <c r="E155" t="s" s="13">
        <v>4711</v>
      </c>
      <c r="F155" s="40">
        <v>19</v>
      </c>
      <c r="G155" s="40">
        <v>19</v>
      </c>
      <c r="H155" s="40">
        <v>19</v>
      </c>
      <c r="I155" s="40">
        <v>19</v>
      </c>
      <c r="J155" s="40">
        <v>17</v>
      </c>
      <c r="K155" s="40">
        <v>16</v>
      </c>
      <c r="L155" s="40">
        <v>6</v>
      </c>
      <c r="M155" s="40">
        <v>15</v>
      </c>
      <c r="N155" s="40">
        <v>15</v>
      </c>
      <c r="O155" s="41">
        <v>14</v>
      </c>
      <c r="P155" s="40">
        <v>14</v>
      </c>
      <c r="Q155" s="40">
        <v>8</v>
      </c>
      <c r="R155" s="40">
        <v>8</v>
      </c>
      <c r="S155" s="35">
        <v>8</v>
      </c>
      <c r="T155" s="69">
        <v>8</v>
      </c>
      <c r="U155" s="69">
        <v>8</v>
      </c>
      <c r="V155" s="17">
        <v>12.96</v>
      </c>
      <c r="W155" s="15">
        <f t="shared" si="4"/>
      </c>
      <c r="X155" s="39">
        <f t="shared" si="5"/>
      </c>
    </row>
    <row r="156" spans="1:24" s="64" customFormat="1" x14ac:dyDescent="0.2">
      <c r="A156" t="s" s="12">
        <v>280</v>
      </c>
      <c r="B156" s="40"/>
      <c r="C156" s="40">
        <f>IF(ISNA(VLOOKUP(A156,'Vervallen BHT'!A:C,3,FALSE))," ","Oui")</f>
      </c>
      <c r="D156" t="s" s="13">
        <v>281</v>
      </c>
      <c r="E156" s="13"/>
      <c r="F156" s="40">
        <v>1</v>
      </c>
      <c r="G156" s="40">
        <v>1</v>
      </c>
      <c r="H156" s="40">
        <v>1</v>
      </c>
      <c r="I156" s="40">
        <v>1</v>
      </c>
      <c r="J156" s="40">
        <v>1</v>
      </c>
      <c r="K156" s="40">
        <v>1</v>
      </c>
      <c r="L156" s="40">
        <v>1</v>
      </c>
      <c r="M156" s="40">
        <v>1</v>
      </c>
      <c r="N156" s="40">
        <v>1</v>
      </c>
      <c r="O156" s="41">
        <v>1</v>
      </c>
      <c r="P156" s="40">
        <v>1</v>
      </c>
      <c r="Q156" s="40">
        <v>1</v>
      </c>
      <c r="R156" s="40">
        <v>1</v>
      </c>
      <c r="S156" s="35">
        <v>1</v>
      </c>
      <c r="T156" s="69">
        <v>1</v>
      </c>
      <c r="U156" s="69">
        <v>1</v>
      </c>
      <c r="V156" s="17">
        <v>35.38</v>
      </c>
      <c r="W156" s="15">
        <f t="shared" si="4"/>
      </c>
      <c r="X156" s="39">
        <f t="shared" si="5"/>
      </c>
    </row>
    <row r="157" spans="1:24" x14ac:dyDescent="0.2">
      <c r="A157" t="s" s="12">
        <v>54</v>
      </c>
      <c r="B157" s="40"/>
      <c r="C157" s="40">
        <f>IF(ISNA(VLOOKUP(A157,'Vervallen BHT'!A:C,3,FALSE))," ","Oui")</f>
      </c>
      <c r="D157" t="s" s="13">
        <v>55</v>
      </c>
      <c r="E157" s="13"/>
      <c r="F157" s="40">
        <v>3</v>
      </c>
      <c r="G157" s="40">
        <v>3</v>
      </c>
      <c r="H157" s="40">
        <v>3</v>
      </c>
      <c r="I157" s="40">
        <v>3</v>
      </c>
      <c r="J157" s="40">
        <v>3</v>
      </c>
      <c r="K157" s="40">
        <v>3</v>
      </c>
      <c r="L157" s="40">
        <v>3</v>
      </c>
      <c r="M157" s="40">
        <v>3</v>
      </c>
      <c r="N157" s="40">
        <v>3</v>
      </c>
      <c r="O157" s="41">
        <v>3</v>
      </c>
      <c r="P157" s="40">
        <v>3</v>
      </c>
      <c r="Q157" s="40">
        <v>3</v>
      </c>
      <c r="R157" s="40">
        <v>3</v>
      </c>
      <c r="S157" s="35">
        <v>3</v>
      </c>
      <c r="T157" s="69">
        <v>3</v>
      </c>
      <c r="U157" s="69">
        <v>3</v>
      </c>
      <c r="V157" s="17">
        <v>41.7</v>
      </c>
      <c r="W157" s="15">
        <f t="shared" si="4"/>
      </c>
      <c r="X157" s="39">
        <f t="shared" si="5"/>
      </c>
    </row>
    <row r="158" spans="1:24" x14ac:dyDescent="0.2">
      <c r="A158" t="s" s="12">
        <v>3213</v>
      </c>
      <c r="B158" s="40"/>
      <c r="C158" s="40">
        <f>IF(ISNA(VLOOKUP(A158,'Vervallen BHT'!A:C,3,FALSE))," ","Oui")</f>
      </c>
      <c r="D158" t="s" s="13">
        <v>3214</v>
      </c>
      <c r="E158" t="s" s="13">
        <v>4711</v>
      </c>
      <c r="F158" s="40">
        <v>2</v>
      </c>
      <c r="G158" s="40">
        <v>2</v>
      </c>
      <c r="H158" s="40">
        <v>2</v>
      </c>
      <c r="I158" s="40">
        <v>2</v>
      </c>
      <c r="J158" s="40">
        <v>2</v>
      </c>
      <c r="K158" s="40">
        <v>2</v>
      </c>
      <c r="L158" s="40">
        <v>2</v>
      </c>
      <c r="M158" s="40">
        <v>2</v>
      </c>
      <c r="N158" s="40">
        <v>2</v>
      </c>
      <c r="O158" s="41">
        <v>2</v>
      </c>
      <c r="P158" s="40">
        <v>2</v>
      </c>
      <c r="Q158" s="40">
        <v>2</v>
      </c>
      <c r="R158" s="40">
        <v>2</v>
      </c>
      <c r="S158" s="35">
        <v>2</v>
      </c>
      <c r="T158" s="69">
        <v>2</v>
      </c>
      <c r="U158" s="69">
        <v>2</v>
      </c>
      <c r="V158" s="17">
        <v>41.61</v>
      </c>
      <c r="W158" s="15">
        <f t="shared" si="4"/>
      </c>
      <c r="X158" s="39">
        <f t="shared" si="5"/>
      </c>
    </row>
    <row r="159" spans="1:24" x14ac:dyDescent="0.2">
      <c r="A159" t="s" s="12">
        <v>1490</v>
      </c>
      <c r="B159" s="40"/>
      <c r="C159" s="40">
        <f>IF(ISNA(VLOOKUP(A159,'Vervallen BHT'!A:C,3,FALSE))," ","Oui")</f>
      </c>
      <c r="D159" t="s" s="13">
        <v>1491</v>
      </c>
      <c r="E159" t="s" s="13">
        <v>4711</v>
      </c>
      <c r="F159" s="40">
        <v>3</v>
      </c>
      <c r="G159" s="40">
        <v>3</v>
      </c>
      <c r="H159" s="40">
        <v>3</v>
      </c>
      <c r="I159" s="40">
        <v>3</v>
      </c>
      <c r="J159" s="40">
        <v>3</v>
      </c>
      <c r="K159" s="40">
        <v>1</v>
      </c>
      <c r="L159" s="40">
        <v>1</v>
      </c>
      <c r="M159" s="40">
        <v>1</v>
      </c>
      <c r="N159" s="40">
        <v>1</v>
      </c>
      <c r="O159" s="41">
        <v>1</v>
      </c>
      <c r="P159" s="40">
        <v>1</v>
      </c>
      <c r="Q159" s="40">
        <v>1</v>
      </c>
      <c r="R159" s="40">
        <v>1</v>
      </c>
      <c r="S159" s="35">
        <v>1</v>
      </c>
      <c r="T159" s="69">
        <v>1</v>
      </c>
      <c r="U159" s="69">
        <v>1</v>
      </c>
      <c r="V159" s="17">
        <v>37.56</v>
      </c>
      <c r="W159" s="15">
        <f t="shared" si="4"/>
      </c>
      <c r="X159" s="39">
        <f t="shared" si="5"/>
      </c>
    </row>
    <row r="160" spans="1:24" x14ac:dyDescent="0.2">
      <c r="A160" t="s" s="12">
        <v>1492</v>
      </c>
      <c r="B160" s="40"/>
      <c r="C160" s="40">
        <f>IF(ISNA(VLOOKUP(A160,'Vervallen BHT'!A:C,3,FALSE))," ","Oui")</f>
      </c>
      <c r="D160" t="s" s="13">
        <v>1493</v>
      </c>
      <c r="E160" t="s" s="13">
        <v>4711</v>
      </c>
      <c r="F160" s="40">
        <v>2</v>
      </c>
      <c r="G160" s="40">
        <v>2</v>
      </c>
      <c r="H160" s="40">
        <v>2</v>
      </c>
      <c r="I160" s="40">
        <v>2</v>
      </c>
      <c r="J160" s="40">
        <v>2</v>
      </c>
      <c r="K160" s="40">
        <v>1</v>
      </c>
      <c r="L160" s="40">
        <v>1</v>
      </c>
      <c r="M160" s="40">
        <v>1</v>
      </c>
      <c r="N160" s="40">
        <v>1</v>
      </c>
      <c r="O160" s="41">
        <v>1</v>
      </c>
      <c r="P160" s="40">
        <v>1</v>
      </c>
      <c r="Q160" s="40">
        <v>1</v>
      </c>
      <c r="R160" s="40">
        <v>1</v>
      </c>
      <c r="S160" s="35">
        <v>1</v>
      </c>
      <c r="T160" s="69">
        <v>1</v>
      </c>
      <c r="U160" s="69">
        <v>1</v>
      </c>
      <c r="V160" s="17">
        <v>41.7</v>
      </c>
      <c r="W160" s="15">
        <f t="shared" si="4"/>
      </c>
      <c r="X160" s="39">
        <f t="shared" si="5"/>
      </c>
    </row>
    <row r="161" spans="1:24" x14ac:dyDescent="0.2">
      <c r="A161" t="s" s="12">
        <v>42</v>
      </c>
      <c r="B161" s="40"/>
      <c r="C161" s="40">
        <f>IF(ISNA(VLOOKUP(A161,'Vervallen BHT'!A:C,3,FALSE))," ","Oui")</f>
      </c>
      <c r="D161" t="s" s="13">
        <v>74</v>
      </c>
      <c r="E161" s="13"/>
      <c r="F161" s="40">
        <v>1</v>
      </c>
      <c r="G161" s="40">
        <v>1</v>
      </c>
      <c r="H161" s="40">
        <v>1</v>
      </c>
      <c r="I161" s="40">
        <v>1</v>
      </c>
      <c r="J161" s="40">
        <v>1</v>
      </c>
      <c r="K161" s="40">
        <v>1</v>
      </c>
      <c r="L161" s="40">
        <v>1</v>
      </c>
      <c r="M161" s="40">
        <v>0</v>
      </c>
      <c r="N161" s="40">
        <v>0</v>
      </c>
      <c r="O161" s="41">
        <v>0</v>
      </c>
      <c r="P161" s="40">
        <v>0</v>
      </c>
      <c r="Q161" s="40">
        <v>0</v>
      </c>
      <c r="R161" s="40">
        <v>0</v>
      </c>
      <c r="S161" s="35">
        <v>0</v>
      </c>
      <c r="T161" s="69">
        <v>0</v>
      </c>
      <c r="U161" s="69">
        <v>0</v>
      </c>
      <c r="V161" s="17">
        <v>41.7</v>
      </c>
      <c r="W161" s="15">
        <f t="shared" si="4"/>
      </c>
      <c r="X161" s="39">
        <f t="shared" si="5"/>
      </c>
    </row>
    <row r="162" spans="1:24" x14ac:dyDescent="0.2">
      <c r="A162" t="s" s="12">
        <v>385</v>
      </c>
      <c r="B162" s="40"/>
      <c r="C162" s="40">
        <f>IF(ISNA(VLOOKUP(A162,'Vervallen BHT'!A:C,3,FALSE))," ","Oui")</f>
      </c>
      <c r="D162" t="s" s="13">
        <v>386</v>
      </c>
      <c r="E162" s="13"/>
      <c r="F162" s="40">
        <v>1</v>
      </c>
      <c r="G162" s="40">
        <v>1</v>
      </c>
      <c r="H162" s="40">
        <v>1</v>
      </c>
      <c r="I162" s="40">
        <v>0</v>
      </c>
      <c r="J162" s="40">
        <v>0</v>
      </c>
      <c r="K162" s="40">
        <v>1</v>
      </c>
      <c r="L162" s="40">
        <v>1</v>
      </c>
      <c r="M162" s="40">
        <v>1</v>
      </c>
      <c r="N162" s="40">
        <v>1</v>
      </c>
      <c r="O162" s="41">
        <v>1</v>
      </c>
      <c r="P162" s="40">
        <v>1</v>
      </c>
      <c r="Q162" s="40">
        <v>1</v>
      </c>
      <c r="R162" s="40">
        <v>1</v>
      </c>
      <c r="S162" s="35">
        <v>1</v>
      </c>
      <c r="T162" s="69">
        <v>1</v>
      </c>
      <c r="U162" s="69">
        <v>1</v>
      </c>
      <c r="V162" s="17">
        <v>41.7</v>
      </c>
      <c r="W162" s="15">
        <f t="shared" si="4"/>
      </c>
      <c r="X162" s="39">
        <f t="shared" si="5"/>
      </c>
    </row>
    <row r="163" spans="1:24" x14ac:dyDescent="0.2">
      <c r="A163" t="s" s="12">
        <v>4738</v>
      </c>
      <c r="B163" s="40"/>
      <c r="C163" s="40">
        <f>IF(ISNA(VLOOKUP(A163,'Vervallen BHT'!A:C,3,FALSE))," ","Oui")</f>
      </c>
      <c r="D163" t="s" s="18">
        <v>4739</v>
      </c>
      <c r="E163" t="s" s="13">
        <v>4711</v>
      </c>
      <c r="F163" s="40">
        <v>1</v>
      </c>
      <c r="G163" s="40">
        <v>1</v>
      </c>
      <c r="H163" s="40">
        <v>1</v>
      </c>
      <c r="I163" s="40">
        <v>1</v>
      </c>
      <c r="J163" s="40">
        <v>1</v>
      </c>
      <c r="K163" s="40">
        <v>1</v>
      </c>
      <c r="L163" s="40">
        <v>0</v>
      </c>
      <c r="M163" s="40">
        <v>1</v>
      </c>
      <c r="N163" s="40">
        <v>1</v>
      </c>
      <c r="O163" s="41">
        <v>1</v>
      </c>
      <c r="P163" s="40">
        <v>1</v>
      </c>
      <c r="Q163" s="40">
        <v>1</v>
      </c>
      <c r="R163" s="40">
        <v>1</v>
      </c>
      <c r="S163" s="35">
        <v>1</v>
      </c>
      <c r="T163" s="69">
        <v>1</v>
      </c>
      <c r="U163" s="69">
        <v>1</v>
      </c>
      <c r="V163" s="17">
        <v>41.7</v>
      </c>
      <c r="W163" s="15">
        <f t="shared" si="4"/>
      </c>
      <c r="X163" s="39">
        <f t="shared" si="5"/>
      </c>
    </row>
    <row r="164" spans="1:24" x14ac:dyDescent="0.2">
      <c r="A164" t="s" s="12">
        <v>297</v>
      </c>
      <c r="B164" s="40"/>
      <c r="C164" s="40">
        <f>IF(ISNA(VLOOKUP(A164,'Vervallen BHT'!A:C,3,FALSE))," ","Oui")</f>
      </c>
      <c r="D164" t="s" s="19">
        <v>4742</v>
      </c>
      <c r="E164" t="s" s="13">
        <v>4711</v>
      </c>
      <c r="F164" s="40">
        <v>1</v>
      </c>
      <c r="G164" s="40">
        <v>1</v>
      </c>
      <c r="H164" s="40">
        <v>1</v>
      </c>
      <c r="I164" s="40">
        <v>1</v>
      </c>
      <c r="J164" s="40">
        <v>1</v>
      </c>
      <c r="K164" s="40">
        <v>1</v>
      </c>
      <c r="L164" s="40">
        <v>1</v>
      </c>
      <c r="M164" s="40">
        <v>1</v>
      </c>
      <c r="N164" s="40">
        <v>1</v>
      </c>
      <c r="O164" s="41">
        <v>1</v>
      </c>
      <c r="P164" s="40">
        <v>1</v>
      </c>
      <c r="Q164" s="40">
        <v>1</v>
      </c>
      <c r="R164" s="40">
        <v>1</v>
      </c>
      <c r="S164" s="35">
        <v>1</v>
      </c>
      <c r="T164" s="69">
        <v>1</v>
      </c>
      <c r="U164" s="69">
        <v>1</v>
      </c>
      <c r="V164" s="17">
        <v>40.84</v>
      </c>
      <c r="W164" s="15">
        <f t="shared" si="4"/>
      </c>
      <c r="X164" s="39">
        <f t="shared" si="5"/>
      </c>
    </row>
    <row r="165" spans="1:24" x14ac:dyDescent="0.2">
      <c r="A165" t="s" s="12">
        <v>4740</v>
      </c>
      <c r="B165" s="40"/>
      <c r="C165" s="40">
        <f>IF(ISNA(VLOOKUP(A165,'Vervallen BHT'!A:C,3,FALSE))," ","Oui")</f>
      </c>
      <c r="D165" t="s" s="19">
        <v>4741</v>
      </c>
      <c r="E165" t="s" s="13">
        <v>4711</v>
      </c>
      <c r="F165" s="40">
        <v>1</v>
      </c>
      <c r="G165" s="40">
        <v>1</v>
      </c>
      <c r="H165" s="40">
        <v>1</v>
      </c>
      <c r="I165" s="40">
        <v>1</v>
      </c>
      <c r="J165" s="40">
        <v>1</v>
      </c>
      <c r="K165" s="40">
        <v>1</v>
      </c>
      <c r="L165" s="40">
        <v>1</v>
      </c>
      <c r="M165" s="40">
        <v>1</v>
      </c>
      <c r="N165" s="40">
        <v>1</v>
      </c>
      <c r="O165" s="41">
        <v>1</v>
      </c>
      <c r="P165" s="40">
        <v>1</v>
      </c>
      <c r="Q165" s="40">
        <v>1</v>
      </c>
      <c r="R165" s="40">
        <v>1</v>
      </c>
      <c r="S165" s="35">
        <v>1</v>
      </c>
      <c r="T165" s="69">
        <v>1</v>
      </c>
      <c r="U165" s="69">
        <v>1</v>
      </c>
      <c r="V165" s="17">
        <v>41.7</v>
      </c>
      <c r="W165" s="15">
        <f t="shared" si="4"/>
      </c>
      <c r="X165" s="39">
        <f t="shared" si="5"/>
      </c>
    </row>
    <row r="166" spans="1:24" x14ac:dyDescent="0.2">
      <c r="A166" t="s" s="12">
        <v>1675</v>
      </c>
      <c r="B166" s="40"/>
      <c r="C166" s="40">
        <f>IF(ISNA(VLOOKUP(A166,'Vervallen BHT'!A:C,3,FALSE))," ","Oui")</f>
      </c>
      <c r="D166" t="s" s="13">
        <v>1676</v>
      </c>
      <c r="E166" s="13"/>
      <c r="F166" s="40">
        <v>3</v>
      </c>
      <c r="G166" s="40">
        <v>5</v>
      </c>
      <c r="H166" s="40">
        <v>5</v>
      </c>
      <c r="I166" s="40">
        <v>5</v>
      </c>
      <c r="J166" s="40">
        <v>5</v>
      </c>
      <c r="K166" s="40">
        <v>5</v>
      </c>
      <c r="L166" s="40">
        <v>5</v>
      </c>
      <c r="M166" s="40">
        <v>5</v>
      </c>
      <c r="N166" s="40">
        <v>5</v>
      </c>
      <c r="O166" s="41">
        <v>5</v>
      </c>
      <c r="P166" s="40">
        <v>5</v>
      </c>
      <c r="Q166" s="40">
        <v>5</v>
      </c>
      <c r="R166" s="40">
        <v>5</v>
      </c>
      <c r="S166" s="35">
        <v>5</v>
      </c>
      <c r="T166" s="69">
        <v>2</v>
      </c>
      <c r="U166" s="69">
        <v>2</v>
      </c>
      <c r="V166" s="17">
        <f>41.7/1</f>
      </c>
      <c r="W166" s="15">
        <f t="shared" si="4"/>
      </c>
      <c r="X166" s="39">
        <f t="shared" si="5"/>
      </c>
    </row>
    <row r="167" spans="1:24" x14ac:dyDescent="0.2">
      <c r="A167" t="s" s="12">
        <v>417</v>
      </c>
      <c r="B167" s="40"/>
      <c r="C167" s="40">
        <f>IF(ISNA(VLOOKUP(A167,'Vervallen BHT'!A:C,3,FALSE))," ","Oui")</f>
      </c>
      <c r="D167" t="s" s="13">
        <v>418</v>
      </c>
      <c r="E167" s="13"/>
      <c r="F167" s="40">
        <v>1</v>
      </c>
      <c r="G167" s="40">
        <v>1</v>
      </c>
      <c r="H167" s="40">
        <v>1</v>
      </c>
      <c r="I167" s="40">
        <v>1</v>
      </c>
      <c r="J167" s="40">
        <v>1</v>
      </c>
      <c r="K167" s="40">
        <v>1</v>
      </c>
      <c r="L167" s="40">
        <v>1</v>
      </c>
      <c r="M167" s="40">
        <v>1</v>
      </c>
      <c r="N167" s="40">
        <v>1</v>
      </c>
      <c r="O167" s="41">
        <v>1</v>
      </c>
      <c r="P167" s="40">
        <v>1</v>
      </c>
      <c r="Q167" s="40">
        <v>1</v>
      </c>
      <c r="R167" s="40">
        <v>1</v>
      </c>
      <c r="S167" s="35">
        <v>1</v>
      </c>
      <c r="T167" s="69">
        <v>1</v>
      </c>
      <c r="U167" s="69">
        <v>1</v>
      </c>
      <c r="V167" s="17">
        <v>41.7</v>
      </c>
      <c r="W167" s="15">
        <f t="shared" si="4"/>
      </c>
      <c r="X167" s="39">
        <f t="shared" si="5"/>
      </c>
    </row>
    <row r="168" spans="1:24" x14ac:dyDescent="0.2">
      <c r="A168" t="s" s="12">
        <v>1098</v>
      </c>
      <c r="B168" s="40"/>
      <c r="C168" s="40">
        <f>IF(ISNA(VLOOKUP(A168,'Vervallen BHT'!A:C,3,FALSE))," ","Oui")</f>
      </c>
      <c r="D168" t="s" s="18">
        <v>1101</v>
      </c>
      <c r="E168" s="13"/>
      <c r="F168" s="40">
        <v>2</v>
      </c>
      <c r="G168" s="40">
        <v>2</v>
      </c>
      <c r="H168" s="40">
        <v>2</v>
      </c>
      <c r="I168" s="40">
        <v>2</v>
      </c>
      <c r="J168" s="40">
        <v>2</v>
      </c>
      <c r="K168" s="40">
        <v>2</v>
      </c>
      <c r="L168" s="40">
        <v>2</v>
      </c>
      <c r="M168" s="40">
        <v>2</v>
      </c>
      <c r="N168" s="40">
        <v>2</v>
      </c>
      <c r="O168" s="41">
        <v>2</v>
      </c>
      <c r="P168" s="40">
        <v>2</v>
      </c>
      <c r="Q168" s="40">
        <v>2</v>
      </c>
      <c r="R168" s="40">
        <v>2</v>
      </c>
      <c r="S168" s="35">
        <v>2</v>
      </c>
      <c r="T168" s="69">
        <v>2</v>
      </c>
      <c r="U168" s="69">
        <v>2</v>
      </c>
      <c r="V168" s="17">
        <v>41.7</v>
      </c>
      <c r="W168" s="15">
        <f t="shared" si="4"/>
      </c>
      <c r="X168" s="39">
        <f t="shared" si="5"/>
      </c>
    </row>
    <row r="169" spans="1:24" x14ac:dyDescent="0.2">
      <c r="A169" t="s" s="12">
        <v>20222</v>
      </c>
      <c r="B169" s="40"/>
      <c r="C169" s="40">
        <f>IF(ISNA(VLOOKUP(A169,'Vervallen BHT'!A:C,3,FALSE))," ","Oui")</f>
      </c>
      <c r="D169" t="s" s="18">
        <v>20223</v>
      </c>
      <c r="E169" s="13"/>
      <c r="F169" s="40"/>
      <c r="G169" s="40"/>
      <c r="H169" s="40"/>
      <c r="I169" s="40"/>
      <c r="J169" s="40"/>
      <c r="K169" s="40">
        <v>1</v>
      </c>
      <c r="L169" s="40">
        <v>1</v>
      </c>
      <c r="M169" s="40">
        <v>1</v>
      </c>
      <c r="N169" s="40">
        <v>1</v>
      </c>
      <c r="O169" s="41">
        <v>1</v>
      </c>
      <c r="P169" s="40">
        <v>1</v>
      </c>
      <c r="Q169" s="40">
        <v>1</v>
      </c>
      <c r="R169" s="40">
        <v>1</v>
      </c>
      <c r="S169" s="35">
        <v>1</v>
      </c>
      <c r="T169" s="69">
        <v>1</v>
      </c>
      <c r="U169" s="69">
        <v>1</v>
      </c>
      <c r="V169" s="17">
        <f>41.7/1</f>
      </c>
      <c r="W169" s="15">
        <f t="shared" si="4"/>
      </c>
      <c r="X169" s="39">
        <f t="shared" si="5"/>
      </c>
    </row>
    <row r="170" spans="1:24" x14ac:dyDescent="0.2">
      <c r="A170" t="s" s="12">
        <v>286</v>
      </c>
      <c r="B170" s="40"/>
      <c r="C170" s="40">
        <f>IF(ISNA(VLOOKUP(A170,'Vervallen BHT'!A:C,3,FALSE))," ","Oui")</f>
      </c>
      <c r="D170" t="s" s="18">
        <v>287</v>
      </c>
      <c r="E170" s="13"/>
      <c r="F170" s="40">
        <v>1</v>
      </c>
      <c r="G170" s="40">
        <v>1</v>
      </c>
      <c r="H170" s="40">
        <v>1</v>
      </c>
      <c r="I170" s="40">
        <v>1</v>
      </c>
      <c r="J170" s="40">
        <v>7</v>
      </c>
      <c r="K170" s="40">
        <v>7</v>
      </c>
      <c r="L170" s="40">
        <v>7</v>
      </c>
      <c r="M170" s="40">
        <v>7</v>
      </c>
      <c r="N170" s="40">
        <v>7</v>
      </c>
      <c r="O170" s="41">
        <v>7</v>
      </c>
      <c r="P170" s="40">
        <v>7</v>
      </c>
      <c r="Q170" s="40">
        <v>7</v>
      </c>
      <c r="R170" s="40">
        <v>7</v>
      </c>
      <c r="S170" s="35">
        <v>7</v>
      </c>
      <c r="T170" s="69">
        <v>7</v>
      </c>
      <c r="U170" s="69">
        <v>7</v>
      </c>
      <c r="V170" s="17">
        <f>187.8/5</f>
      </c>
      <c r="W170" s="15">
        <f t="shared" si="4"/>
      </c>
      <c r="X170" s="39">
        <f t="shared" si="5"/>
      </c>
    </row>
    <row r="171" spans="1:24" x14ac:dyDescent="0.2">
      <c r="A171" t="s" s="12">
        <v>419</v>
      </c>
      <c r="B171" s="40"/>
      <c r="C171" s="40">
        <f>IF(ISNA(VLOOKUP(A171,'Vervallen BHT'!A:C,3,FALSE))," ","Oui")</f>
      </c>
      <c r="D171" t="s" s="18">
        <v>420</v>
      </c>
      <c r="E171" s="13"/>
      <c r="F171" s="40">
        <v>1</v>
      </c>
      <c r="G171" s="40">
        <v>1</v>
      </c>
      <c r="H171" s="40">
        <v>1</v>
      </c>
      <c r="I171" s="40">
        <v>1</v>
      </c>
      <c r="J171" s="40">
        <v>1</v>
      </c>
      <c r="K171" s="40">
        <v>1</v>
      </c>
      <c r="L171" s="40">
        <v>1</v>
      </c>
      <c r="M171" s="40">
        <v>1</v>
      </c>
      <c r="N171" s="40">
        <v>1</v>
      </c>
      <c r="O171" s="41">
        <v>1</v>
      </c>
      <c r="P171" s="40">
        <v>1</v>
      </c>
      <c r="Q171" s="40">
        <v>1</v>
      </c>
      <c r="R171" s="40">
        <v>1</v>
      </c>
      <c r="S171" s="35">
        <v>1</v>
      </c>
      <c r="T171" s="69">
        <v>1</v>
      </c>
      <c r="U171" s="69">
        <v>1</v>
      </c>
      <c r="V171" s="17">
        <f>41.7/1</f>
      </c>
      <c r="W171" s="15">
        <f t="shared" si="4"/>
      </c>
      <c r="X171" s="39">
        <f t="shared" si="5"/>
      </c>
    </row>
    <row r="172" spans="1:24" x14ac:dyDescent="0.2">
      <c r="A172" t="s" s="12">
        <v>1099</v>
      </c>
      <c r="B172" s="40"/>
      <c r="C172" s="40">
        <f>IF(ISNA(VLOOKUP(A172,'Vervallen BHT'!A:C,3,FALSE))," ","Oui")</f>
      </c>
      <c r="D172" t="s" s="18">
        <v>1100</v>
      </c>
      <c r="E172" s="13"/>
      <c r="F172" s="40">
        <v>2</v>
      </c>
      <c r="G172" s="40">
        <v>2</v>
      </c>
      <c r="H172" s="40">
        <v>2</v>
      </c>
      <c r="I172" s="40">
        <v>2</v>
      </c>
      <c r="J172" s="40">
        <v>2</v>
      </c>
      <c r="K172" s="40">
        <v>2</v>
      </c>
      <c r="L172" s="40">
        <v>2</v>
      </c>
      <c r="M172" s="40">
        <v>2</v>
      </c>
      <c r="N172" s="40">
        <v>2</v>
      </c>
      <c r="O172" s="41">
        <v>2</v>
      </c>
      <c r="P172" s="40">
        <v>2</v>
      </c>
      <c r="Q172" s="40">
        <v>2</v>
      </c>
      <c r="R172" s="40">
        <v>2</v>
      </c>
      <c r="S172" s="35">
        <v>2</v>
      </c>
      <c r="T172" s="69">
        <v>2</v>
      </c>
      <c r="U172" s="69">
        <v>2</v>
      </c>
      <c r="V172" s="17">
        <v>41.7</v>
      </c>
      <c r="W172" s="15">
        <f t="shared" si="4"/>
      </c>
      <c r="X172" s="39">
        <f t="shared" si="5"/>
      </c>
    </row>
    <row r="173" spans="1:24" x14ac:dyDescent="0.2">
      <c r="A173" t="s" s="12">
        <v>1182</v>
      </c>
      <c r="B173" t="s" s="40">
        <v>581</v>
      </c>
      <c r="C173" s="40">
        <f>IF(ISNA(VLOOKUP(A173,'Vervallen BHT'!A:C,3,FALSE))," ","Oui")</f>
      </c>
      <c r="D173" t="s" s="19">
        <v>1183</v>
      </c>
      <c r="E173" t="s" s="13">
        <v>4711</v>
      </c>
      <c r="F173" s="40">
        <v>8</v>
      </c>
      <c r="G173" s="40">
        <v>5</v>
      </c>
      <c r="H173" s="40">
        <v>4</v>
      </c>
      <c r="I173" s="40">
        <v>3</v>
      </c>
      <c r="J173" s="40">
        <v>3</v>
      </c>
      <c r="K173" s="40">
        <v>3</v>
      </c>
      <c r="L173" s="40">
        <v>3</v>
      </c>
      <c r="M173" s="40">
        <v>2</v>
      </c>
      <c r="N173" s="40">
        <v>1</v>
      </c>
      <c r="O173" s="41">
        <v>6</v>
      </c>
      <c r="P173" s="40">
        <v>6</v>
      </c>
      <c r="Q173" s="40">
        <v>5</v>
      </c>
      <c r="R173" s="40">
        <v>5</v>
      </c>
      <c r="S173" s="35">
        <v>5</v>
      </c>
      <c r="T173" s="69">
        <v>5</v>
      </c>
      <c r="U173" s="69">
        <v>5</v>
      </c>
      <c r="V173" s="17">
        <f>66.87/5</f>
      </c>
      <c r="W173" s="15">
        <f t="shared" si="4"/>
      </c>
      <c r="X173" s="39">
        <f t="shared" si="5"/>
      </c>
    </row>
    <row r="174" spans="1:24" x14ac:dyDescent="0.2">
      <c r="A174" t="s" s="20">
        <v>1184</v>
      </c>
      <c r="B174" t="s" s="40">
        <v>581</v>
      </c>
      <c r="C174" s="40">
        <f>IF(ISNA(VLOOKUP(A174,'Vervallen BHT'!A:C,3,FALSE))," ","Oui")</f>
      </c>
      <c r="D174" t="s" s="19">
        <v>1185</v>
      </c>
      <c r="E174" t="s" s="13">
        <v>4711</v>
      </c>
      <c r="F174" s="40">
        <v>8</v>
      </c>
      <c r="G174" s="40">
        <v>13</v>
      </c>
      <c r="H174" s="40">
        <v>12</v>
      </c>
      <c r="I174" s="40">
        <v>12</v>
      </c>
      <c r="J174" s="40">
        <v>12</v>
      </c>
      <c r="K174" s="40">
        <v>12</v>
      </c>
      <c r="L174" s="40">
        <v>11</v>
      </c>
      <c r="M174" s="40">
        <v>9</v>
      </c>
      <c r="N174" s="40">
        <v>9</v>
      </c>
      <c r="O174" s="41">
        <v>8</v>
      </c>
      <c r="P174" s="40">
        <v>8</v>
      </c>
      <c r="Q174" s="40">
        <v>6</v>
      </c>
      <c r="R174" s="40">
        <v>6</v>
      </c>
      <c r="S174" s="35">
        <v>6</v>
      </c>
      <c r="T174" s="69">
        <v>6</v>
      </c>
      <c r="U174" s="69">
        <v>6</v>
      </c>
      <c r="V174" s="17">
        <v>15.8</v>
      </c>
      <c r="W174" s="15">
        <f t="shared" si="4"/>
      </c>
      <c r="X174" s="39">
        <f t="shared" si="5"/>
      </c>
    </row>
    <row r="175" spans="1:24" x14ac:dyDescent="0.2">
      <c r="A175" t="s" s="20">
        <v>1808</v>
      </c>
      <c r="B175" t="s" s="40">
        <v>581</v>
      </c>
      <c r="C175" s="40">
        <f>IF(ISNA(VLOOKUP(A175,'Vervallen BHT'!A:C,3,FALSE))," ","Oui")</f>
      </c>
      <c r="D175" t="s" s="19">
        <v>1186</v>
      </c>
      <c r="E175" t="s" s="13">
        <v>4711</v>
      </c>
      <c r="F175" s="40">
        <v>4</v>
      </c>
      <c r="G175" s="40">
        <v>4</v>
      </c>
      <c r="H175" s="40">
        <v>4</v>
      </c>
      <c r="I175" s="40">
        <v>4</v>
      </c>
      <c r="J175" s="40">
        <v>4</v>
      </c>
      <c r="K175" s="40">
        <v>3</v>
      </c>
      <c r="L175" s="40">
        <v>3</v>
      </c>
      <c r="M175" s="40">
        <v>3</v>
      </c>
      <c r="N175" s="40">
        <v>3</v>
      </c>
      <c r="O175" s="41">
        <v>2</v>
      </c>
      <c r="P175" s="40">
        <v>1</v>
      </c>
      <c r="Q175" s="40">
        <v>4</v>
      </c>
      <c r="R175" s="40">
        <v>4</v>
      </c>
      <c r="S175" s="35">
        <v>4</v>
      </c>
      <c r="T175" s="69">
        <v>4</v>
      </c>
      <c r="U175" s="69">
        <v>4</v>
      </c>
      <c r="V175" s="17">
        <v>14.16</v>
      </c>
      <c r="W175" s="15">
        <f t="shared" si="4"/>
      </c>
      <c r="X175" s="39">
        <f t="shared" si="5"/>
      </c>
    </row>
    <row r="176" spans="1:24" x14ac:dyDescent="0.2">
      <c r="A176" t="s" s="12">
        <v>3099</v>
      </c>
      <c r="B176" s="40"/>
      <c r="C176" s="40">
        <f>IF(ISNA(VLOOKUP(A176,'Vervallen BHT'!A:C,3,FALSE))," ","Oui")</f>
      </c>
      <c r="D176" t="s" s="18">
        <v>3100</v>
      </c>
      <c r="E176" s="13"/>
      <c r="F176" s="40">
        <v>9</v>
      </c>
      <c r="G176" s="40">
        <v>9</v>
      </c>
      <c r="H176" s="40">
        <v>9</v>
      </c>
      <c r="I176" s="40">
        <v>9</v>
      </c>
      <c r="J176" s="40">
        <v>9</v>
      </c>
      <c r="K176" s="40">
        <v>9</v>
      </c>
      <c r="L176" s="40">
        <v>9</v>
      </c>
      <c r="M176" s="40">
        <v>9</v>
      </c>
      <c r="N176" s="40">
        <v>9</v>
      </c>
      <c r="O176" s="41">
        <v>9</v>
      </c>
      <c r="P176" s="40">
        <v>9</v>
      </c>
      <c r="Q176" s="40">
        <v>9</v>
      </c>
      <c r="R176" s="40">
        <v>9</v>
      </c>
      <c r="S176" s="35">
        <v>9</v>
      </c>
      <c r="T176" s="69">
        <v>9</v>
      </c>
      <c r="U176" s="69">
        <v>9</v>
      </c>
      <c r="V176" s="17">
        <v>30.65</v>
      </c>
      <c r="W176" s="15">
        <f t="shared" si="4"/>
      </c>
      <c r="X176" s="39">
        <f t="shared" si="5"/>
      </c>
    </row>
    <row r="177" spans="1:24" x14ac:dyDescent="0.2">
      <c r="A177" t="s" s="12">
        <v>3101</v>
      </c>
      <c r="B177" s="40"/>
      <c r="C177" s="40">
        <f>IF(ISNA(VLOOKUP(A177,'Vervallen BHT'!A:C,3,FALSE))," ","Oui")</f>
      </c>
      <c r="D177" t="s" s="18">
        <v>1447</v>
      </c>
      <c r="E177" s="13"/>
      <c r="F177" s="40">
        <v>8</v>
      </c>
      <c r="G177" s="40">
        <v>8</v>
      </c>
      <c r="H177" s="40">
        <v>8</v>
      </c>
      <c r="I177" s="40">
        <v>8</v>
      </c>
      <c r="J177" s="40">
        <v>8</v>
      </c>
      <c r="K177" s="40">
        <v>8</v>
      </c>
      <c r="L177" s="40">
        <v>8</v>
      </c>
      <c r="M177" s="40">
        <v>8</v>
      </c>
      <c r="N177" s="40">
        <v>8</v>
      </c>
      <c r="O177" s="41">
        <v>8</v>
      </c>
      <c r="P177" s="40">
        <v>8</v>
      </c>
      <c r="Q177" s="40">
        <v>8</v>
      </c>
      <c r="R177" s="40">
        <v>8</v>
      </c>
      <c r="S177" s="35">
        <v>8</v>
      </c>
      <c r="T177" s="69">
        <v>8</v>
      </c>
      <c r="U177" s="69">
        <v>8</v>
      </c>
      <c r="V177" s="17">
        <v>33.83</v>
      </c>
      <c r="W177" s="15">
        <f t="shared" si="4"/>
      </c>
      <c r="X177" s="39">
        <f t="shared" si="5"/>
      </c>
    </row>
    <row r="178" spans="1:24" x14ac:dyDescent="0.2">
      <c r="A178" t="s" s="12">
        <v>1187</v>
      </c>
      <c r="B178" t="s" s="40">
        <v>4713</v>
      </c>
      <c r="C178" s="40">
        <f>IF(ISNA(VLOOKUP(A178,'Vervallen BHT'!A:C,3,FALSE))," ","Oui")</f>
      </c>
      <c r="D178" t="s" s="18">
        <v>1188</v>
      </c>
      <c r="E178" s="13"/>
      <c r="F178" s="40">
        <v>19</v>
      </c>
      <c r="G178" s="40">
        <v>20</v>
      </c>
      <c r="H178" s="40">
        <v>14</v>
      </c>
      <c r="I178" s="40">
        <v>10</v>
      </c>
      <c r="J178" s="40">
        <v>6</v>
      </c>
      <c r="K178" s="40">
        <v>12</v>
      </c>
      <c r="L178" s="40">
        <v>5</v>
      </c>
      <c r="M178" s="40">
        <v>20</v>
      </c>
      <c r="N178" s="40">
        <v>13</v>
      </c>
      <c r="O178" s="41">
        <v>7</v>
      </c>
      <c r="P178" s="40">
        <v>12</v>
      </c>
      <c r="Q178" s="40">
        <v>0</v>
      </c>
      <c r="R178" s="40">
        <v>16</v>
      </c>
      <c r="S178" s="35">
        <v>14</v>
      </c>
      <c r="T178" s="69">
        <v>10</v>
      </c>
      <c r="U178" s="69">
        <v>10</v>
      </c>
      <c r="V178" s="17">
        <f>396/20</f>
      </c>
      <c r="W178" s="15">
        <f t="shared" si="4"/>
      </c>
      <c r="X178" s="39">
        <f t="shared" si="5"/>
      </c>
    </row>
    <row r="179" spans="1:24" x14ac:dyDescent="0.2">
      <c r="A179" t="s" s="12">
        <v>1191</v>
      </c>
      <c r="B179" t="s" s="40">
        <v>1192</v>
      </c>
      <c r="C179" s="40">
        <f>IF(ISNA(VLOOKUP(A179,'Vervallen BHT'!A:C,3,FALSE))," ","Oui")</f>
      </c>
      <c r="D179" t="s" s="18">
        <v>1193</v>
      </c>
      <c r="E179" t="s" s="13">
        <v>4711</v>
      </c>
      <c r="F179" s="40">
        <v>36</v>
      </c>
      <c r="G179" s="40">
        <v>33</v>
      </c>
      <c r="H179" s="40">
        <v>33</v>
      </c>
      <c r="I179" s="40">
        <v>32</v>
      </c>
      <c r="J179" s="40">
        <v>32</v>
      </c>
      <c r="K179" s="40">
        <v>32</v>
      </c>
      <c r="L179" s="40">
        <v>30</v>
      </c>
      <c r="M179" s="40">
        <v>30</v>
      </c>
      <c r="N179" s="40">
        <v>30</v>
      </c>
      <c r="O179" s="41">
        <v>29</v>
      </c>
      <c r="P179" s="40">
        <v>29</v>
      </c>
      <c r="Q179" s="40">
        <v>24</v>
      </c>
      <c r="R179" s="40">
        <v>22</v>
      </c>
      <c r="S179" s="35">
        <v>21</v>
      </c>
      <c r="T179" s="69">
        <v>20</v>
      </c>
      <c r="U179" s="69">
        <v>20</v>
      </c>
      <c r="V179" s="17">
        <v>23.03</v>
      </c>
      <c r="W179" s="15">
        <f t="shared" si="4"/>
      </c>
      <c r="X179" s="39">
        <f t="shared" si="5"/>
      </c>
    </row>
    <row r="180" spans="1:24" x14ac:dyDescent="0.2">
      <c r="A180" t="s" s="12">
        <v>1789</v>
      </c>
      <c r="B180" s="40"/>
      <c r="C180" s="40">
        <f>IF(ISNA(VLOOKUP(A180,'Vervallen BHT'!A:C,3,FALSE))," ","Oui")</f>
      </c>
      <c r="D180" t="s" s="18">
        <v>1788</v>
      </c>
      <c r="E180" s="13"/>
      <c r="F180" s="40">
        <v>2</v>
      </c>
      <c r="G180" s="40">
        <v>1</v>
      </c>
      <c r="H180" s="40">
        <v>1</v>
      </c>
      <c r="I180" s="40">
        <v>3</v>
      </c>
      <c r="J180" s="40">
        <v>3</v>
      </c>
      <c r="K180" s="40">
        <v>7</v>
      </c>
      <c r="L180" s="40">
        <v>7</v>
      </c>
      <c r="M180" s="40">
        <v>5</v>
      </c>
      <c r="N180" s="40">
        <v>2</v>
      </c>
      <c r="O180" s="41">
        <v>8</v>
      </c>
      <c r="P180" s="40">
        <v>5</v>
      </c>
      <c r="Q180" s="40">
        <v>8</v>
      </c>
      <c r="R180" s="40">
        <v>3</v>
      </c>
      <c r="S180" s="35">
        <v>26</v>
      </c>
      <c r="T180" s="69">
        <v>24</v>
      </c>
      <c r="U180" s="69">
        <v>24</v>
      </c>
      <c r="V180" s="17">
        <f>326.61/5</f>
      </c>
      <c r="W180" s="15">
        <f t="shared" si="4"/>
      </c>
      <c r="X180" s="39">
        <f t="shared" si="5"/>
      </c>
    </row>
    <row r="181" spans="1:24" x14ac:dyDescent="0.2">
      <c r="A181" t="s" s="12">
        <v>1194</v>
      </c>
      <c r="B181" t="s" s="40">
        <v>612</v>
      </c>
      <c r="C181" s="40">
        <f>IF(ISNA(VLOOKUP(A181,'Vervallen BHT'!A:C,3,FALSE))," ","Oui")</f>
      </c>
      <c r="D181" t="s" s="18">
        <v>1195</v>
      </c>
      <c r="E181" s="13"/>
      <c r="F181" s="40">
        <v>29</v>
      </c>
      <c r="G181" s="40">
        <v>28</v>
      </c>
      <c r="H181" s="40">
        <v>26</v>
      </c>
      <c r="I181" s="40">
        <v>24</v>
      </c>
      <c r="J181" s="40">
        <v>22</v>
      </c>
      <c r="K181" s="40">
        <v>21</v>
      </c>
      <c r="L181" s="40">
        <v>21</v>
      </c>
      <c r="M181" s="40">
        <v>21</v>
      </c>
      <c r="N181" s="40">
        <v>21</v>
      </c>
      <c r="O181" s="41">
        <v>20</v>
      </c>
      <c r="P181" s="40">
        <v>20</v>
      </c>
      <c r="Q181" s="40">
        <v>15</v>
      </c>
      <c r="R181" s="40">
        <v>12</v>
      </c>
      <c r="S181" s="35">
        <v>12</v>
      </c>
      <c r="T181" s="69">
        <v>11</v>
      </c>
      <c r="U181" s="69">
        <v>11</v>
      </c>
      <c r="V181" s="17">
        <v>6.31</v>
      </c>
      <c r="W181" s="15">
        <f t="shared" si="4"/>
      </c>
      <c r="X181" s="39">
        <f t="shared" si="5"/>
      </c>
    </row>
    <row r="182" spans="1:24" x14ac:dyDescent="0.2">
      <c r="A182" t="s" s="12">
        <v>1112</v>
      </c>
      <c r="B182" s="40"/>
      <c r="C182" s="40">
        <f>IF(ISNA(VLOOKUP(A182,'Vervallen BHT'!A:C,3,FALSE))," ","Oui")</f>
      </c>
      <c r="D182" t="s" s="19">
        <v>1113</v>
      </c>
      <c r="E182" s="13"/>
      <c r="F182" s="40">
        <v>1</v>
      </c>
      <c r="G182" s="40">
        <v>1</v>
      </c>
      <c r="H182" s="40">
        <v>1</v>
      </c>
      <c r="I182" s="40">
        <v>1</v>
      </c>
      <c r="J182" s="40">
        <v>1</v>
      </c>
      <c r="K182" s="40">
        <v>1</v>
      </c>
      <c r="L182" s="40">
        <v>1</v>
      </c>
      <c r="M182" s="40">
        <v>1</v>
      </c>
      <c r="N182" s="40">
        <v>1</v>
      </c>
      <c r="O182" s="41">
        <v>1</v>
      </c>
      <c r="P182" s="40">
        <v>1</v>
      </c>
      <c r="Q182" s="40">
        <v>1</v>
      </c>
      <c r="R182" s="40">
        <v>1</v>
      </c>
      <c r="S182" s="35">
        <v>1</v>
      </c>
      <c r="T182" s="69">
        <v>1</v>
      </c>
      <c r="U182" s="69">
        <v>1</v>
      </c>
      <c r="V182" s="17">
        <v>36.82</v>
      </c>
      <c r="W182" s="15">
        <f t="shared" si="4"/>
      </c>
      <c r="X182" s="39">
        <f t="shared" si="5"/>
      </c>
    </row>
    <row r="183" spans="1:24" x14ac:dyDescent="0.2">
      <c r="A183" t="s" s="12">
        <v>38</v>
      </c>
      <c r="B183" s="40"/>
      <c r="C183" s="40">
        <f>IF(ISNA(VLOOKUP(A183,'Vervallen BHT'!A:C,3,FALSE))," ","Oui")</f>
      </c>
      <c r="D183" t="s" s="18">
        <v>1671</v>
      </c>
      <c r="E183" s="13"/>
      <c r="F183" s="40">
        <v>1</v>
      </c>
      <c r="G183" s="40">
        <v>1</v>
      </c>
      <c r="H183" s="40">
        <v>1</v>
      </c>
      <c r="I183" s="40">
        <v>1</v>
      </c>
      <c r="J183" s="40">
        <v>1</v>
      </c>
      <c r="K183" s="40">
        <v>1</v>
      </c>
      <c r="L183" s="40">
        <v>1</v>
      </c>
      <c r="M183" s="40">
        <v>1</v>
      </c>
      <c r="N183" s="40">
        <v>1</v>
      </c>
      <c r="O183" s="41">
        <v>1</v>
      </c>
      <c r="P183" s="40">
        <v>1</v>
      </c>
      <c r="Q183" s="40">
        <v>0</v>
      </c>
      <c r="R183" s="40">
        <v>1</v>
      </c>
      <c r="S183" s="35">
        <v>1</v>
      </c>
      <c r="T183" s="69">
        <v>1</v>
      </c>
      <c r="U183" s="69">
        <v>1</v>
      </c>
      <c r="V183" s="17">
        <f>73.12/2</f>
      </c>
      <c r="W183" s="15">
        <f t="shared" si="4"/>
      </c>
      <c r="X183" s="39">
        <f t="shared" si="5"/>
      </c>
    </row>
    <row r="184" spans="1:24" x14ac:dyDescent="0.2">
      <c r="A184" t="s" s="12">
        <v>284</v>
      </c>
      <c r="B184" s="40"/>
      <c r="C184" s="40">
        <f>IF(ISNA(VLOOKUP(A184,'Vervallen BHT'!A:C,3,FALSE))," ","Oui")</f>
      </c>
      <c r="D184" t="s" s="13">
        <v>285</v>
      </c>
      <c r="E184" s="13"/>
      <c r="F184" s="40">
        <v>2</v>
      </c>
      <c r="G184" s="40">
        <v>2</v>
      </c>
      <c r="H184" s="40">
        <v>2</v>
      </c>
      <c r="I184" s="40">
        <v>2</v>
      </c>
      <c r="J184" s="40">
        <v>2</v>
      </c>
      <c r="K184" s="40">
        <v>2</v>
      </c>
      <c r="L184" s="40">
        <v>2</v>
      </c>
      <c r="M184" s="40">
        <v>2</v>
      </c>
      <c r="N184" s="40">
        <v>2</v>
      </c>
      <c r="O184" s="41">
        <v>2</v>
      </c>
      <c r="P184" s="40">
        <v>2</v>
      </c>
      <c r="Q184" s="40">
        <v>2</v>
      </c>
      <c r="R184" s="40">
        <v>2</v>
      </c>
      <c r="S184" s="35">
        <v>2</v>
      </c>
      <c r="T184" s="69">
        <v>2</v>
      </c>
      <c r="U184" s="69">
        <v>2</v>
      </c>
      <c r="V184" s="17">
        <v>41.7</v>
      </c>
      <c r="W184" s="15">
        <f t="shared" si="4"/>
      </c>
      <c r="X184" s="39">
        <f t="shared" si="5"/>
      </c>
    </row>
    <row r="185" spans="1:24" x14ac:dyDescent="0.2">
      <c r="A185" t="s" s="12">
        <v>39</v>
      </c>
      <c r="B185" s="40"/>
      <c r="C185" s="40">
        <f>IF(ISNA(VLOOKUP(A185,'Vervallen BHT'!A:C,3,FALSE))," ","Oui")</f>
      </c>
      <c r="D185" t="s" s="18">
        <v>1672</v>
      </c>
      <c r="E185" s="13"/>
      <c r="F185" s="40">
        <v>1</v>
      </c>
      <c r="G185" s="40">
        <v>1</v>
      </c>
      <c r="H185" s="40">
        <v>1</v>
      </c>
      <c r="I185" s="40">
        <v>1</v>
      </c>
      <c r="J185" s="40">
        <v>1</v>
      </c>
      <c r="K185" s="40">
        <v>1</v>
      </c>
      <c r="L185" s="40">
        <v>1</v>
      </c>
      <c r="M185" s="40">
        <v>1</v>
      </c>
      <c r="N185" s="40">
        <v>1</v>
      </c>
      <c r="O185" s="41">
        <v>1</v>
      </c>
      <c r="P185" s="40">
        <v>1</v>
      </c>
      <c r="Q185" s="40">
        <v>1</v>
      </c>
      <c r="R185" s="40">
        <v>1</v>
      </c>
      <c r="S185" s="35">
        <v>1</v>
      </c>
      <c r="T185" s="69">
        <v>1</v>
      </c>
      <c r="U185" s="69">
        <v>1</v>
      </c>
      <c r="V185" s="17">
        <v>41.7</v>
      </c>
      <c r="W185" s="15">
        <f t="shared" si="4"/>
      </c>
      <c r="X185" s="39">
        <f t="shared" si="5"/>
      </c>
    </row>
    <row r="186" spans="1:24" x14ac:dyDescent="0.2">
      <c r="A186" t="s" s="52">
        <v>1196</v>
      </c>
      <c r="B186" t="s" s="53">
        <v>4716</v>
      </c>
      <c r="C186" s="53">
        <f>IF(ISNA(VLOOKUP(A186,'Vervallen BHT'!A:C,3,FALSE))," ","Oui")</f>
      </c>
      <c r="D186" t="s" s="57">
        <v>1197</v>
      </c>
      <c r="E186" s="54"/>
      <c r="F186" s="53">
        <v>4</v>
      </c>
      <c r="G186" s="53">
        <v>4</v>
      </c>
      <c r="H186" s="53">
        <v>0</v>
      </c>
      <c r="I186" s="53">
        <v>0</v>
      </c>
      <c r="J186" s="53">
        <v>0</v>
      </c>
      <c r="K186" s="53"/>
      <c r="L186" s="53">
        <v>0</v>
      </c>
      <c r="M186" s="53">
        <v>0</v>
      </c>
      <c r="N186" s="53">
        <v>0</v>
      </c>
      <c r="O186" s="61">
        <v>0</v>
      </c>
      <c r="P186" s="53">
        <v>0</v>
      </c>
      <c r="Q186" s="53">
        <v>0</v>
      </c>
      <c r="R186" s="53">
        <v>0</v>
      </c>
      <c r="S186" s="55"/>
      <c r="T186" s="70"/>
      <c r="U186" s="70">
        <v>0</v>
      </c>
      <c r="V186" s="58">
        <v>0</v>
      </c>
      <c r="W186" s="15">
        <f t="shared" si="4"/>
      </c>
      <c r="X186" s="39">
        <f t="shared" si="5"/>
      </c>
    </row>
    <row r="187" spans="1:24" x14ac:dyDescent="0.2">
      <c r="A187" t="s" s="12">
        <v>20173</v>
      </c>
      <c r="B187" s="40"/>
      <c r="C187" s="40">
        <f>IF(ISNA(VLOOKUP(A187,'Vervallen BHT'!A:C,3,FALSE))," ","Oui")</f>
      </c>
      <c r="D187" t="s" s="18">
        <v>20254</v>
      </c>
      <c r="E187" t="s" s="54">
        <v>21635</v>
      </c>
      <c r="F187" s="40"/>
      <c r="G187" s="40"/>
      <c r="H187" s="40"/>
      <c r="I187" s="40"/>
      <c r="J187" s="40">
        <v>6</v>
      </c>
      <c r="K187" s="40">
        <v>6</v>
      </c>
      <c r="L187" s="40">
        <v>6</v>
      </c>
      <c r="M187" s="40">
        <v>4</v>
      </c>
      <c r="N187" s="40">
        <v>10</v>
      </c>
      <c r="O187" s="40">
        <v>10</v>
      </c>
      <c r="P187" s="40">
        <v>6</v>
      </c>
      <c r="Q187" s="40">
        <v>6</v>
      </c>
      <c r="R187" s="40">
        <v>2</v>
      </c>
      <c r="S187" s="35">
        <v>2</v>
      </c>
      <c r="T187" s="69">
        <v>0</v>
      </c>
      <c r="U187" s="69">
        <v>0</v>
      </c>
      <c r="V187" s="17">
        <f>111.6/10</f>
      </c>
      <c r="W187" s="15">
        <f t="shared" si="4"/>
      </c>
      <c r="X187" s="39">
        <f t="shared" si="5"/>
      </c>
    </row>
    <row r="188" spans="1:24" x14ac:dyDescent="0.2">
      <c r="A188" t="s" s="12">
        <v>1790</v>
      </c>
      <c r="B188" s="40"/>
      <c r="C188" s="40">
        <f>IF(ISNA(VLOOKUP(A188,'Vervallen BHT'!A:C,3,FALSE))," ","Oui")</f>
      </c>
      <c r="D188" t="s" s="18">
        <v>1791</v>
      </c>
      <c r="E188" s="13"/>
      <c r="F188" s="40">
        <v>2</v>
      </c>
      <c r="G188" s="40">
        <v>2</v>
      </c>
      <c r="H188" s="40">
        <v>2</v>
      </c>
      <c r="I188" s="40">
        <v>2</v>
      </c>
      <c r="J188" s="40">
        <v>1</v>
      </c>
      <c r="K188" s="40">
        <v>1</v>
      </c>
      <c r="L188" s="40">
        <v>1</v>
      </c>
      <c r="M188" s="40">
        <v>1</v>
      </c>
      <c r="N188" s="40">
        <v>1</v>
      </c>
      <c r="O188" s="41">
        <v>5</v>
      </c>
      <c r="P188" s="40">
        <v>5</v>
      </c>
      <c r="Q188" s="40">
        <v>5</v>
      </c>
      <c r="R188" s="40">
        <v>5</v>
      </c>
      <c r="S188" s="35">
        <v>5</v>
      </c>
      <c r="T188" s="69">
        <v>5</v>
      </c>
      <c r="U188" s="69">
        <v>5</v>
      </c>
      <c r="V188" s="17">
        <f>123.56/4</f>
      </c>
      <c r="W188" s="15">
        <f t="shared" si="4"/>
      </c>
      <c r="X188" s="39">
        <f t="shared" si="5"/>
      </c>
    </row>
    <row r="189" spans="1:24" x14ac:dyDescent="0.2">
      <c r="A189" t="s" s="12">
        <v>1198</v>
      </c>
      <c r="B189" s="40"/>
      <c r="C189" s="40">
        <f>IF(ISNA(VLOOKUP(A189,'Vervallen BHT'!A:C,3,FALSE))," ","Oui")</f>
      </c>
      <c r="D189" t="s" s="18">
        <v>1199</v>
      </c>
      <c r="E189" s="13"/>
      <c r="F189" s="40">
        <v>5</v>
      </c>
      <c r="G189" s="40">
        <v>4</v>
      </c>
      <c r="H189" s="40">
        <v>5</v>
      </c>
      <c r="I189" s="40">
        <v>5</v>
      </c>
      <c r="J189" s="40">
        <v>3</v>
      </c>
      <c r="K189" s="40">
        <v>3</v>
      </c>
      <c r="L189" s="40">
        <v>1</v>
      </c>
      <c r="M189" s="40">
        <v>2</v>
      </c>
      <c r="N189" s="40">
        <v>6</v>
      </c>
      <c r="O189" s="41">
        <v>2</v>
      </c>
      <c r="P189" s="40">
        <v>4</v>
      </c>
      <c r="Q189" s="40">
        <v>0</v>
      </c>
      <c r="R189" s="40">
        <v>18</v>
      </c>
      <c r="S189" s="35">
        <v>7</v>
      </c>
      <c r="T189" s="69">
        <v>4</v>
      </c>
      <c r="U189" s="69">
        <v>4</v>
      </c>
      <c r="V189" s="17">
        <f>224.86/5</f>
      </c>
      <c r="W189" s="15">
        <f t="shared" si="4"/>
      </c>
      <c r="X189" s="39">
        <f t="shared" si="5"/>
      </c>
    </row>
    <row r="190" spans="1:24" x14ac:dyDescent="0.2">
      <c r="A190" t="s" s="12">
        <v>1200</v>
      </c>
      <c r="B190" s="40"/>
      <c r="C190" s="40">
        <f>IF(ISNA(VLOOKUP(A190,'Vervallen BHT'!A:C,3,FALSE))," ","Oui")</f>
      </c>
      <c r="D190" t="s" s="18">
        <v>1201</v>
      </c>
      <c r="E190" s="13"/>
      <c r="F190" s="40">
        <v>2</v>
      </c>
      <c r="G190" s="40">
        <v>5</v>
      </c>
      <c r="H190" s="40">
        <v>3</v>
      </c>
      <c r="I190" s="40">
        <v>1</v>
      </c>
      <c r="J190" s="40">
        <v>3</v>
      </c>
      <c r="K190" s="40">
        <v>1</v>
      </c>
      <c r="L190" s="40">
        <v>3</v>
      </c>
      <c r="M190" s="40">
        <v>1</v>
      </c>
      <c r="N190" s="40">
        <v>0</v>
      </c>
      <c r="O190" s="41">
        <v>0</v>
      </c>
      <c r="P190" s="40">
        <v>0</v>
      </c>
      <c r="Q190" s="40">
        <v>0</v>
      </c>
      <c r="R190" s="40">
        <v>0</v>
      </c>
      <c r="S190" s="35">
        <v>0</v>
      </c>
      <c r="T190" s="69">
        <v>0</v>
      </c>
      <c r="U190" s="69">
        <v>0</v>
      </c>
      <c r="V190" s="17">
        <f>169.4/5</f>
      </c>
      <c r="W190" s="15">
        <f t="shared" si="4"/>
      </c>
      <c r="X190" s="39">
        <f t="shared" si="5"/>
      </c>
    </row>
    <row r="191" spans="1:24" x14ac:dyDescent="0.2">
      <c r="A191" t="s" s="12">
        <v>1677</v>
      </c>
      <c r="B191" s="40"/>
      <c r="C191" s="40">
        <f>IF(ISNA(VLOOKUP(A191,'Vervallen BHT'!A:C,3,FALSE))," ","Oui")</f>
      </c>
      <c r="D191" t="s" s="18">
        <v>1678</v>
      </c>
      <c r="E191" s="13"/>
      <c r="F191" s="40">
        <v>2</v>
      </c>
      <c r="G191" s="40">
        <v>5</v>
      </c>
      <c r="H191" s="40">
        <v>5</v>
      </c>
      <c r="I191" s="40">
        <v>4</v>
      </c>
      <c r="J191" s="40">
        <v>2</v>
      </c>
      <c r="K191" s="40">
        <v>2</v>
      </c>
      <c r="L191" s="40">
        <v>2</v>
      </c>
      <c r="M191" s="40">
        <v>1</v>
      </c>
      <c r="N191" s="40">
        <v>1</v>
      </c>
      <c r="O191" s="41">
        <v>1</v>
      </c>
      <c r="P191" s="40">
        <v>1</v>
      </c>
      <c r="Q191" s="40">
        <v>1</v>
      </c>
      <c r="R191" s="40">
        <v>1</v>
      </c>
      <c r="S191" s="35">
        <v>1</v>
      </c>
      <c r="T191" s="69">
        <v>1</v>
      </c>
      <c r="U191" s="69">
        <v>1</v>
      </c>
      <c r="V191" s="17">
        <f>227.4/3</f>
      </c>
      <c r="W191" s="15">
        <f t="shared" si="4"/>
      </c>
      <c r="X191" s="39">
        <f t="shared" si="5"/>
      </c>
    </row>
    <row r="192" spans="1:24" x14ac:dyDescent="0.2">
      <c r="A192" t="s" s="12">
        <v>21618</v>
      </c>
      <c r="B192" s="40"/>
      <c r="C192" s="40">
        <f>IF(ISNA(VLOOKUP(A192,'Vervallen BHT'!A:C,3,FALSE))," ","Oui")</f>
      </c>
      <c r="D192" t="s" s="18">
        <v>21620</v>
      </c>
      <c r="E192" s="13"/>
      <c r="F192" s="40"/>
      <c r="G192" s="40"/>
      <c r="H192" s="40"/>
      <c r="I192" s="40"/>
      <c r="J192" s="40"/>
      <c r="K192" s="40"/>
      <c r="L192" s="40"/>
      <c r="M192" s="40">
        <v>2</v>
      </c>
      <c r="N192" s="40">
        <v>2</v>
      </c>
      <c r="O192" s="41">
        <v>2</v>
      </c>
      <c r="P192" s="40">
        <v>2</v>
      </c>
      <c r="Q192" s="40">
        <v>2</v>
      </c>
      <c r="R192" s="40">
        <v>2</v>
      </c>
      <c r="S192" s="35">
        <v>2</v>
      </c>
      <c r="T192" s="69">
        <v>2</v>
      </c>
      <c r="U192" s="69">
        <v>2</v>
      </c>
      <c r="V192" s="17">
        <f>29.34/2</f>
      </c>
      <c r="W192" s="15">
        <f t="shared" si="4"/>
      </c>
      <c r="X192" s="39">
        <f t="shared" si="5"/>
      </c>
    </row>
    <row r="193" spans="1:24" x14ac:dyDescent="0.2">
      <c r="A193" t="s" s="12">
        <v>21619</v>
      </c>
      <c r="B193" s="40"/>
      <c r="C193" s="40">
        <f>IF(ISNA(VLOOKUP(A193,'Vervallen BHT'!A:C,3,FALSE))," ","Oui")</f>
      </c>
      <c r="D193" t="s" s="18">
        <v>21621</v>
      </c>
      <c r="E193" s="13"/>
      <c r="F193" s="40"/>
      <c r="G193" s="40"/>
      <c r="H193" s="40"/>
      <c r="I193" s="40"/>
      <c r="J193" s="40"/>
      <c r="K193" s="40"/>
      <c r="L193" s="40"/>
      <c r="M193" s="40">
        <v>1</v>
      </c>
      <c r="N193" s="40">
        <v>1</v>
      </c>
      <c r="O193" s="41">
        <v>1</v>
      </c>
      <c r="P193" s="40">
        <v>1</v>
      </c>
      <c r="Q193" s="40">
        <v>1</v>
      </c>
      <c r="R193" s="40">
        <v>1</v>
      </c>
      <c r="S193" s="35">
        <v>1</v>
      </c>
      <c r="T193" s="69">
        <v>1</v>
      </c>
      <c r="U193" s="69">
        <v>1</v>
      </c>
      <c r="V193" s="17">
        <v>14.67</v>
      </c>
      <c r="W193" s="15">
        <f t="shared" si="4"/>
      </c>
      <c r="X193" s="39">
        <f t="shared" si="5"/>
      </c>
    </row>
    <row r="194" spans="1:24" x14ac:dyDescent="0.2">
      <c r="A194" t="s" s="12">
        <v>1776</v>
      </c>
      <c r="B194" s="40"/>
      <c r="C194" s="40">
        <f>IF(ISNA(VLOOKUP(A194,'Vervallen BHT'!A:C,3,FALSE))," ","Oui")</f>
      </c>
      <c r="D194" t="s" s="18">
        <v>1777</v>
      </c>
      <c r="E194" s="13"/>
      <c r="F194" s="40">
        <v>1</v>
      </c>
      <c r="G194" s="40">
        <v>1</v>
      </c>
      <c r="H194" s="40">
        <v>1</v>
      </c>
      <c r="I194" s="40">
        <v>1</v>
      </c>
      <c r="J194" s="40">
        <v>1</v>
      </c>
      <c r="K194" s="40">
        <v>1</v>
      </c>
      <c r="L194" s="40">
        <v>1</v>
      </c>
      <c r="M194" s="40">
        <v>1</v>
      </c>
      <c r="N194" s="40">
        <v>1</v>
      </c>
      <c r="O194" s="41">
        <v>1</v>
      </c>
      <c r="P194" s="40">
        <v>1</v>
      </c>
      <c r="Q194" s="40">
        <v>1</v>
      </c>
      <c r="R194" s="40">
        <v>1</v>
      </c>
      <c r="S194" s="35">
        <v>1</v>
      </c>
      <c r="T194" s="69">
        <v>1</v>
      </c>
      <c r="U194" s="69">
        <v>1</v>
      </c>
      <c r="V194" s="17">
        <v>38.12</v>
      </c>
      <c r="W194" s="15">
        <f t="shared" ref="W194:W257" si="6">T194*V194</f>
      </c>
      <c r="X194" s="39">
        <f t="shared" ref="X194:X257" si="7">T194-S194</f>
      </c>
    </row>
    <row r="195" spans="1:24" x14ac:dyDescent="0.2">
      <c r="A195" t="s" s="12">
        <v>43</v>
      </c>
      <c r="B195" s="40"/>
      <c r="C195" s="40">
        <f>IF(ISNA(VLOOKUP(A195,'Vervallen BHT'!A:C,3,FALSE))," ","Oui")</f>
      </c>
      <c r="D195" t="s" s="18">
        <v>75</v>
      </c>
      <c r="E195" s="13"/>
      <c r="F195" s="40">
        <v>1</v>
      </c>
      <c r="G195" s="40">
        <v>1</v>
      </c>
      <c r="H195" s="40">
        <v>1</v>
      </c>
      <c r="I195" s="40">
        <v>1</v>
      </c>
      <c r="J195" s="40">
        <v>1</v>
      </c>
      <c r="K195" s="40">
        <v>1</v>
      </c>
      <c r="L195" s="40">
        <v>1</v>
      </c>
      <c r="M195" s="40">
        <v>1</v>
      </c>
      <c r="N195" s="40">
        <v>1</v>
      </c>
      <c r="O195" s="41">
        <v>1</v>
      </c>
      <c r="P195" s="40">
        <v>1</v>
      </c>
      <c r="Q195" s="40">
        <v>1</v>
      </c>
      <c r="R195" s="40">
        <v>1</v>
      </c>
      <c r="S195" s="35">
        <v>1</v>
      </c>
      <c r="T195" s="69">
        <v>1</v>
      </c>
      <c r="U195" s="69">
        <v>1</v>
      </c>
      <c r="V195" s="17">
        <v>113</v>
      </c>
      <c r="W195" s="15">
        <f t="shared" si="6"/>
      </c>
      <c r="X195" s="39">
        <f t="shared" si="7"/>
      </c>
    </row>
    <row r="196" spans="1:24" x14ac:dyDescent="0.2">
      <c r="A196" t="s" s="12">
        <v>1202</v>
      </c>
      <c r="B196" t="s" s="40">
        <v>612</v>
      </c>
      <c r="C196" s="40">
        <f>IF(ISNA(VLOOKUP(A196,'Vervallen BHT'!A:C,3,FALSE))," ","Oui")</f>
      </c>
      <c r="D196" t="s" s="18">
        <v>4671</v>
      </c>
      <c r="E196" t="s" s="13">
        <v>4711</v>
      </c>
      <c r="F196" s="40">
        <v>1</v>
      </c>
      <c r="G196" s="40">
        <v>1</v>
      </c>
      <c r="H196" s="40">
        <v>1</v>
      </c>
      <c r="I196" s="40">
        <v>0</v>
      </c>
      <c r="J196" s="40">
        <v>0</v>
      </c>
      <c r="K196" s="40">
        <v>0</v>
      </c>
      <c r="L196" s="40">
        <v>0</v>
      </c>
      <c r="M196" s="40">
        <v>0</v>
      </c>
      <c r="N196" s="40">
        <v>0</v>
      </c>
      <c r="O196" s="41">
        <v>0</v>
      </c>
      <c r="P196" s="40">
        <v>1</v>
      </c>
      <c r="Q196" s="40">
        <v>0</v>
      </c>
      <c r="R196" s="40">
        <v>0</v>
      </c>
      <c r="S196" s="35"/>
      <c r="T196" s="69"/>
      <c r="U196" s="69"/>
      <c r="V196" s="17">
        <v>31.64</v>
      </c>
      <c r="W196" s="15">
        <f t="shared" si="6"/>
      </c>
      <c r="X196" s="39">
        <f t="shared" si="7"/>
      </c>
    </row>
    <row r="197" spans="1:24" x14ac:dyDescent="0.2">
      <c r="A197" t="s" s="12">
        <v>15571</v>
      </c>
      <c r="B197" s="40"/>
      <c r="C197" s="40">
        <f>IF(ISNA(VLOOKUP(A197,'Vervallen BHT'!A:C,3,FALSE))," ","Oui")</f>
      </c>
      <c r="D197" t="s" s="18">
        <v>15572</v>
      </c>
      <c r="E197" s="13"/>
      <c r="F197" s="40">
        <v>1</v>
      </c>
      <c r="G197" s="40">
        <v>1</v>
      </c>
      <c r="H197" s="40">
        <v>1</v>
      </c>
      <c r="I197" s="40">
        <v>1</v>
      </c>
      <c r="J197" s="40">
        <v>1</v>
      </c>
      <c r="K197" s="40">
        <v>1</v>
      </c>
      <c r="L197" s="40">
        <v>1</v>
      </c>
      <c r="M197" s="40">
        <v>1</v>
      </c>
      <c r="N197" s="40">
        <v>1</v>
      </c>
      <c r="O197" s="41">
        <v>1</v>
      </c>
      <c r="P197" s="40">
        <v>1</v>
      </c>
      <c r="Q197" s="40">
        <v>1</v>
      </c>
      <c r="R197" s="40">
        <v>1</v>
      </c>
      <c r="S197" s="35">
        <v>1</v>
      </c>
      <c r="T197" s="69">
        <v>1</v>
      </c>
      <c r="U197" s="69">
        <v>1</v>
      </c>
      <c r="V197" s="17">
        <v>15.3</v>
      </c>
      <c r="W197" s="15">
        <f t="shared" si="6"/>
      </c>
      <c r="X197" s="39">
        <f t="shared" si="7"/>
      </c>
    </row>
    <row r="198" spans="1:24" x14ac:dyDescent="0.2">
      <c r="A198" t="s" s="12">
        <v>20171</v>
      </c>
      <c r="B198" s="40"/>
      <c r="C198" s="40">
        <f>IF(ISNA(VLOOKUP(A198,'Vervallen BHT'!A:C,3,FALSE))," ","Oui")</f>
      </c>
      <c r="D198" t="s" s="18">
        <v>20172</v>
      </c>
      <c r="E198" s="13"/>
      <c r="F198" s="40"/>
      <c r="G198" s="40"/>
      <c r="H198" s="40"/>
      <c r="I198" s="40"/>
      <c r="J198" s="40">
        <v>3</v>
      </c>
      <c r="K198" s="40">
        <v>3</v>
      </c>
      <c r="L198" s="40">
        <v>3</v>
      </c>
      <c r="M198" s="40">
        <v>2</v>
      </c>
      <c r="N198" s="40">
        <v>5</v>
      </c>
      <c r="O198" s="41">
        <v>4</v>
      </c>
      <c r="P198" s="40">
        <v>3</v>
      </c>
      <c r="Q198" s="40">
        <v>3</v>
      </c>
      <c r="R198" s="40">
        <v>1</v>
      </c>
      <c r="S198" s="35">
        <v>1</v>
      </c>
      <c r="T198" s="69">
        <v>0</v>
      </c>
      <c r="U198" s="69">
        <v>0</v>
      </c>
      <c r="V198" s="17">
        <f>870/5</f>
      </c>
      <c r="W198" s="15">
        <f t="shared" si="6"/>
      </c>
      <c r="X198" s="39">
        <f t="shared" si="7"/>
      </c>
    </row>
    <row r="199" spans="1:24" s="64" customFormat="1" x14ac:dyDescent="0.2">
      <c r="A199" t="s" s="12">
        <v>20247</v>
      </c>
      <c r="B199" s="40"/>
      <c r="C199" s="40">
        <f>IF(ISNA(VLOOKUP(A199,'Vervallen BHT'!A:C,3,FALSE))," ","Oui")</f>
      </c>
      <c r="D199" t="s" s="18">
        <v>20248</v>
      </c>
      <c r="E199" s="13"/>
      <c r="F199" s="40"/>
      <c r="G199" s="40"/>
      <c r="H199" s="40"/>
      <c r="I199" s="40"/>
      <c r="J199" s="40"/>
      <c r="K199" s="40"/>
      <c r="L199" s="40">
        <v>3</v>
      </c>
      <c r="M199" s="40">
        <v>3</v>
      </c>
      <c r="N199" s="40">
        <v>3</v>
      </c>
      <c r="O199" s="41">
        <v>3</v>
      </c>
      <c r="P199" s="40">
        <v>3</v>
      </c>
      <c r="Q199" s="40">
        <v>3</v>
      </c>
      <c r="R199" s="40">
        <v>3</v>
      </c>
      <c r="S199" s="35">
        <v>3</v>
      </c>
      <c r="T199" s="69">
        <v>3</v>
      </c>
      <c r="U199" s="69">
        <v>3</v>
      </c>
      <c r="V199" s="17">
        <f>42/5</f>
      </c>
      <c r="W199" s="15">
        <f t="shared" si="6"/>
      </c>
      <c r="X199" s="39">
        <f t="shared" si="7"/>
      </c>
    </row>
    <row r="200" spans="1:24" x14ac:dyDescent="0.2">
      <c r="A200" t="s" s="12">
        <v>21636</v>
      </c>
      <c r="B200" s="40"/>
      <c r="C200" s="40">
        <f>IF(ISNA(VLOOKUP(A200,'Vervallen BHT'!A:C,3,FALSE))," ","Oui")</f>
      </c>
      <c r="D200" t="s" s="18">
        <v>20240</v>
      </c>
      <c r="E200" s="51"/>
      <c r="F200" s="40"/>
      <c r="G200" s="40"/>
      <c r="H200" s="40"/>
      <c r="I200" s="40"/>
      <c r="J200" s="40"/>
      <c r="K200" s="40">
        <v>1</v>
      </c>
      <c r="L200" s="40">
        <v>1</v>
      </c>
      <c r="M200" s="40">
        <v>1</v>
      </c>
      <c r="N200" s="40">
        <v>1</v>
      </c>
      <c r="O200" s="41">
        <v>1</v>
      </c>
      <c r="P200" s="40">
        <v>1</v>
      </c>
      <c r="Q200" s="40">
        <v>1</v>
      </c>
      <c r="R200" s="40">
        <v>1</v>
      </c>
      <c r="S200" s="35">
        <v>1</v>
      </c>
      <c r="T200" s="69">
        <v>1</v>
      </c>
      <c r="U200" s="69">
        <v>1</v>
      </c>
      <c r="V200" s="17">
        <v>16.08</v>
      </c>
      <c r="W200" s="15">
        <f t="shared" si="6"/>
      </c>
      <c r="X200" s="39">
        <f t="shared" si="7"/>
      </c>
    </row>
    <row r="201" spans="1:24" x14ac:dyDescent="0.2">
      <c r="A201" t="s" s="12">
        <v>15563</v>
      </c>
      <c r="B201" s="40"/>
      <c r="C201" s="40">
        <f>IF(ISNA(VLOOKUP(A201,'Vervallen BHT'!A:C,3,FALSE))," ","Oui")</f>
      </c>
      <c r="D201" t="s" s="18">
        <v>15564</v>
      </c>
      <c r="E201" s="13"/>
      <c r="F201" s="40">
        <v>8</v>
      </c>
      <c r="G201" s="40">
        <v>8</v>
      </c>
      <c r="H201" s="40">
        <v>7</v>
      </c>
      <c r="I201" s="40">
        <v>1</v>
      </c>
      <c r="J201" s="40">
        <v>4</v>
      </c>
      <c r="K201" s="40">
        <v>4</v>
      </c>
      <c r="L201" s="40">
        <v>12</v>
      </c>
      <c r="M201" s="40">
        <v>7</v>
      </c>
      <c r="N201" s="40">
        <v>5</v>
      </c>
      <c r="O201" s="41">
        <v>12</v>
      </c>
      <c r="P201" s="40">
        <v>8</v>
      </c>
      <c r="Q201" s="40">
        <v>7</v>
      </c>
      <c r="R201" s="40">
        <v>2</v>
      </c>
      <c r="S201" s="35">
        <v>10</v>
      </c>
      <c r="T201" s="69">
        <v>6</v>
      </c>
      <c r="U201" s="69">
        <v>6</v>
      </c>
      <c r="V201" s="17">
        <f>134.37/10</f>
      </c>
      <c r="W201" s="15">
        <f t="shared" si="6"/>
      </c>
      <c r="X201" s="39">
        <f t="shared" si="7"/>
      </c>
    </row>
    <row r="202" spans="1:24" x14ac:dyDescent="0.2">
      <c r="A202" t="s" s="12">
        <v>20228</v>
      </c>
      <c r="B202" s="40"/>
      <c r="C202" s="40">
        <f>IF(ISNA(VLOOKUP(A202,'Vervallen BHT'!A:C,3,FALSE))," ","Oui")</f>
      </c>
      <c r="D202" t="s" s="18">
        <v>20229</v>
      </c>
      <c r="E202" s="13"/>
      <c r="F202" s="40"/>
      <c r="G202" s="40"/>
      <c r="H202" s="40"/>
      <c r="I202" s="40"/>
      <c r="J202" s="40"/>
      <c r="K202" s="40">
        <v>1</v>
      </c>
      <c r="L202" s="40">
        <v>1</v>
      </c>
      <c r="M202" s="40">
        <v>1</v>
      </c>
      <c r="N202" s="40">
        <v>1</v>
      </c>
      <c r="O202" s="41">
        <v>1</v>
      </c>
      <c r="P202" s="40">
        <v>1</v>
      </c>
      <c r="Q202" s="40">
        <v>1</v>
      </c>
      <c r="R202" s="40">
        <v>1</v>
      </c>
      <c r="S202" s="35">
        <v>1</v>
      </c>
      <c r="T202" s="69">
        <v>5</v>
      </c>
      <c r="U202" s="69">
        <v>5</v>
      </c>
      <c r="V202" s="17">
        <f>197.14/5</f>
      </c>
      <c r="W202" s="15">
        <f t="shared" si="6"/>
      </c>
      <c r="X202" s="39">
        <f t="shared" si="7"/>
      </c>
    </row>
    <row r="203" spans="1:24" x14ac:dyDescent="0.2">
      <c r="A203" t="s" s="12">
        <v>20245</v>
      </c>
      <c r="B203" s="40"/>
      <c r="C203" s="40">
        <f>IF(ISNA(VLOOKUP(A203,'Vervallen BHT'!A:C,3,FALSE))," ","Oui")</f>
      </c>
      <c r="D203" t="s" s="18">
        <v>20246</v>
      </c>
      <c r="E203" s="13"/>
      <c r="F203" s="40"/>
      <c r="G203" s="40"/>
      <c r="H203" s="40"/>
      <c r="I203" s="40"/>
      <c r="J203" s="40"/>
      <c r="K203" s="40"/>
      <c r="L203" s="40">
        <v>0</v>
      </c>
      <c r="M203" s="40">
        <v>4</v>
      </c>
      <c r="N203" s="40">
        <v>4</v>
      </c>
      <c r="O203" s="41">
        <v>4</v>
      </c>
      <c r="P203" s="40">
        <v>4</v>
      </c>
      <c r="Q203" s="40">
        <v>3</v>
      </c>
      <c r="R203" s="40">
        <v>3</v>
      </c>
      <c r="S203" s="35">
        <v>3</v>
      </c>
      <c r="T203" s="69">
        <v>3</v>
      </c>
      <c r="U203" s="69">
        <v>3</v>
      </c>
      <c r="V203" s="17">
        <f>235.6/5</f>
      </c>
      <c r="W203" s="15">
        <f t="shared" si="6"/>
      </c>
      <c r="X203" s="39">
        <f t="shared" si="7"/>
      </c>
    </row>
    <row r="204" spans="1:24" x14ac:dyDescent="0.2">
      <c r="A204" t="s" s="12">
        <v>1488</v>
      </c>
      <c r="B204" t="s" s="40">
        <v>534</v>
      </c>
      <c r="C204" s="40">
        <f>IF(ISNA(VLOOKUP(A204,'Vervallen BHT'!A:C,3,FALSE))," ","Oui")</f>
      </c>
      <c r="D204" t="s" s="18">
        <v>1489</v>
      </c>
      <c r="E204" s="13"/>
      <c r="F204" s="40">
        <v>30</v>
      </c>
      <c r="G204" s="40">
        <v>27</v>
      </c>
      <c r="H204" s="40">
        <v>26</v>
      </c>
      <c r="I204" s="40">
        <v>25</v>
      </c>
      <c r="J204" s="40">
        <v>24</v>
      </c>
      <c r="K204" s="40">
        <v>23</v>
      </c>
      <c r="L204" s="40">
        <v>23</v>
      </c>
      <c r="M204" s="40">
        <v>22</v>
      </c>
      <c r="N204" s="40">
        <v>22</v>
      </c>
      <c r="O204" s="41">
        <v>20</v>
      </c>
      <c r="P204" s="40">
        <v>17</v>
      </c>
      <c r="Q204" s="40">
        <v>15</v>
      </c>
      <c r="R204" s="40">
        <v>15</v>
      </c>
      <c r="S204" s="35">
        <v>15</v>
      </c>
      <c r="T204" s="69">
        <v>15</v>
      </c>
      <c r="U204" s="69">
        <v>15</v>
      </c>
      <c r="V204" s="17">
        <v>8.07</v>
      </c>
      <c r="W204" s="15">
        <f t="shared" si="6"/>
      </c>
      <c r="X204" s="39">
        <f t="shared" si="7"/>
      </c>
    </row>
    <row r="205" spans="1:24" x14ac:dyDescent="0.2">
      <c r="A205" t="s" s="12">
        <v>20175</v>
      </c>
      <c r="B205" s="40"/>
      <c r="C205" s="40">
        <f>IF(ISNA(VLOOKUP(A205,'Vervallen BHT'!A:C,3,FALSE))," ","Oui")</f>
      </c>
      <c r="D205" t="s" s="18">
        <v>20176</v>
      </c>
      <c r="E205" s="13"/>
      <c r="F205" s="40"/>
      <c r="G205" s="40"/>
      <c r="H205" s="40"/>
      <c r="I205" s="40"/>
      <c r="J205" s="40">
        <v>1</v>
      </c>
      <c r="K205" s="40">
        <v>1</v>
      </c>
      <c r="L205" s="40">
        <v>1</v>
      </c>
      <c r="M205" s="40">
        <v>1</v>
      </c>
      <c r="N205" s="40">
        <v>1</v>
      </c>
      <c r="O205" s="41">
        <v>1</v>
      </c>
      <c r="P205" s="40">
        <v>1</v>
      </c>
      <c r="Q205" s="40">
        <v>1</v>
      </c>
      <c r="R205" s="40">
        <v>1</v>
      </c>
      <c r="S205" s="35">
        <v>1</v>
      </c>
      <c r="T205" s="69">
        <v>1</v>
      </c>
      <c r="U205" s="69">
        <v>1</v>
      </c>
      <c r="V205" s="17">
        <v>58.57</v>
      </c>
      <c r="W205" s="15">
        <f t="shared" si="6"/>
      </c>
      <c r="X205" s="39">
        <f t="shared" si="7"/>
      </c>
    </row>
    <row r="206" spans="1:24" x14ac:dyDescent="0.2">
      <c r="A206" t="s" s="12">
        <v>20177</v>
      </c>
      <c r="B206" s="40"/>
      <c r="C206" s="40">
        <f>IF(ISNA(VLOOKUP(A206,'Vervallen BHT'!A:C,3,FALSE))," ","Oui")</f>
      </c>
      <c r="D206" t="s" s="18">
        <v>20178</v>
      </c>
      <c r="E206" s="13"/>
      <c r="F206" s="40"/>
      <c r="G206" s="40"/>
      <c r="H206" s="40"/>
      <c r="I206" s="40"/>
      <c r="J206" s="40">
        <v>1</v>
      </c>
      <c r="K206" s="40">
        <v>1</v>
      </c>
      <c r="L206" s="40">
        <v>1</v>
      </c>
      <c r="M206" s="40">
        <v>1</v>
      </c>
      <c r="N206" s="40">
        <v>1</v>
      </c>
      <c r="O206" s="41">
        <v>1</v>
      </c>
      <c r="P206" s="40">
        <v>1</v>
      </c>
      <c r="Q206" s="40">
        <v>1</v>
      </c>
      <c r="R206" s="40">
        <v>1</v>
      </c>
      <c r="S206" s="35">
        <v>1</v>
      </c>
      <c r="T206" s="69">
        <v>1</v>
      </c>
      <c r="U206" s="69">
        <v>1</v>
      </c>
      <c r="V206" s="17">
        <v>58.57</v>
      </c>
      <c r="W206" s="15">
        <f t="shared" si="6"/>
      </c>
      <c r="X206" s="39">
        <f t="shared" si="7"/>
      </c>
    </row>
    <row r="207" spans="1:24" x14ac:dyDescent="0.2">
      <c r="A207" t="s" s="12">
        <v>16692</v>
      </c>
      <c r="B207" s="40"/>
      <c r="C207" s="40">
        <f>IF(ISNA(VLOOKUP(A207,'Vervallen BHT'!A:C,3,FALSE))," ","Oui")</f>
      </c>
      <c r="D207" t="s" s="18">
        <v>16697</v>
      </c>
      <c r="E207" s="13"/>
      <c r="F207" s="40"/>
      <c r="G207" s="40"/>
      <c r="H207" s="40"/>
      <c r="I207" s="40">
        <v>1</v>
      </c>
      <c r="J207" s="40">
        <v>2</v>
      </c>
      <c r="K207" s="40">
        <v>2</v>
      </c>
      <c r="L207" s="40">
        <v>2</v>
      </c>
      <c r="M207" s="40">
        <v>2</v>
      </c>
      <c r="N207" s="40">
        <v>2</v>
      </c>
      <c r="O207" s="41">
        <v>2</v>
      </c>
      <c r="P207" s="40">
        <v>2</v>
      </c>
      <c r="Q207" s="40">
        <v>2</v>
      </c>
      <c r="R207" s="40">
        <v>2</v>
      </c>
      <c r="S207" s="35">
        <v>2</v>
      </c>
      <c r="T207" s="69">
        <v>2</v>
      </c>
      <c r="U207" s="69">
        <v>2</v>
      </c>
      <c r="V207" s="17">
        <v>58.57</v>
      </c>
      <c r="W207" s="15">
        <f t="shared" si="6"/>
      </c>
      <c r="X207" s="39">
        <f t="shared" si="7"/>
      </c>
    </row>
    <row r="208" spans="1:24" x14ac:dyDescent="0.2">
      <c r="A208" t="s" s="12">
        <v>20179</v>
      </c>
      <c r="B208" s="40"/>
      <c r="C208" s="40">
        <f>IF(ISNA(VLOOKUP(A208,'Vervallen BHT'!A:C,3,FALSE))," ","Oui")</f>
      </c>
      <c r="D208" t="s" s="18">
        <v>20181</v>
      </c>
      <c r="E208" s="13"/>
      <c r="F208" s="40"/>
      <c r="G208" s="40"/>
      <c r="H208" s="40"/>
      <c r="I208" s="40"/>
      <c r="J208" s="40">
        <v>1</v>
      </c>
      <c r="K208" s="40">
        <v>1</v>
      </c>
      <c r="L208" s="40">
        <v>1</v>
      </c>
      <c r="M208" s="40">
        <v>1</v>
      </c>
      <c r="N208" s="40">
        <v>1</v>
      </c>
      <c r="O208" s="41">
        <v>1</v>
      </c>
      <c r="P208" s="40">
        <v>1</v>
      </c>
      <c r="Q208" s="40">
        <v>1</v>
      </c>
      <c r="R208" s="40">
        <v>1</v>
      </c>
      <c r="S208" s="35">
        <v>1</v>
      </c>
      <c r="T208" s="69">
        <v>1</v>
      </c>
      <c r="U208" s="69">
        <v>1</v>
      </c>
      <c r="V208" s="17">
        <v>58.57</v>
      </c>
      <c r="W208" s="15">
        <f t="shared" si="6"/>
      </c>
      <c r="X208" s="39">
        <f t="shared" si="7"/>
      </c>
    </row>
    <row r="209" spans="1:25" x14ac:dyDescent="0.2">
      <c r="A209" t="s" s="12">
        <v>20180</v>
      </c>
      <c r="B209" s="40"/>
      <c r="C209" s="40">
        <f>IF(ISNA(VLOOKUP(A209,'Vervallen BHT'!A:C,3,FALSE))," ","Oui")</f>
      </c>
      <c r="D209" t="s" s="18">
        <v>20182</v>
      </c>
      <c r="E209" s="13"/>
      <c r="F209" s="40"/>
      <c r="G209" s="40"/>
      <c r="H209" s="40"/>
      <c r="I209" s="40"/>
      <c r="J209" s="40">
        <v>0</v>
      </c>
      <c r="K209" s="40">
        <v>0</v>
      </c>
      <c r="L209" s="40">
        <v>0</v>
      </c>
      <c r="M209" s="40">
        <v>0</v>
      </c>
      <c r="N209" s="40">
        <v>0</v>
      </c>
      <c r="O209" s="41">
        <v>0</v>
      </c>
      <c r="P209" s="40">
        <v>0</v>
      </c>
      <c r="Q209" s="40">
        <v>0</v>
      </c>
      <c r="R209" s="40">
        <v>0</v>
      </c>
      <c r="S209" s="35">
        <v>0</v>
      </c>
      <c r="T209" s="69">
        <v>0</v>
      </c>
      <c r="U209" s="69">
        <v>0</v>
      </c>
      <c r="V209" s="17">
        <v>58.57</v>
      </c>
      <c r="W209" s="15">
        <f t="shared" si="6"/>
      </c>
      <c r="X209" s="39">
        <f t="shared" si="7"/>
      </c>
    </row>
    <row r="210" spans="1:25" x14ac:dyDescent="0.2">
      <c r="A210" t="s" s="12">
        <v>16653</v>
      </c>
      <c r="B210" s="40"/>
      <c r="C210" s="40">
        <f>IF(ISNA(VLOOKUP(A210,'Vervallen BHT'!A:C,3,FALSE))," ","Oui")</f>
      </c>
      <c r="D210" t="s" s="18">
        <v>16654</v>
      </c>
      <c r="E210" s="13"/>
      <c r="F210" s="40"/>
      <c r="G210" s="40"/>
      <c r="H210" s="40"/>
      <c r="I210" s="40">
        <v>4</v>
      </c>
      <c r="J210" s="40">
        <v>5</v>
      </c>
      <c r="K210" s="40">
        <v>5</v>
      </c>
      <c r="L210" s="40">
        <v>5</v>
      </c>
      <c r="M210" s="40">
        <v>5</v>
      </c>
      <c r="N210" s="40">
        <v>5</v>
      </c>
      <c r="O210" s="41">
        <v>5</v>
      </c>
      <c r="P210" s="40">
        <v>5</v>
      </c>
      <c r="Q210" s="40">
        <v>5</v>
      </c>
      <c r="R210" s="40">
        <v>5</v>
      </c>
      <c r="S210" s="35">
        <v>5</v>
      </c>
      <c r="T210" s="69">
        <v>5</v>
      </c>
      <c r="U210" s="69">
        <v>5</v>
      </c>
      <c r="V210" s="17">
        <f>292.85/5</f>
      </c>
      <c r="W210" s="15">
        <f t="shared" si="6"/>
      </c>
      <c r="X210" s="39">
        <f t="shared" si="7"/>
      </c>
    </row>
    <row r="211" spans="1:25" x14ac:dyDescent="0.2">
      <c r="A211" t="s" s="12">
        <v>16691</v>
      </c>
      <c r="B211" s="40"/>
      <c r="C211" s="40">
        <f>IF(ISNA(VLOOKUP(A211,'Vervallen BHT'!A:C,3,FALSE))," ","Oui")</f>
      </c>
      <c r="D211" t="s" s="18">
        <v>16652</v>
      </c>
      <c r="E211" s="13"/>
      <c r="F211" s="40"/>
      <c r="G211" s="40"/>
      <c r="H211" s="40"/>
      <c r="I211" s="40"/>
      <c r="J211" s="40">
        <v>7</v>
      </c>
      <c r="K211" s="40">
        <v>4</v>
      </c>
      <c r="L211" s="40">
        <v>6</v>
      </c>
      <c r="M211" s="40">
        <v>6</v>
      </c>
      <c r="N211" s="40">
        <v>6</v>
      </c>
      <c r="O211" s="41">
        <v>4</v>
      </c>
      <c r="P211" s="40">
        <v>3</v>
      </c>
      <c r="Q211" s="40">
        <v>2</v>
      </c>
      <c r="R211" s="40">
        <v>2</v>
      </c>
      <c r="S211" s="35">
        <v>1</v>
      </c>
      <c r="T211" s="69">
        <v>5</v>
      </c>
      <c r="U211" s="69">
        <v>5</v>
      </c>
      <c r="V211" s="17">
        <f>261.13/5</f>
      </c>
      <c r="W211" s="15">
        <f t="shared" si="6"/>
      </c>
      <c r="X211" s="39">
        <f t="shared" si="7"/>
      </c>
      <c r="Y211" t="s" s="4">
        <v>26237</v>
      </c>
    </row>
    <row r="212" spans="1:25" x14ac:dyDescent="0.2">
      <c r="A212" t="s" s="12">
        <v>20183</v>
      </c>
      <c r="B212" s="40"/>
      <c r="C212" s="40">
        <f>IF(ISNA(VLOOKUP(A212,'Vervallen BHT'!A:C,3,FALSE))," ","Oui")</f>
      </c>
      <c r="D212" t="s" s="18">
        <v>20184</v>
      </c>
      <c r="E212" s="13"/>
      <c r="F212" s="40"/>
      <c r="G212" s="40"/>
      <c r="H212" s="40"/>
      <c r="I212" s="40"/>
      <c r="J212" s="40">
        <v>1</v>
      </c>
      <c r="K212" s="40">
        <v>1</v>
      </c>
      <c r="L212" s="40">
        <v>1</v>
      </c>
      <c r="M212" s="40">
        <v>1</v>
      </c>
      <c r="N212" s="40">
        <v>1</v>
      </c>
      <c r="O212" s="41">
        <v>1</v>
      </c>
      <c r="P212" s="40">
        <v>1</v>
      </c>
      <c r="Q212" s="40">
        <v>1</v>
      </c>
      <c r="R212" s="40">
        <v>5</v>
      </c>
      <c r="S212" s="35">
        <v>1</v>
      </c>
      <c r="T212" s="69">
        <v>1</v>
      </c>
      <c r="U212" s="69">
        <v>1</v>
      </c>
      <c r="V212" s="17">
        <v>67.11</v>
      </c>
      <c r="W212" s="15">
        <f t="shared" si="6"/>
      </c>
      <c r="X212" s="39">
        <f t="shared" si="7"/>
      </c>
    </row>
    <row r="213" spans="1:25" x14ac:dyDescent="0.2">
      <c r="A213" t="s" s="12">
        <v>20185</v>
      </c>
      <c r="B213" s="40"/>
      <c r="C213" s="40">
        <f>IF(ISNA(VLOOKUP(A213,'Vervallen BHT'!A:C,3,FALSE))," ","Oui")</f>
      </c>
      <c r="D213" t="s" s="18">
        <v>20186</v>
      </c>
      <c r="E213" s="13"/>
      <c r="F213" s="40"/>
      <c r="G213" s="40"/>
      <c r="H213" s="40"/>
      <c r="I213" s="40"/>
      <c r="J213" s="40">
        <v>1</v>
      </c>
      <c r="K213" s="40">
        <v>1</v>
      </c>
      <c r="L213" s="40">
        <v>1</v>
      </c>
      <c r="M213" s="40">
        <v>1</v>
      </c>
      <c r="N213" s="40">
        <v>1</v>
      </c>
      <c r="O213" s="41">
        <v>1</v>
      </c>
      <c r="P213" s="40">
        <v>1</v>
      </c>
      <c r="Q213" s="40">
        <v>1</v>
      </c>
      <c r="R213" s="40">
        <v>1</v>
      </c>
      <c r="S213" s="35">
        <v>1</v>
      </c>
      <c r="T213" s="69">
        <v>1</v>
      </c>
      <c r="U213" s="69">
        <v>1</v>
      </c>
      <c r="V213" s="17">
        <v>77.04</v>
      </c>
      <c r="W213" s="15">
        <f t="shared" si="6"/>
      </c>
      <c r="X213" s="39">
        <f t="shared" si="7"/>
      </c>
    </row>
    <row r="214" spans="1:25" x14ac:dyDescent="0.2">
      <c r="A214" t="s" s="12">
        <v>20187</v>
      </c>
      <c r="B214" s="40"/>
      <c r="C214" s="40">
        <f>IF(ISNA(VLOOKUP(A214,'Vervallen BHT'!A:C,3,FALSE))," ","Oui")</f>
      </c>
      <c r="D214" t="s" s="18">
        <v>20188</v>
      </c>
      <c r="E214" s="13"/>
      <c r="F214" s="40"/>
      <c r="G214" s="40"/>
      <c r="H214" s="40"/>
      <c r="I214" s="40"/>
      <c r="J214" s="40">
        <v>1</v>
      </c>
      <c r="K214" s="40">
        <v>1</v>
      </c>
      <c r="L214" s="40">
        <v>1</v>
      </c>
      <c r="M214" s="40">
        <v>1</v>
      </c>
      <c r="N214" s="40">
        <v>1</v>
      </c>
      <c r="O214" s="41">
        <v>1</v>
      </c>
      <c r="P214" s="40">
        <v>1</v>
      </c>
      <c r="Q214" s="40">
        <v>1</v>
      </c>
      <c r="R214" s="40">
        <v>1</v>
      </c>
      <c r="S214" s="35">
        <v>1</v>
      </c>
      <c r="T214" s="69">
        <v>1</v>
      </c>
      <c r="U214" s="69">
        <v>1</v>
      </c>
      <c r="V214" s="17">
        <v>81.86</v>
      </c>
      <c r="W214" s="15">
        <f t="shared" si="6"/>
      </c>
      <c r="X214" s="39">
        <f t="shared" si="7"/>
      </c>
    </row>
    <row r="215" spans="1:25" x14ac:dyDescent="0.2">
      <c r="A215" t="s" s="12">
        <v>20189</v>
      </c>
      <c r="B215" s="40"/>
      <c r="C215" s="40">
        <f>IF(ISNA(VLOOKUP(A215,'Vervallen BHT'!A:C,3,FALSE))," ","Oui")</f>
      </c>
      <c r="D215" t="s" s="18">
        <v>20190</v>
      </c>
      <c r="E215" s="13"/>
      <c r="F215" s="40"/>
      <c r="G215" s="40"/>
      <c r="H215" s="40"/>
      <c r="I215" s="40"/>
      <c r="J215" s="40">
        <v>1</v>
      </c>
      <c r="K215" s="40">
        <v>1</v>
      </c>
      <c r="L215" s="40">
        <v>1</v>
      </c>
      <c r="M215" s="40">
        <v>1</v>
      </c>
      <c r="N215" s="40">
        <v>1</v>
      </c>
      <c r="O215" s="41">
        <v>1</v>
      </c>
      <c r="P215" s="40">
        <v>1</v>
      </c>
      <c r="Q215" s="40">
        <v>1</v>
      </c>
      <c r="R215" s="40">
        <v>1</v>
      </c>
      <c r="S215" s="35">
        <v>1</v>
      </c>
      <c r="T215" s="69">
        <v>1</v>
      </c>
      <c r="U215" s="69">
        <v>1</v>
      </c>
      <c r="V215" s="17">
        <v>113.65</v>
      </c>
      <c r="W215" s="15">
        <f t="shared" si="6"/>
      </c>
      <c r="X215" s="39">
        <f t="shared" si="7"/>
      </c>
      <c r="Y215" t="s" s="4">
        <v>26226</v>
      </c>
    </row>
    <row r="216" spans="1:25" x14ac:dyDescent="0.2">
      <c r="A216" t="s" s="12">
        <v>20191</v>
      </c>
      <c r="B216" s="40"/>
      <c r="C216" s="40">
        <f>IF(ISNA(VLOOKUP(A216,'Vervallen BHT'!A:C,3,FALSE))," ","Oui")</f>
      </c>
      <c r="D216" t="s" s="18">
        <v>20192</v>
      </c>
      <c r="E216" s="13"/>
      <c r="F216" s="40"/>
      <c r="G216" s="40"/>
      <c r="H216" s="40"/>
      <c r="I216" s="40"/>
      <c r="J216" s="40">
        <v>1</v>
      </c>
      <c r="K216" s="40">
        <v>1</v>
      </c>
      <c r="L216" s="40">
        <v>1</v>
      </c>
      <c r="M216" s="40">
        <v>1</v>
      </c>
      <c r="N216" s="40">
        <v>1</v>
      </c>
      <c r="O216" s="41">
        <v>1</v>
      </c>
      <c r="P216" s="40">
        <v>1</v>
      </c>
      <c r="Q216" s="40">
        <v>1</v>
      </c>
      <c r="R216" s="40">
        <v>1</v>
      </c>
      <c r="S216" s="35">
        <v>1</v>
      </c>
      <c r="T216" s="69">
        <v>1</v>
      </c>
      <c r="U216" s="69">
        <v>1</v>
      </c>
      <c r="V216" s="17">
        <v>69.4</v>
      </c>
      <c r="W216" s="15">
        <f t="shared" si="6"/>
      </c>
      <c r="X216" s="39">
        <f t="shared" si="7"/>
      </c>
    </row>
    <row r="217" spans="1:25" x14ac:dyDescent="0.2">
      <c r="A217" t="s" s="12">
        <v>20226</v>
      </c>
      <c r="B217" s="40"/>
      <c r="C217" s="40">
        <f>IF(ISNA(VLOOKUP(A217,'Vervallen BHT'!A:C,3,FALSE))," ","Oui")</f>
      </c>
      <c r="D217" t="s" s="18">
        <v>20227</v>
      </c>
      <c r="E217" s="13"/>
      <c r="F217" s="40"/>
      <c r="G217" s="40"/>
      <c r="H217" s="40"/>
      <c r="I217" s="40"/>
      <c r="J217" s="40"/>
      <c r="K217" s="40">
        <v>0</v>
      </c>
      <c r="L217" s="40">
        <v>1</v>
      </c>
      <c r="M217" s="40">
        <v>1</v>
      </c>
      <c r="N217" s="40">
        <v>1</v>
      </c>
      <c r="O217" s="41">
        <v>1</v>
      </c>
      <c r="P217" s="40">
        <v>1</v>
      </c>
      <c r="Q217" s="40">
        <v>0</v>
      </c>
      <c r="R217" s="40">
        <v>0</v>
      </c>
      <c r="S217" s="35">
        <v>0</v>
      </c>
      <c r="T217" s="69"/>
      <c r="U217" s="69">
        <v>0</v>
      </c>
      <c r="V217" s="17">
        <v>47.12</v>
      </c>
      <c r="W217" s="15">
        <f t="shared" si="6"/>
      </c>
      <c r="X217" s="39">
        <f t="shared" si="7"/>
      </c>
    </row>
    <row r="218" spans="1:25" x14ac:dyDescent="0.2">
      <c r="A218" t="s" s="12">
        <v>20193</v>
      </c>
      <c r="B218" s="40"/>
      <c r="C218" s="40">
        <f>IF(ISNA(VLOOKUP(A218,'Vervallen BHT'!A:C,3,FALSE))," ","Oui")</f>
      </c>
      <c r="D218" t="s" s="18">
        <v>20195</v>
      </c>
      <c r="E218" s="13"/>
      <c r="F218" s="40"/>
      <c r="G218" s="40"/>
      <c r="H218" s="40"/>
      <c r="I218" s="40"/>
      <c r="J218" s="40">
        <v>1</v>
      </c>
      <c r="K218" s="40">
        <v>1</v>
      </c>
      <c r="L218" s="40">
        <v>1</v>
      </c>
      <c r="M218" s="40">
        <v>1</v>
      </c>
      <c r="N218" s="40">
        <v>1</v>
      </c>
      <c r="O218" s="41">
        <v>1</v>
      </c>
      <c r="P218" s="40">
        <v>1</v>
      </c>
      <c r="Q218" s="40">
        <v>1</v>
      </c>
      <c r="R218" s="40">
        <v>1</v>
      </c>
      <c r="S218" s="35">
        <v>1</v>
      </c>
      <c r="T218" s="69">
        <v>1</v>
      </c>
      <c r="U218" s="69">
        <v>1</v>
      </c>
      <c r="V218" s="17">
        <v>58.57</v>
      </c>
      <c r="W218" s="15">
        <f t="shared" si="6"/>
      </c>
      <c r="X218" s="39">
        <f t="shared" si="7"/>
      </c>
    </row>
    <row r="219" spans="1:25" x14ac:dyDescent="0.2">
      <c r="A219" t="s" s="12">
        <v>20194</v>
      </c>
      <c r="B219" s="40"/>
      <c r="C219" s="40">
        <f>IF(ISNA(VLOOKUP(A219,'Vervallen BHT'!A:C,3,FALSE))," ","Oui")</f>
      </c>
      <c r="D219" t="s" s="18">
        <v>20196</v>
      </c>
      <c r="E219" s="13"/>
      <c r="F219" s="40"/>
      <c r="G219" s="40"/>
      <c r="H219" s="40"/>
      <c r="I219" s="40"/>
      <c r="J219" s="40">
        <v>1</v>
      </c>
      <c r="K219" s="40">
        <v>1</v>
      </c>
      <c r="L219" s="40">
        <v>1</v>
      </c>
      <c r="M219" s="40">
        <v>1</v>
      </c>
      <c r="N219" s="40">
        <v>1</v>
      </c>
      <c r="O219" s="41">
        <v>1</v>
      </c>
      <c r="P219" s="40">
        <v>1</v>
      </c>
      <c r="Q219" s="40">
        <v>1</v>
      </c>
      <c r="R219" s="40">
        <v>1</v>
      </c>
      <c r="S219" s="35">
        <v>1</v>
      </c>
      <c r="T219" s="69">
        <v>1</v>
      </c>
      <c r="U219" s="69">
        <v>1</v>
      </c>
      <c r="V219" s="17">
        <v>58.57</v>
      </c>
      <c r="W219" s="15">
        <f t="shared" si="6"/>
      </c>
      <c r="X219" s="39">
        <f t="shared" si="7"/>
      </c>
    </row>
    <row r="220" spans="1:25" x14ac:dyDescent="0.2">
      <c r="A220" t="s" s="12">
        <v>1494</v>
      </c>
      <c r="B220" s="40"/>
      <c r="C220" s="40">
        <f>IF(ISNA(VLOOKUP(A220,'Vervallen BHT'!A:C,3,FALSE))," ","Oui")</f>
      </c>
      <c r="D220" t="s" s="18">
        <v>1495</v>
      </c>
      <c r="E220" s="13"/>
      <c r="F220" s="40">
        <v>3</v>
      </c>
      <c r="G220" s="40">
        <v>6</v>
      </c>
      <c r="H220" s="40">
        <v>3</v>
      </c>
      <c r="I220" s="40">
        <v>5</v>
      </c>
      <c r="J220" s="40">
        <v>5</v>
      </c>
      <c r="K220" s="40">
        <v>4</v>
      </c>
      <c r="L220" s="40">
        <v>7</v>
      </c>
      <c r="M220" s="40">
        <v>7</v>
      </c>
      <c r="N220" s="40">
        <v>2</v>
      </c>
      <c r="O220" s="40">
        <v>7</v>
      </c>
      <c r="P220" s="40">
        <v>4</v>
      </c>
      <c r="Q220" s="40">
        <v>1</v>
      </c>
      <c r="R220" s="40">
        <v>2</v>
      </c>
      <c r="S220" s="35">
        <v>3</v>
      </c>
      <c r="T220" s="69">
        <v>1</v>
      </c>
      <c r="U220" s="69">
        <v>1</v>
      </c>
      <c r="V220" s="17">
        <f>159.39/5</f>
      </c>
      <c r="W220" s="15">
        <f t="shared" si="6"/>
      </c>
      <c r="X220" s="39">
        <f t="shared" si="7"/>
      </c>
    </row>
    <row r="221" spans="1:25" x14ac:dyDescent="0.2">
      <c r="A221" t="s" s="12">
        <v>1496</v>
      </c>
      <c r="B221" s="40"/>
      <c r="C221" s="40">
        <f>IF(ISNA(VLOOKUP(A221,'Vervallen BHT'!A:C,3,FALSE))," ","Oui")</f>
      </c>
      <c r="D221" t="s" s="18">
        <v>1503</v>
      </c>
      <c r="E221" s="13"/>
      <c r="F221" s="40">
        <v>4</v>
      </c>
      <c r="G221" s="40">
        <v>3</v>
      </c>
      <c r="H221" s="40">
        <v>3</v>
      </c>
      <c r="I221" s="40">
        <v>5</v>
      </c>
      <c r="J221" s="40">
        <v>3</v>
      </c>
      <c r="K221" s="40">
        <v>6</v>
      </c>
      <c r="L221" s="40">
        <v>8</v>
      </c>
      <c r="M221" s="40">
        <v>3</v>
      </c>
      <c r="N221" s="40">
        <v>6</v>
      </c>
      <c r="O221" s="41">
        <v>6</v>
      </c>
      <c r="P221" s="40">
        <v>1</v>
      </c>
      <c r="Q221" s="40">
        <v>1</v>
      </c>
      <c r="R221" s="40">
        <v>5</v>
      </c>
      <c r="S221" s="35">
        <v>4</v>
      </c>
      <c r="T221" s="69">
        <v>2</v>
      </c>
      <c r="U221" s="69">
        <v>2</v>
      </c>
      <c r="V221" s="17">
        <f>167.4/5</f>
      </c>
      <c r="W221" s="15">
        <f t="shared" si="6"/>
      </c>
      <c r="X221" s="39">
        <f t="shared" si="7"/>
      </c>
    </row>
    <row r="222" spans="1:25" x14ac:dyDescent="0.2">
      <c r="A222" t="s" s="12">
        <v>1497</v>
      </c>
      <c r="B222" s="40"/>
      <c r="C222" s="40">
        <f>IF(ISNA(VLOOKUP(A222,'Vervallen BHT'!A:C,3,FALSE))," ","Oui")</f>
      </c>
      <c r="D222" t="s" s="18">
        <v>1504</v>
      </c>
      <c r="E222" s="13"/>
      <c r="F222" s="40">
        <v>3</v>
      </c>
      <c r="G222" s="40">
        <v>1</v>
      </c>
      <c r="H222" s="40">
        <v>11</v>
      </c>
      <c r="I222" s="40">
        <v>9</v>
      </c>
      <c r="J222" s="40">
        <v>4</v>
      </c>
      <c r="K222" s="40">
        <v>3</v>
      </c>
      <c r="L222" s="40">
        <v>1</v>
      </c>
      <c r="M222" s="40">
        <v>5</v>
      </c>
      <c r="N222" s="40">
        <v>3</v>
      </c>
      <c r="O222" s="41">
        <v>6</v>
      </c>
      <c r="P222" s="40">
        <v>4</v>
      </c>
      <c r="Q222" s="40">
        <v>2</v>
      </c>
      <c r="R222" s="40">
        <v>3</v>
      </c>
      <c r="S222" s="35">
        <v>3</v>
      </c>
      <c r="T222" s="69">
        <v>1</v>
      </c>
      <c r="U222" s="69">
        <v>1</v>
      </c>
      <c r="V222" s="17">
        <f>159.21/5</f>
      </c>
      <c r="W222" s="15">
        <f t="shared" si="6"/>
      </c>
      <c r="X222" s="39">
        <f t="shared" si="7"/>
      </c>
    </row>
    <row r="223" spans="1:25" x14ac:dyDescent="0.2">
      <c r="A223" t="s" s="12">
        <v>1498</v>
      </c>
      <c r="B223" s="40"/>
      <c r="C223" s="40">
        <f>IF(ISNA(VLOOKUP(A223,'Vervallen BHT'!A:C,3,FALSE))," ","Oui")</f>
      </c>
      <c r="D223" t="s" s="18">
        <v>1505</v>
      </c>
      <c r="E223" s="13"/>
      <c r="F223" s="40">
        <v>5</v>
      </c>
      <c r="G223" s="40">
        <v>3</v>
      </c>
      <c r="H223" s="40">
        <v>4</v>
      </c>
      <c r="I223" s="40">
        <v>4</v>
      </c>
      <c r="J223" s="40">
        <v>4</v>
      </c>
      <c r="K223" s="40">
        <v>2</v>
      </c>
      <c r="L223" s="40">
        <v>4</v>
      </c>
      <c r="M223" s="40">
        <v>4</v>
      </c>
      <c r="N223" s="40">
        <v>3</v>
      </c>
      <c r="O223" s="41">
        <v>6</v>
      </c>
      <c r="P223" s="40">
        <v>2</v>
      </c>
      <c r="Q223" s="40">
        <v>2</v>
      </c>
      <c r="R223" s="40">
        <v>5</v>
      </c>
      <c r="S223" s="35">
        <v>5</v>
      </c>
      <c r="T223" s="69">
        <v>2</v>
      </c>
      <c r="U223" s="69">
        <v>2</v>
      </c>
      <c r="V223" s="17">
        <f>159.39/5</f>
      </c>
      <c r="W223" s="15">
        <f t="shared" si="6"/>
      </c>
      <c r="X223" s="39">
        <f t="shared" si="7"/>
      </c>
    </row>
    <row r="224" spans="1:25" x14ac:dyDescent="0.2">
      <c r="A224" t="s" s="12">
        <v>1499</v>
      </c>
      <c r="B224" s="40"/>
      <c r="C224" s="40">
        <f>IF(ISNA(VLOOKUP(A224,'Vervallen BHT'!A:C,3,FALSE))," ","Oui")</f>
      </c>
      <c r="D224" t="s" s="18">
        <v>1506</v>
      </c>
      <c r="E224" s="13"/>
      <c r="F224" s="40">
        <v>12</v>
      </c>
      <c r="G224" s="40">
        <v>10</v>
      </c>
      <c r="H224" s="40">
        <v>10</v>
      </c>
      <c r="I224" s="40">
        <v>9</v>
      </c>
      <c r="J224" s="40">
        <v>3</v>
      </c>
      <c r="K224" s="40">
        <v>2</v>
      </c>
      <c r="L224" s="40">
        <v>7</v>
      </c>
      <c r="M224" s="40">
        <v>6</v>
      </c>
      <c r="N224" s="40">
        <v>4</v>
      </c>
      <c r="O224" s="41">
        <v>4</v>
      </c>
      <c r="P224" s="40">
        <v>4</v>
      </c>
      <c r="Q224" s="40">
        <v>6</v>
      </c>
      <c r="R224" s="40">
        <v>11</v>
      </c>
      <c r="S224" s="35">
        <v>6</v>
      </c>
      <c r="T224" s="69">
        <v>0</v>
      </c>
      <c r="U224" s="69">
        <v>0</v>
      </c>
      <c r="V224" s="17">
        <f>318.78/10</f>
      </c>
      <c r="W224" s="15">
        <f t="shared" si="6"/>
      </c>
      <c r="X224" s="39">
        <f t="shared" si="7"/>
      </c>
      <c r="Y224" t="s" s="4">
        <v>26232</v>
      </c>
    </row>
    <row r="225" spans="1:24" x14ac:dyDescent="0.2">
      <c r="A225" t="s" s="12">
        <v>1500</v>
      </c>
      <c r="B225" s="40"/>
      <c r="C225" s="40">
        <f>IF(ISNA(VLOOKUP(A225,'Vervallen BHT'!A:C,3,FALSE))," ","Oui")</f>
      </c>
      <c r="D225" t="s" s="18">
        <v>1507</v>
      </c>
      <c r="E225" s="13"/>
      <c r="F225" s="40">
        <v>9</v>
      </c>
      <c r="G225" s="40">
        <v>5</v>
      </c>
      <c r="H225" s="40">
        <v>9</v>
      </c>
      <c r="I225" s="40">
        <v>10</v>
      </c>
      <c r="J225" s="40">
        <v>4</v>
      </c>
      <c r="K225" s="40">
        <v>4</v>
      </c>
      <c r="L225" s="40">
        <v>4</v>
      </c>
      <c r="M225" s="40">
        <v>6</v>
      </c>
      <c r="N225" s="40">
        <v>5</v>
      </c>
      <c r="O225" s="40">
        <v>3</v>
      </c>
      <c r="P225" s="40">
        <v>1</v>
      </c>
      <c r="Q225" s="40">
        <v>16</v>
      </c>
      <c r="R225" s="40">
        <v>14</v>
      </c>
      <c r="S225" s="35">
        <v>19</v>
      </c>
      <c r="T225" s="69">
        <v>19</v>
      </c>
      <c r="U225" s="69">
        <v>19</v>
      </c>
      <c r="V225" s="17">
        <f>465.75/15</f>
      </c>
      <c r="W225" s="15">
        <f t="shared" si="6"/>
      </c>
      <c r="X225" s="39">
        <f t="shared" si="7"/>
      </c>
    </row>
    <row r="226" spans="1:24" x14ac:dyDescent="0.2">
      <c r="A226" t="s" s="12">
        <v>1501</v>
      </c>
      <c r="B226" s="40"/>
      <c r="C226" s="40">
        <f>IF(ISNA(VLOOKUP(A226,'Vervallen BHT'!A:C,3,FALSE))," ","Oui")</f>
      </c>
      <c r="D226" t="s" s="18">
        <v>1508</v>
      </c>
      <c r="E226" s="13"/>
      <c r="F226" s="40">
        <v>8</v>
      </c>
      <c r="G226" s="40">
        <v>8</v>
      </c>
      <c r="H226" s="40">
        <v>7</v>
      </c>
      <c r="I226" s="40">
        <v>6</v>
      </c>
      <c r="J226" s="40">
        <v>6</v>
      </c>
      <c r="K226" s="40">
        <v>4</v>
      </c>
      <c r="L226" s="40">
        <v>3</v>
      </c>
      <c r="M226" s="40">
        <v>3</v>
      </c>
      <c r="N226" s="40">
        <v>3</v>
      </c>
      <c r="O226" s="41">
        <v>3</v>
      </c>
      <c r="P226" s="40">
        <v>0</v>
      </c>
      <c r="Q226" s="40">
        <v>8</v>
      </c>
      <c r="R226" s="40">
        <v>6</v>
      </c>
      <c r="S226" s="35">
        <v>6</v>
      </c>
      <c r="T226" s="69">
        <v>6</v>
      </c>
      <c r="U226" s="69">
        <v>6</v>
      </c>
      <c r="V226" s="17">
        <f>127.03/5</f>
      </c>
      <c r="W226" s="15">
        <f t="shared" si="6"/>
      </c>
      <c r="X226" s="39">
        <f t="shared" si="7"/>
      </c>
    </row>
    <row r="227" spans="1:24" x14ac:dyDescent="0.2">
      <c r="A227" t="s" s="12">
        <v>1502</v>
      </c>
      <c r="B227" s="40"/>
      <c r="C227" s="40">
        <f>IF(ISNA(VLOOKUP(A227,'Vervallen BHT'!A:C,3,FALSE))," ","Oui")</f>
      </c>
      <c r="D227" t="s" s="18">
        <v>1509</v>
      </c>
      <c r="E227" s="13"/>
      <c r="F227" s="40">
        <v>11</v>
      </c>
      <c r="G227" s="40">
        <v>10</v>
      </c>
      <c r="H227" s="40">
        <v>7</v>
      </c>
      <c r="I227" s="40">
        <v>7</v>
      </c>
      <c r="J227" s="40">
        <v>4</v>
      </c>
      <c r="K227" s="40">
        <v>1</v>
      </c>
      <c r="L227" s="40">
        <v>5</v>
      </c>
      <c r="M227" s="40">
        <v>5</v>
      </c>
      <c r="N227" s="40">
        <v>3</v>
      </c>
      <c r="O227" s="41">
        <v>6</v>
      </c>
      <c r="P227" s="40">
        <v>3</v>
      </c>
      <c r="Q227" s="40">
        <v>14</v>
      </c>
      <c r="R227" s="40">
        <v>25</v>
      </c>
      <c r="S227" s="35">
        <v>25</v>
      </c>
      <c r="T227" s="69">
        <v>25</v>
      </c>
      <c r="U227" s="69">
        <v>25</v>
      </c>
      <c r="V227" s="17">
        <f>254.07/10</f>
      </c>
      <c r="W227" s="15">
        <f t="shared" si="6"/>
      </c>
      <c r="X227" s="39">
        <f t="shared" si="7"/>
      </c>
    </row>
    <row r="228" spans="1:24" x14ac:dyDescent="0.2">
      <c r="A228" t="s" s="12">
        <v>1510</v>
      </c>
      <c r="B228" s="40"/>
      <c r="C228" s="40">
        <f>IF(ISNA(VLOOKUP(A228,'Vervallen BHT'!A:C,3,FALSE))," ","Oui")</f>
      </c>
      <c r="D228" t="s" s="18">
        <v>1517</v>
      </c>
      <c r="E228" s="13"/>
      <c r="F228" s="40">
        <v>4</v>
      </c>
      <c r="G228" s="40">
        <v>5</v>
      </c>
      <c r="H228" s="40">
        <v>3</v>
      </c>
      <c r="I228" s="40">
        <v>10</v>
      </c>
      <c r="J228" s="40">
        <v>5</v>
      </c>
      <c r="K228" s="40">
        <v>3</v>
      </c>
      <c r="L228" s="40">
        <v>3</v>
      </c>
      <c r="M228" s="40">
        <v>5</v>
      </c>
      <c r="N228" s="40">
        <v>4</v>
      </c>
      <c r="O228" s="41">
        <v>4</v>
      </c>
      <c r="P228" s="40">
        <v>3</v>
      </c>
      <c r="Q228" s="40">
        <v>10</v>
      </c>
      <c r="R228" s="40">
        <v>10</v>
      </c>
      <c r="S228" s="35">
        <v>8</v>
      </c>
      <c r="T228" s="69">
        <v>6</v>
      </c>
      <c r="U228" s="69">
        <v>6</v>
      </c>
      <c r="V228" s="17">
        <f>254.07/10</f>
      </c>
      <c r="W228" s="15">
        <f t="shared" si="6"/>
      </c>
      <c r="X228" s="39">
        <f t="shared" si="7"/>
      </c>
    </row>
    <row r="229" spans="1:24" x14ac:dyDescent="0.2">
      <c r="A229" t="s" s="12">
        <v>1511</v>
      </c>
      <c r="B229" s="40"/>
      <c r="C229" s="40">
        <f>IF(ISNA(VLOOKUP(A229,'Vervallen BHT'!A:C,3,FALSE))," ","Oui")</f>
      </c>
      <c r="D229" t="s" s="18">
        <v>1518</v>
      </c>
      <c r="E229" s="13"/>
      <c r="F229" s="40">
        <v>5</v>
      </c>
      <c r="G229" s="40">
        <v>3</v>
      </c>
      <c r="H229" s="40">
        <v>3</v>
      </c>
      <c r="I229" s="40">
        <v>11</v>
      </c>
      <c r="J229" s="40">
        <v>7</v>
      </c>
      <c r="K229" s="40">
        <v>3</v>
      </c>
      <c r="L229" s="40">
        <v>3</v>
      </c>
      <c r="M229" s="40">
        <v>5</v>
      </c>
      <c r="N229" s="40">
        <v>3</v>
      </c>
      <c r="O229" s="41">
        <v>7</v>
      </c>
      <c r="P229" s="40">
        <v>7</v>
      </c>
      <c r="Q229" s="40">
        <v>10</v>
      </c>
      <c r="R229" s="40">
        <v>8</v>
      </c>
      <c r="S229" s="35">
        <v>8</v>
      </c>
      <c r="T229" s="69">
        <v>8</v>
      </c>
      <c r="U229" s="69">
        <v>8</v>
      </c>
      <c r="V229" s="17">
        <f>249.66/10</f>
      </c>
      <c r="W229" s="15">
        <f t="shared" si="6"/>
      </c>
      <c r="X229" s="39">
        <f t="shared" si="7"/>
      </c>
    </row>
    <row r="230" spans="1:24" x14ac:dyDescent="0.2">
      <c r="A230" t="s" s="12">
        <v>1512</v>
      </c>
      <c r="B230" s="40"/>
      <c r="C230" s="40">
        <f>IF(ISNA(VLOOKUP(A230,'Vervallen BHT'!A:C,3,FALSE))," ","Oui")</f>
      </c>
      <c r="D230" t="s" s="18">
        <v>1519</v>
      </c>
      <c r="E230" s="13"/>
      <c r="F230" s="40">
        <v>4</v>
      </c>
      <c r="G230" s="40">
        <v>4</v>
      </c>
      <c r="H230" s="40">
        <v>4</v>
      </c>
      <c r="I230" s="40">
        <v>3</v>
      </c>
      <c r="J230" s="40">
        <v>2</v>
      </c>
      <c r="K230" s="40">
        <v>4</v>
      </c>
      <c r="L230" s="40">
        <v>3</v>
      </c>
      <c r="M230" s="40">
        <v>3</v>
      </c>
      <c r="N230" s="40">
        <v>1</v>
      </c>
      <c r="O230" s="41">
        <v>6</v>
      </c>
      <c r="P230" s="40">
        <v>5</v>
      </c>
      <c r="Q230" s="40">
        <v>13</v>
      </c>
      <c r="R230" s="40">
        <v>13</v>
      </c>
      <c r="S230" s="35">
        <v>13</v>
      </c>
      <c r="T230" s="69">
        <v>12</v>
      </c>
      <c r="U230" s="69">
        <v>12</v>
      </c>
      <c r="V230" s="17">
        <f>259.56/10</f>
      </c>
      <c r="W230" s="15">
        <f t="shared" si="6"/>
      </c>
      <c r="X230" s="39">
        <f t="shared" si="7"/>
      </c>
    </row>
    <row r="231" spans="1:24" x14ac:dyDescent="0.2">
      <c r="A231" t="s" s="12">
        <v>1513</v>
      </c>
      <c r="B231" s="40"/>
      <c r="C231" s="40">
        <f>IF(ISNA(VLOOKUP(A231,'Vervallen BHT'!A:C,3,FALSE))," ","Oui")</f>
      </c>
      <c r="D231" t="s" s="18">
        <v>1520</v>
      </c>
      <c r="E231" s="13"/>
      <c r="F231" s="40">
        <v>5</v>
      </c>
      <c r="G231" s="40">
        <v>6</v>
      </c>
      <c r="H231" s="40">
        <v>6</v>
      </c>
      <c r="I231" s="40">
        <v>6</v>
      </c>
      <c r="J231" s="40">
        <v>6</v>
      </c>
      <c r="K231" s="40">
        <v>6</v>
      </c>
      <c r="L231" s="40">
        <v>8</v>
      </c>
      <c r="M231" s="40">
        <v>6</v>
      </c>
      <c r="N231" s="40">
        <v>5</v>
      </c>
      <c r="O231" s="41">
        <v>4</v>
      </c>
      <c r="P231" s="40">
        <v>4</v>
      </c>
      <c r="Q231" s="40">
        <v>7</v>
      </c>
      <c r="R231" s="40">
        <v>7</v>
      </c>
      <c r="S231" s="35">
        <v>7</v>
      </c>
      <c r="T231" s="69">
        <v>7</v>
      </c>
      <c r="U231" s="69">
        <v>7</v>
      </c>
      <c r="V231" s="17">
        <v>24.82</v>
      </c>
      <c r="W231" s="15">
        <f t="shared" si="6"/>
      </c>
      <c r="X231" s="39">
        <f t="shared" si="7"/>
      </c>
    </row>
    <row r="232" spans="1:24" x14ac:dyDescent="0.2">
      <c r="A232" t="s" s="12">
        <v>1514</v>
      </c>
      <c r="B232" s="40"/>
      <c r="C232" s="40">
        <f>IF(ISNA(VLOOKUP(A232,'Vervallen BHT'!A:C,3,FALSE))," ","Oui")</f>
      </c>
      <c r="D232" t="s" s="18">
        <v>1521</v>
      </c>
      <c r="E232" s="13"/>
      <c r="F232" s="40">
        <v>5</v>
      </c>
      <c r="G232" s="40">
        <v>5</v>
      </c>
      <c r="H232" s="40">
        <v>4</v>
      </c>
      <c r="I232" s="40">
        <v>4</v>
      </c>
      <c r="J232" s="40">
        <v>2</v>
      </c>
      <c r="K232" s="40">
        <v>2</v>
      </c>
      <c r="L232" s="40">
        <v>2</v>
      </c>
      <c r="M232" s="40">
        <v>2</v>
      </c>
      <c r="N232" s="40">
        <v>2</v>
      </c>
      <c r="O232" s="41">
        <v>7</v>
      </c>
      <c r="P232" s="40">
        <v>2</v>
      </c>
      <c r="Q232" s="40">
        <v>14</v>
      </c>
      <c r="R232" s="40">
        <v>10</v>
      </c>
      <c r="S232" s="35">
        <v>10</v>
      </c>
      <c r="T232" s="69">
        <v>10</v>
      </c>
      <c r="U232" s="69">
        <v>10</v>
      </c>
      <c r="V232" s="17">
        <f>551.34/20</f>
      </c>
      <c r="W232" s="15">
        <f t="shared" si="6"/>
      </c>
      <c r="X232" s="39">
        <f t="shared" si="7"/>
      </c>
    </row>
    <row r="233" spans="1:24" x14ac:dyDescent="0.2">
      <c r="A233" t="s" s="12">
        <v>1515</v>
      </c>
      <c r="B233" s="40"/>
      <c r="C233" s="40">
        <f>IF(ISNA(VLOOKUP(A233,'Vervallen BHT'!A:C,3,FALSE))," ","Oui")</f>
      </c>
      <c r="D233" t="s" s="18">
        <v>1522</v>
      </c>
      <c r="E233" s="13"/>
      <c r="F233" s="40">
        <v>2</v>
      </c>
      <c r="G233" s="40">
        <v>2</v>
      </c>
      <c r="H233" s="40">
        <v>1</v>
      </c>
      <c r="I233" s="40">
        <v>3</v>
      </c>
      <c r="J233" s="40">
        <v>2</v>
      </c>
      <c r="K233" s="40">
        <v>2</v>
      </c>
      <c r="L233" s="40">
        <v>3</v>
      </c>
      <c r="M233" s="40">
        <v>3</v>
      </c>
      <c r="N233" s="40">
        <v>3</v>
      </c>
      <c r="O233" s="41">
        <v>3</v>
      </c>
      <c r="P233" s="40">
        <v>3</v>
      </c>
      <c r="Q233" s="40">
        <v>5</v>
      </c>
      <c r="R233" s="40">
        <v>5</v>
      </c>
      <c r="S233" s="35">
        <v>2</v>
      </c>
      <c r="T233" s="69">
        <v>2</v>
      </c>
      <c r="U233" s="69">
        <v>2</v>
      </c>
      <c r="V233" s="17">
        <f>129.78/5</f>
      </c>
      <c r="W233" s="15">
        <f t="shared" si="6"/>
      </c>
      <c r="X233" s="39">
        <f t="shared" si="7"/>
      </c>
    </row>
    <row r="234" spans="1:24" x14ac:dyDescent="0.2">
      <c r="A234" t="s" s="37">
        <v>1516</v>
      </c>
      <c r="B234" s="40"/>
      <c r="C234" s="40">
        <f>IF(ISNA(VLOOKUP(A234,'Vervallen BHT'!A:C,3,FALSE))," ","Oui")</f>
      </c>
      <c r="D234" t="s" s="18">
        <v>1523</v>
      </c>
      <c r="E234" s="50"/>
      <c r="F234" s="40">
        <v>7</v>
      </c>
      <c r="G234" s="40">
        <v>24</v>
      </c>
      <c r="H234" s="40">
        <v>16</v>
      </c>
      <c r="I234" s="40">
        <v>12</v>
      </c>
      <c r="J234" s="40">
        <v>3</v>
      </c>
      <c r="K234" s="40">
        <v>17</v>
      </c>
      <c r="L234" s="40">
        <v>12</v>
      </c>
      <c r="M234" s="40">
        <v>11</v>
      </c>
      <c r="N234" s="40">
        <v>7</v>
      </c>
      <c r="O234" s="41">
        <v>6</v>
      </c>
      <c r="P234" s="40">
        <v>10</v>
      </c>
      <c r="Q234" s="40">
        <v>14</v>
      </c>
      <c r="R234" s="40">
        <v>10</v>
      </c>
      <c r="S234" s="35">
        <v>10</v>
      </c>
      <c r="T234" s="69">
        <v>10</v>
      </c>
      <c r="U234" s="69">
        <v>10</v>
      </c>
      <c r="V234" s="17">
        <f>700.38/20</f>
      </c>
      <c r="W234" s="15">
        <f t="shared" si="6"/>
      </c>
      <c r="X234" s="39">
        <f t="shared" si="7"/>
      </c>
    </row>
    <row r="235" spans="1:24" x14ac:dyDescent="0.2">
      <c r="A235" t="s" s="37">
        <v>1524</v>
      </c>
      <c r="B235" s="40"/>
      <c r="C235" s="40">
        <f>IF(ISNA(VLOOKUP(A235,'Vervallen BHT'!A:C,3,FALSE))," ","Oui")</f>
      </c>
      <c r="D235" t="s" s="18">
        <v>15213</v>
      </c>
      <c r="E235" s="50"/>
      <c r="F235" s="40"/>
      <c r="G235" s="40"/>
      <c r="H235" s="40">
        <v>1</v>
      </c>
      <c r="I235" s="40">
        <v>0</v>
      </c>
      <c r="J235" s="40">
        <v>0</v>
      </c>
      <c r="K235" s="40">
        <v>0</v>
      </c>
      <c r="L235" s="40">
        <v>0</v>
      </c>
      <c r="M235" s="40">
        <v>0</v>
      </c>
      <c r="N235" s="40">
        <v>0</v>
      </c>
      <c r="O235" s="41">
        <v>0</v>
      </c>
      <c r="P235" s="40">
        <v>0</v>
      </c>
      <c r="Q235" s="40">
        <v>0</v>
      </c>
      <c r="R235" s="40">
        <v>0</v>
      </c>
      <c r="S235" s="35">
        <v>0</v>
      </c>
      <c r="T235" s="69">
        <v>0</v>
      </c>
      <c r="U235" s="69">
        <v>0</v>
      </c>
      <c r="V235" s="17">
        <v>16.08</v>
      </c>
      <c r="W235" s="15">
        <f t="shared" si="6"/>
      </c>
      <c r="X235" s="39">
        <f t="shared" si="7"/>
      </c>
    </row>
    <row r="236" spans="1:24" x14ac:dyDescent="0.2">
      <c r="A236" t="s" s="12">
        <v>1525</v>
      </c>
      <c r="B236" s="40"/>
      <c r="C236" s="40">
        <f>IF(ISNA(VLOOKUP(A236,'Vervallen BHT'!A:C,3,FALSE))," ","Oui")</f>
      </c>
      <c r="D236" t="s" s="18">
        <v>1526</v>
      </c>
      <c r="E236" s="13"/>
      <c r="F236" s="40">
        <v>8</v>
      </c>
      <c r="G236" s="40">
        <v>8</v>
      </c>
      <c r="H236" s="40">
        <v>8</v>
      </c>
      <c r="I236" s="40">
        <v>8</v>
      </c>
      <c r="J236" s="40">
        <v>8</v>
      </c>
      <c r="K236" s="40">
        <v>8</v>
      </c>
      <c r="L236" s="40">
        <v>8</v>
      </c>
      <c r="M236" s="40">
        <v>8</v>
      </c>
      <c r="N236" s="40">
        <v>8</v>
      </c>
      <c r="O236" s="41">
        <v>8</v>
      </c>
      <c r="P236" s="40">
        <v>8</v>
      </c>
      <c r="Q236" s="40">
        <v>8</v>
      </c>
      <c r="R236" s="40">
        <v>8</v>
      </c>
      <c r="S236" s="35">
        <v>8</v>
      </c>
      <c r="T236" s="69">
        <v>8</v>
      </c>
      <c r="U236" s="69">
        <v>8</v>
      </c>
      <c r="V236" s="17">
        <v>7.24</v>
      </c>
      <c r="W236" s="15">
        <f t="shared" si="6"/>
      </c>
      <c r="X236" s="39">
        <f t="shared" si="7"/>
      </c>
    </row>
    <row r="237" spans="1:24" x14ac:dyDescent="0.2">
      <c r="A237" t="s" s="12">
        <v>1544</v>
      </c>
      <c r="B237" s="40"/>
      <c r="C237" s="40">
        <f>IF(ISNA(VLOOKUP(A237,'Vervallen BHT'!A:C,3,FALSE))," ","Oui")</f>
      </c>
      <c r="D237" t="s" s="18">
        <v>1545</v>
      </c>
      <c r="E237" s="13"/>
      <c r="F237" s="40">
        <v>4</v>
      </c>
      <c r="G237" s="40">
        <v>4</v>
      </c>
      <c r="H237" s="40">
        <v>4</v>
      </c>
      <c r="I237" s="40">
        <v>4</v>
      </c>
      <c r="J237" s="40">
        <v>2</v>
      </c>
      <c r="K237" s="40">
        <v>4</v>
      </c>
      <c r="L237" s="40">
        <v>3</v>
      </c>
      <c r="M237" s="40">
        <v>1</v>
      </c>
      <c r="N237" s="40">
        <v>4</v>
      </c>
      <c r="O237" s="41">
        <v>5</v>
      </c>
      <c r="P237" s="40">
        <v>10</v>
      </c>
      <c r="Q237" s="40">
        <v>9</v>
      </c>
      <c r="R237" s="40">
        <v>7</v>
      </c>
      <c r="S237" s="35">
        <v>6</v>
      </c>
      <c r="T237" s="69">
        <v>6</v>
      </c>
      <c r="U237" s="69">
        <v>6</v>
      </c>
      <c r="V237" s="17">
        <f>158.53/5</f>
      </c>
      <c r="W237" s="15">
        <f t="shared" si="6"/>
      </c>
      <c r="X237" s="39">
        <f t="shared" si="7"/>
      </c>
    </row>
    <row r="238" spans="1:24" x14ac:dyDescent="0.2">
      <c r="A238" t="s" s="12">
        <v>26121</v>
      </c>
      <c r="B238" s="40"/>
      <c r="C238" s="40"/>
      <c r="D238" t="s" s="18">
        <v>26122</v>
      </c>
      <c r="E238" t="s" s="54">
        <v>21630</v>
      </c>
      <c r="F238" s="40"/>
      <c r="G238" s="40"/>
      <c r="H238" s="40"/>
      <c r="I238" s="40"/>
      <c r="J238" s="40"/>
      <c r="K238" s="40"/>
      <c r="L238" s="40"/>
      <c r="M238" s="40"/>
      <c r="N238" s="40"/>
      <c r="O238" s="41"/>
      <c r="P238" s="40"/>
      <c r="Q238" s="40">
        <v>0</v>
      </c>
      <c r="R238" s="40"/>
      <c r="S238" s="35"/>
      <c r="T238" s="69"/>
      <c r="U238" s="69">
        <v>0</v>
      </c>
      <c r="V238" s="17">
        <f>236.7/10</f>
      </c>
      <c r="W238" s="15">
        <f t="shared" si="6"/>
      </c>
      <c r="X238" s="39">
        <f t="shared" si="7"/>
      </c>
    </row>
    <row r="239" spans="1:24" x14ac:dyDescent="0.2">
      <c r="A239" t="s" s="12">
        <v>15721</v>
      </c>
      <c r="B239" s="40"/>
      <c r="C239" s="40">
        <f>IF(ISNA(VLOOKUP(A239,'Vervallen BHT'!A:C,3,FALSE))," ","Oui")</f>
      </c>
      <c r="D239" t="s" s="18">
        <v>15722</v>
      </c>
      <c r="E239" s="13"/>
      <c r="F239" s="40"/>
      <c r="G239" s="40"/>
      <c r="H239" s="40">
        <v>2</v>
      </c>
      <c r="I239" s="40">
        <v>2</v>
      </c>
      <c r="J239" s="40">
        <v>2</v>
      </c>
      <c r="K239" s="40">
        <v>1</v>
      </c>
      <c r="L239" s="40">
        <v>1</v>
      </c>
      <c r="M239" s="40">
        <v>1</v>
      </c>
      <c r="N239" s="40">
        <v>0</v>
      </c>
      <c r="O239" s="41">
        <v>1</v>
      </c>
      <c r="P239" s="40">
        <v>1</v>
      </c>
      <c r="Q239" s="40">
        <v>1</v>
      </c>
      <c r="R239" s="40">
        <v>1</v>
      </c>
      <c r="S239" s="35">
        <v>1</v>
      </c>
      <c r="T239" s="69">
        <v>1</v>
      </c>
      <c r="U239" s="69">
        <v>1</v>
      </c>
      <c r="V239" s="17">
        <f>3.8/1</f>
      </c>
      <c r="W239" s="15">
        <f t="shared" si="6"/>
      </c>
      <c r="X239" s="39">
        <f t="shared" si="7"/>
      </c>
    </row>
    <row r="240" spans="1:24" x14ac:dyDescent="0.2">
      <c r="A240" t="s" s="12">
        <v>15669</v>
      </c>
      <c r="B240" s="40"/>
      <c r="C240" s="40">
        <f>IF(ISNA(VLOOKUP(A240,'Vervallen BHT'!A:C,3,FALSE))," ","Oui")</f>
      </c>
      <c r="D240" t="s" s="18">
        <v>15670</v>
      </c>
      <c r="E240" s="13"/>
      <c r="F240" s="40"/>
      <c r="G240" s="40"/>
      <c r="H240" s="40">
        <v>5</v>
      </c>
      <c r="I240" s="40">
        <v>5</v>
      </c>
      <c r="J240" s="40">
        <v>5</v>
      </c>
      <c r="K240" s="40">
        <v>5</v>
      </c>
      <c r="L240" s="40">
        <v>5</v>
      </c>
      <c r="M240" s="40">
        <v>10</v>
      </c>
      <c r="N240" s="40">
        <v>10</v>
      </c>
      <c r="O240" s="41">
        <v>10</v>
      </c>
      <c r="P240" s="40">
        <v>10</v>
      </c>
      <c r="Q240" s="40">
        <v>10</v>
      </c>
      <c r="R240" s="40">
        <v>10</v>
      </c>
      <c r="S240" s="35">
        <v>6</v>
      </c>
      <c r="T240" s="69">
        <v>5</v>
      </c>
      <c r="U240" s="69">
        <v>5</v>
      </c>
      <c r="V240" s="17">
        <v>11</v>
      </c>
      <c r="W240" s="15">
        <f t="shared" si="6"/>
      </c>
      <c r="X240" s="39">
        <f t="shared" si="7"/>
      </c>
    </row>
    <row r="241" spans="1:24" x14ac:dyDescent="0.2">
      <c r="A241" t="s" s="12">
        <v>20197</v>
      </c>
      <c r="B241" s="40"/>
      <c r="C241" s="40">
        <f>IF(ISNA(VLOOKUP(A241,'Vervallen BHT'!A:C,3,FALSE))," ","Oui")</f>
      </c>
      <c r="D241" t="s" s="18">
        <v>20198</v>
      </c>
      <c r="E241" s="13"/>
      <c r="F241" s="40"/>
      <c r="G241" s="40"/>
      <c r="H241" s="40"/>
      <c r="I241" s="40"/>
      <c r="J241" s="40">
        <v>1</v>
      </c>
      <c r="K241" s="40">
        <v>1</v>
      </c>
      <c r="L241" s="40">
        <v>1</v>
      </c>
      <c r="M241" s="40">
        <v>1</v>
      </c>
      <c r="N241" s="40">
        <v>1</v>
      </c>
      <c r="O241" s="41">
        <v>1</v>
      </c>
      <c r="P241" s="40">
        <v>1</v>
      </c>
      <c r="Q241" s="40">
        <v>1</v>
      </c>
      <c r="R241" s="40">
        <v>1</v>
      </c>
      <c r="S241" s="35">
        <v>0</v>
      </c>
      <c r="T241" s="69">
        <v>0</v>
      </c>
      <c r="U241" s="69">
        <v>0</v>
      </c>
      <c r="V241" s="17">
        <v>30.51</v>
      </c>
      <c r="W241" s="15">
        <f t="shared" si="6"/>
      </c>
      <c r="X241" s="39">
        <f t="shared" si="7"/>
      </c>
    </row>
    <row r="242" spans="1:24" x14ac:dyDescent="0.2">
      <c r="A242" t="s" s="12">
        <v>20200</v>
      </c>
      <c r="B242" s="40"/>
      <c r="C242" s="40">
        <f>IF(ISNA(VLOOKUP(A242,'Vervallen BHT'!A:C,3,FALSE))," ","Oui")</f>
      </c>
      <c r="D242" t="s" s="18">
        <v>20199</v>
      </c>
      <c r="E242" s="13"/>
      <c r="F242" s="40"/>
      <c r="G242" s="40"/>
      <c r="H242" s="40"/>
      <c r="I242" s="40"/>
      <c r="J242" s="40">
        <v>5</v>
      </c>
      <c r="K242" s="40">
        <v>5</v>
      </c>
      <c r="L242" s="40">
        <v>5</v>
      </c>
      <c r="M242" s="40">
        <v>5</v>
      </c>
      <c r="N242" s="40">
        <v>5</v>
      </c>
      <c r="O242" s="41">
        <v>5</v>
      </c>
      <c r="P242" s="40">
        <v>5</v>
      </c>
      <c r="Q242" s="40">
        <v>5</v>
      </c>
      <c r="R242" s="40">
        <v>5</v>
      </c>
      <c r="S242" s="35">
        <v>4</v>
      </c>
      <c r="T242" s="69">
        <v>4</v>
      </c>
      <c r="U242" s="69">
        <v>4</v>
      </c>
      <c r="V242" s="17">
        <v>84.97</v>
      </c>
      <c r="W242" s="15">
        <f t="shared" si="6"/>
      </c>
      <c r="X242" s="39">
        <f t="shared" si="7"/>
      </c>
    </row>
    <row r="243" spans="1:24" x14ac:dyDescent="0.2">
      <c r="A243" t="s" s="12">
        <v>16661</v>
      </c>
      <c r="B243" s="40"/>
      <c r="C243" s="40">
        <f>IF(ISNA(VLOOKUP(A243,'Vervallen BHT'!A:C,3,FALSE))," ","Oui")</f>
      </c>
      <c r="D243" t="s" s="18">
        <v>16662</v>
      </c>
      <c r="E243" s="13"/>
      <c r="F243" s="40"/>
      <c r="G243" s="40"/>
      <c r="H243" s="40"/>
      <c r="I243" s="40">
        <v>1</v>
      </c>
      <c r="J243" s="40">
        <v>1</v>
      </c>
      <c r="K243" s="40">
        <v>1</v>
      </c>
      <c r="L243" s="40">
        <v>1</v>
      </c>
      <c r="M243" s="40">
        <v>1</v>
      </c>
      <c r="N243" s="40">
        <v>1</v>
      </c>
      <c r="O243" s="41">
        <v>1</v>
      </c>
      <c r="P243" s="40">
        <v>1</v>
      </c>
      <c r="Q243" s="40">
        <v>1</v>
      </c>
      <c r="R243" s="40">
        <v>1</v>
      </c>
      <c r="S243" s="35">
        <v>1</v>
      </c>
      <c r="T243" s="69">
        <v>1</v>
      </c>
      <c r="U243" s="69">
        <v>1</v>
      </c>
      <c r="V243" s="17">
        <f>21</f>
      </c>
      <c r="W243" s="15">
        <f t="shared" si="6"/>
      </c>
      <c r="X243" s="39">
        <f t="shared" si="7"/>
      </c>
    </row>
    <row r="244" spans="1:24" x14ac:dyDescent="0.2">
      <c r="A244" t="s" s="12">
        <v>15718</v>
      </c>
      <c r="B244" s="40"/>
      <c r="C244" s="40">
        <f>IF(ISNA(VLOOKUP(A244,'Vervallen BHT'!A:C,3,FALSE))," ","Oui")</f>
      </c>
      <c r="D244" t="s" s="18">
        <v>15719</v>
      </c>
      <c r="E244" s="13"/>
      <c r="F244" s="40"/>
      <c r="G244" s="40"/>
      <c r="H244" s="40">
        <v>2</v>
      </c>
      <c r="I244" s="40">
        <v>2</v>
      </c>
      <c r="J244" s="40">
        <v>2</v>
      </c>
      <c r="K244" s="40">
        <v>2</v>
      </c>
      <c r="L244" s="40">
        <v>2</v>
      </c>
      <c r="M244" s="40">
        <v>2</v>
      </c>
      <c r="N244" s="40">
        <v>1</v>
      </c>
      <c r="O244" s="41">
        <v>1</v>
      </c>
      <c r="P244" s="40">
        <v>1</v>
      </c>
      <c r="Q244" s="40">
        <v>1</v>
      </c>
      <c r="R244" s="40">
        <v>1</v>
      </c>
      <c r="S244" s="35">
        <v>1</v>
      </c>
      <c r="T244" s="69">
        <v>1</v>
      </c>
      <c r="U244" s="69">
        <v>1</v>
      </c>
      <c r="V244" s="17">
        <f>287.66/2</f>
      </c>
      <c r="W244" s="15">
        <f t="shared" si="6"/>
      </c>
      <c r="X244" s="39">
        <f t="shared" si="7"/>
      </c>
    </row>
    <row r="245" spans="1:24" x14ac:dyDescent="0.2">
      <c r="A245" t="s" s="12">
        <v>15703</v>
      </c>
      <c r="B245" s="40"/>
      <c r="C245" s="40">
        <f>IF(ISNA(VLOOKUP(A245,'Vervallen BHT'!A:C,3,FALSE))," ","Oui")</f>
      </c>
      <c r="D245" t="s" s="18">
        <v>15704</v>
      </c>
      <c r="E245" s="13"/>
      <c r="F245" s="40"/>
      <c r="G245" s="40"/>
      <c r="H245" s="40">
        <v>1</v>
      </c>
      <c r="I245" s="40">
        <v>1</v>
      </c>
      <c r="J245" s="40">
        <v>1</v>
      </c>
      <c r="K245" s="40">
        <v>1</v>
      </c>
      <c r="L245" s="40">
        <v>1</v>
      </c>
      <c r="M245" s="40">
        <v>1</v>
      </c>
      <c r="N245" s="40">
        <v>1</v>
      </c>
      <c r="O245" s="41">
        <v>1</v>
      </c>
      <c r="P245" s="40">
        <v>1</v>
      </c>
      <c r="Q245" s="40">
        <v>1</v>
      </c>
      <c r="R245" s="40">
        <v>1</v>
      </c>
      <c r="S245" s="35">
        <v>1</v>
      </c>
      <c r="T245" s="69">
        <v>1</v>
      </c>
      <c r="U245" s="69">
        <v>1</v>
      </c>
      <c r="V245" s="17">
        <v>115.52</v>
      </c>
      <c r="W245" s="15">
        <f t="shared" si="6"/>
      </c>
      <c r="X245" s="39">
        <f t="shared" si="7"/>
      </c>
    </row>
    <row r="246" spans="1:24" x14ac:dyDescent="0.2">
      <c r="A246" t="s" s="12">
        <v>16693</v>
      </c>
      <c r="B246" s="40"/>
      <c r="C246" s="40">
        <f>IF(ISNA(VLOOKUP(A246,'Vervallen BHT'!A:C,3,FALSE))," ","Oui")</f>
      </c>
      <c r="D246" t="s" s="18">
        <v>16698</v>
      </c>
      <c r="E246" s="13"/>
      <c r="F246" s="40"/>
      <c r="G246" s="40"/>
      <c r="H246" s="40"/>
      <c r="I246" s="40">
        <v>2</v>
      </c>
      <c r="J246" s="40">
        <v>1</v>
      </c>
      <c r="K246" s="40">
        <v>1</v>
      </c>
      <c r="L246" s="40">
        <v>1</v>
      </c>
      <c r="M246" s="40">
        <v>1</v>
      </c>
      <c r="N246" s="40">
        <v>1</v>
      </c>
      <c r="O246" s="41">
        <v>1</v>
      </c>
      <c r="P246" s="40">
        <v>1</v>
      </c>
      <c r="Q246" s="40">
        <v>1</v>
      </c>
      <c r="R246" s="40">
        <v>1</v>
      </c>
      <c r="S246" s="35">
        <v>1</v>
      </c>
      <c r="T246" s="69">
        <v>1</v>
      </c>
      <c r="U246" s="69">
        <v>1</v>
      </c>
      <c r="V246" s="17">
        <v>17</v>
      </c>
      <c r="W246" s="15">
        <f t="shared" si="6"/>
      </c>
      <c r="X246" s="39">
        <f t="shared" si="7"/>
      </c>
    </row>
    <row r="247" spans="1:24" x14ac:dyDescent="0.2">
      <c r="A247" t="s" s="37">
        <v>15711</v>
      </c>
      <c r="B247" s="40"/>
      <c r="C247" s="40">
        <f>IF(ISNA(VLOOKUP(A247,'Vervallen BHT'!A:C,3,FALSE))," ","Oui")</f>
      </c>
      <c r="D247" t="s" s="18">
        <v>15712</v>
      </c>
      <c r="E247" s="13"/>
      <c r="F247" s="40"/>
      <c r="G247" s="40"/>
      <c r="H247" s="40">
        <v>3</v>
      </c>
      <c r="I247" s="40">
        <v>3</v>
      </c>
      <c r="J247" s="40">
        <v>3</v>
      </c>
      <c r="K247" s="40">
        <v>2</v>
      </c>
      <c r="L247" s="40">
        <v>2</v>
      </c>
      <c r="M247" s="40">
        <v>2</v>
      </c>
      <c r="N247" s="40">
        <v>1</v>
      </c>
      <c r="O247" s="41">
        <v>3</v>
      </c>
      <c r="P247" s="40">
        <v>3</v>
      </c>
      <c r="Q247" s="40">
        <v>3</v>
      </c>
      <c r="R247" s="40">
        <v>3</v>
      </c>
      <c r="S247" s="35">
        <v>3</v>
      </c>
      <c r="T247" s="69">
        <v>3</v>
      </c>
      <c r="U247" s="69">
        <v>3</v>
      </c>
      <c r="V247" s="17">
        <f>36.56/2</f>
      </c>
      <c r="W247" s="15">
        <f t="shared" si="6"/>
      </c>
      <c r="X247" s="39">
        <f t="shared" si="7"/>
      </c>
    </row>
    <row r="248" spans="1:24" x14ac:dyDescent="0.2">
      <c r="A248" t="s" s="12">
        <v>2091</v>
      </c>
      <c r="B248" s="40"/>
      <c r="C248" s="40">
        <f>IF(ISNA(VLOOKUP(A248,'Vervallen BHT'!A:C,3,FALSE))," ","Oui")</f>
      </c>
      <c r="D248" t="s" s="18">
        <v>2092</v>
      </c>
      <c r="E248" s="13"/>
      <c r="F248" s="40">
        <v>2</v>
      </c>
      <c r="G248" s="40">
        <v>2</v>
      </c>
      <c r="H248" s="40">
        <v>2</v>
      </c>
      <c r="I248" s="40">
        <v>2</v>
      </c>
      <c r="J248" s="40">
        <v>2</v>
      </c>
      <c r="K248" s="40">
        <v>3</v>
      </c>
      <c r="L248" s="40">
        <v>3</v>
      </c>
      <c r="M248" s="40">
        <v>3</v>
      </c>
      <c r="N248" s="40">
        <v>3</v>
      </c>
      <c r="O248" s="41">
        <v>3</v>
      </c>
      <c r="P248" s="40">
        <v>3</v>
      </c>
      <c r="Q248" s="40">
        <v>2</v>
      </c>
      <c r="R248" s="40">
        <v>2</v>
      </c>
      <c r="S248" s="35">
        <v>2</v>
      </c>
      <c r="T248" s="69">
        <v>3</v>
      </c>
      <c r="U248" s="69">
        <v>3</v>
      </c>
      <c r="V248" s="17">
        <v>58.24</v>
      </c>
      <c r="W248" s="15">
        <f t="shared" si="6"/>
      </c>
      <c r="X248" s="39">
        <f t="shared" si="7"/>
      </c>
    </row>
    <row r="249" spans="1:24" x14ac:dyDescent="0.2">
      <c r="A249" t="s" s="12">
        <v>424</v>
      </c>
      <c r="B249" s="40"/>
      <c r="C249" s="40">
        <f>IF(ISNA(VLOOKUP(A249,'Vervallen BHT'!A:C,3,FALSE))," ","Oui")</f>
      </c>
      <c r="D249" t="s" s="18">
        <v>427</v>
      </c>
      <c r="E249" s="13"/>
      <c r="F249" s="40">
        <v>13</v>
      </c>
      <c r="G249" s="40">
        <v>22</v>
      </c>
      <c r="H249" s="40">
        <v>14</v>
      </c>
      <c r="I249" s="40">
        <v>18</v>
      </c>
      <c r="J249" s="40">
        <v>11</v>
      </c>
      <c r="K249" s="40">
        <v>13</v>
      </c>
      <c r="L249" s="40">
        <v>4</v>
      </c>
      <c r="M249" s="40">
        <v>20</v>
      </c>
      <c r="N249" s="40">
        <v>19</v>
      </c>
      <c r="O249" s="41">
        <v>18</v>
      </c>
      <c r="P249" s="40">
        <v>17</v>
      </c>
      <c r="Q249" s="40">
        <v>5</v>
      </c>
      <c r="R249" s="40">
        <v>23</v>
      </c>
      <c r="S249" s="35">
        <v>23</v>
      </c>
      <c r="T249" s="69">
        <v>22</v>
      </c>
      <c r="U249" s="69">
        <v>22</v>
      </c>
      <c r="V249" s="17">
        <f>152.46/20</f>
      </c>
      <c r="W249" s="15">
        <f t="shared" si="6"/>
      </c>
      <c r="X249" s="39">
        <f t="shared" si="7"/>
      </c>
    </row>
    <row r="250" spans="1:24" x14ac:dyDescent="0.2">
      <c r="A250" t="s" s="12">
        <v>26117</v>
      </c>
      <c r="B250" s="40"/>
      <c r="C250" s="40"/>
      <c r="D250" t="s" s="18">
        <v>26118</v>
      </c>
      <c r="E250" s="13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>
        <v>0</v>
      </c>
      <c r="R250" s="40">
        <v>0</v>
      </c>
      <c r="S250" s="35">
        <v>0</v>
      </c>
      <c r="T250" s="69">
        <v>0</v>
      </c>
      <c r="U250" s="69">
        <v>0</v>
      </c>
      <c r="V250" s="17">
        <f>68.32/2</f>
      </c>
      <c r="W250" s="15">
        <f t="shared" si="6"/>
      </c>
      <c r="X250" s="39">
        <f t="shared" si="7"/>
      </c>
    </row>
    <row r="251" spans="1:24" x14ac:dyDescent="0.2">
      <c r="A251" t="s" s="12">
        <v>15665</v>
      </c>
      <c r="B251" s="40"/>
      <c r="C251" s="40">
        <f>IF(ISNA(VLOOKUP(A251,'Vervallen BHT'!A:C,3,FALSE))," ","Oui")</f>
      </c>
      <c r="D251" t="s" s="18">
        <v>15666</v>
      </c>
      <c r="E251" s="13"/>
      <c r="F251" s="40"/>
      <c r="G251" s="40"/>
      <c r="H251" s="40">
        <v>2</v>
      </c>
      <c r="I251" s="40">
        <v>2</v>
      </c>
      <c r="J251" s="40">
        <v>2</v>
      </c>
      <c r="K251" s="40">
        <v>2</v>
      </c>
      <c r="L251" s="40">
        <v>2</v>
      </c>
      <c r="M251" s="40">
        <v>2</v>
      </c>
      <c r="N251" s="40">
        <v>2</v>
      </c>
      <c r="O251" s="41">
        <v>2</v>
      </c>
      <c r="P251" s="40">
        <v>2</v>
      </c>
      <c r="Q251" s="40">
        <v>2</v>
      </c>
      <c r="R251" s="40">
        <v>2</v>
      </c>
      <c r="S251" s="35">
        <v>2</v>
      </c>
      <c r="T251" s="69">
        <v>2</v>
      </c>
      <c r="U251" s="69">
        <v>2</v>
      </c>
      <c r="V251" s="17">
        <f>19.22/2</f>
      </c>
      <c r="W251" s="15">
        <f t="shared" si="6"/>
      </c>
      <c r="X251" s="39">
        <f t="shared" si="7"/>
      </c>
    </row>
    <row r="252" spans="1:24" x14ac:dyDescent="0.2">
      <c r="A252" t="s" s="12">
        <v>15673</v>
      </c>
      <c r="B252" s="40"/>
      <c r="C252" s="40">
        <f>IF(ISNA(VLOOKUP(A252,'Vervallen BHT'!A:C,3,FALSE))," ","Oui")</f>
      </c>
      <c r="D252" t="s" s="18">
        <v>15687</v>
      </c>
      <c r="E252" s="13"/>
      <c r="F252" s="40"/>
      <c r="G252" s="40"/>
      <c r="H252" s="40">
        <v>1</v>
      </c>
      <c r="I252" s="40">
        <v>1</v>
      </c>
      <c r="J252" s="40">
        <v>1</v>
      </c>
      <c r="K252" s="40">
        <v>1</v>
      </c>
      <c r="L252" s="40">
        <v>1</v>
      </c>
      <c r="M252" s="40">
        <v>1</v>
      </c>
      <c r="N252" s="40">
        <v>1</v>
      </c>
      <c r="O252" s="41">
        <v>1</v>
      </c>
      <c r="P252" s="40">
        <v>1</v>
      </c>
      <c r="Q252" s="40">
        <v>1</v>
      </c>
      <c r="R252" s="40">
        <v>1</v>
      </c>
      <c r="S252" s="35">
        <v>1</v>
      </c>
      <c r="T252" s="69">
        <v>1</v>
      </c>
      <c r="U252" s="69">
        <v>1</v>
      </c>
      <c r="V252" s="17">
        <v>44.27</v>
      </c>
      <c r="W252" s="15">
        <f t="shared" si="6"/>
      </c>
      <c r="X252" s="39">
        <f t="shared" si="7"/>
      </c>
    </row>
    <row r="253" spans="1:24" x14ac:dyDescent="0.2">
      <c r="A253" t="s" s="12">
        <v>15674</v>
      </c>
      <c r="B253" s="40"/>
      <c r="C253" s="40">
        <f>IF(ISNA(VLOOKUP(A253,'Vervallen BHT'!A:C,3,FALSE))," ","Oui")</f>
      </c>
      <c r="D253" t="s" s="18">
        <v>15688</v>
      </c>
      <c r="E253" s="13"/>
      <c r="F253" s="40"/>
      <c r="G253" s="40"/>
      <c r="H253" s="40">
        <v>1</v>
      </c>
      <c r="I253" s="40">
        <v>1</v>
      </c>
      <c r="J253" s="40">
        <v>1</v>
      </c>
      <c r="K253" s="40">
        <v>1</v>
      </c>
      <c r="L253" s="40">
        <v>1</v>
      </c>
      <c r="M253" s="40">
        <v>1</v>
      </c>
      <c r="N253" s="40">
        <v>1</v>
      </c>
      <c r="O253" s="41">
        <v>1</v>
      </c>
      <c r="P253" s="40">
        <v>1</v>
      </c>
      <c r="Q253" s="40">
        <v>1</v>
      </c>
      <c r="R253" s="40">
        <v>1</v>
      </c>
      <c r="S253" s="35">
        <v>1</v>
      </c>
      <c r="T253" s="69">
        <v>1</v>
      </c>
      <c r="U253" s="69">
        <v>1</v>
      </c>
      <c r="V253" s="17">
        <v>44.27</v>
      </c>
      <c r="W253" s="15">
        <f t="shared" si="6"/>
      </c>
      <c r="X253" s="39">
        <f t="shared" si="7"/>
      </c>
    </row>
    <row r="254" spans="1:24" x14ac:dyDescent="0.2">
      <c r="A254" t="s" s="12">
        <v>15675</v>
      </c>
      <c r="B254" s="40"/>
      <c r="C254" s="40">
        <f>IF(ISNA(VLOOKUP(A254,'Vervallen BHT'!A:C,3,FALSE))," ","Oui")</f>
      </c>
      <c r="D254" t="s" s="18">
        <v>15689</v>
      </c>
      <c r="E254" s="13"/>
      <c r="F254" s="40"/>
      <c r="G254" s="40"/>
      <c r="H254" s="40">
        <v>1</v>
      </c>
      <c r="I254" s="40">
        <v>1</v>
      </c>
      <c r="J254" s="40">
        <v>1</v>
      </c>
      <c r="K254" s="40">
        <v>1</v>
      </c>
      <c r="L254" s="40">
        <v>1</v>
      </c>
      <c r="M254" s="40">
        <v>1</v>
      </c>
      <c r="N254" s="40">
        <v>1</v>
      </c>
      <c r="O254" s="41">
        <v>1</v>
      </c>
      <c r="P254" s="40">
        <v>1</v>
      </c>
      <c r="Q254" s="40">
        <v>1</v>
      </c>
      <c r="R254" s="40">
        <v>1</v>
      </c>
      <c r="S254" s="35">
        <v>2</v>
      </c>
      <c r="T254" s="69">
        <v>2</v>
      </c>
      <c r="U254" s="69">
        <v>2</v>
      </c>
      <c r="V254" s="17">
        <f>88.54/2</f>
      </c>
      <c r="W254" s="15">
        <f t="shared" si="6"/>
      </c>
      <c r="X254" s="39">
        <f t="shared" si="7"/>
      </c>
    </row>
    <row r="255" spans="1:24" x14ac:dyDescent="0.2">
      <c r="A255" t="s" s="12">
        <v>15676</v>
      </c>
      <c r="B255" s="40"/>
      <c r="C255" s="40">
        <f>IF(ISNA(VLOOKUP(A255,'Vervallen BHT'!A:C,3,FALSE))," ","Oui")</f>
      </c>
      <c r="D255" t="s" s="18">
        <v>15690</v>
      </c>
      <c r="E255" s="13"/>
      <c r="F255" s="40"/>
      <c r="G255" s="40"/>
      <c r="H255" s="40">
        <v>1</v>
      </c>
      <c r="I255" s="40">
        <v>1</v>
      </c>
      <c r="J255" s="40">
        <v>1</v>
      </c>
      <c r="K255" s="40">
        <v>1</v>
      </c>
      <c r="L255" s="40">
        <v>1</v>
      </c>
      <c r="M255" s="40">
        <v>1</v>
      </c>
      <c r="N255" s="40">
        <v>1</v>
      </c>
      <c r="O255" s="41">
        <v>1</v>
      </c>
      <c r="P255" s="40">
        <v>1</v>
      </c>
      <c r="Q255" s="40">
        <v>1</v>
      </c>
      <c r="R255" s="40">
        <v>1</v>
      </c>
      <c r="S255" s="35">
        <v>1</v>
      </c>
      <c r="T255" s="69">
        <v>1</v>
      </c>
      <c r="U255" s="69">
        <v>1</v>
      </c>
      <c r="V255" s="17">
        <v>44.27</v>
      </c>
      <c r="W255" s="15">
        <f t="shared" si="6"/>
      </c>
      <c r="X255" s="39">
        <f t="shared" si="7"/>
      </c>
    </row>
    <row r="256" spans="1:24" x14ac:dyDescent="0.2">
      <c r="A256" t="s" s="12">
        <v>15677</v>
      </c>
      <c r="B256" s="40"/>
      <c r="C256" s="40">
        <f>IF(ISNA(VLOOKUP(A256,'Vervallen BHT'!A:C,3,FALSE))," ","Oui")</f>
      </c>
      <c r="D256" t="s" s="18">
        <v>15691</v>
      </c>
      <c r="E256" s="13"/>
      <c r="F256" s="40"/>
      <c r="G256" s="40"/>
      <c r="H256" s="40">
        <v>1</v>
      </c>
      <c r="I256" s="40">
        <v>1</v>
      </c>
      <c r="J256" s="40">
        <v>1</v>
      </c>
      <c r="K256" s="40">
        <v>1</v>
      </c>
      <c r="L256" s="40">
        <v>1</v>
      </c>
      <c r="M256" s="40">
        <v>1</v>
      </c>
      <c r="N256" s="40">
        <v>1</v>
      </c>
      <c r="O256" s="41">
        <v>1</v>
      </c>
      <c r="P256" s="40">
        <v>1</v>
      </c>
      <c r="Q256" s="40">
        <v>1</v>
      </c>
      <c r="R256" s="40">
        <v>1</v>
      </c>
      <c r="S256" s="35">
        <v>1</v>
      </c>
      <c r="T256" s="69">
        <v>1</v>
      </c>
      <c r="U256" s="69">
        <v>1</v>
      </c>
      <c r="V256" s="17">
        <v>44.27</v>
      </c>
      <c r="W256" s="15">
        <f t="shared" si="6"/>
      </c>
      <c r="X256" s="39">
        <f t="shared" si="7"/>
      </c>
    </row>
    <row r="257" spans="1:24" x14ac:dyDescent="0.2">
      <c r="A257" t="s" s="12">
        <v>15678</v>
      </c>
      <c r="B257" s="40"/>
      <c r="C257" s="40">
        <f>IF(ISNA(VLOOKUP(A257,'Vervallen BHT'!A:C,3,FALSE))," ","Oui")</f>
      </c>
      <c r="D257" t="s" s="18">
        <v>15692</v>
      </c>
      <c r="E257" s="13"/>
      <c r="F257" s="40"/>
      <c r="G257" s="40"/>
      <c r="H257" s="40">
        <v>1</v>
      </c>
      <c r="I257" s="40">
        <v>1</v>
      </c>
      <c r="J257" s="40">
        <v>1</v>
      </c>
      <c r="K257" s="40">
        <v>1</v>
      </c>
      <c r="L257" s="40">
        <v>1</v>
      </c>
      <c r="M257" s="40">
        <v>1</v>
      </c>
      <c r="N257" s="40">
        <v>1</v>
      </c>
      <c r="O257" s="41">
        <v>1</v>
      </c>
      <c r="P257" s="40">
        <v>1</v>
      </c>
      <c r="Q257" s="40">
        <v>1</v>
      </c>
      <c r="R257" s="40">
        <v>1</v>
      </c>
      <c r="S257" s="35">
        <v>1</v>
      </c>
      <c r="T257" s="69">
        <v>1</v>
      </c>
      <c r="U257" s="69">
        <v>1</v>
      </c>
      <c r="V257" s="17">
        <v>40.17</v>
      </c>
      <c r="W257" s="15">
        <f t="shared" si="6"/>
      </c>
      <c r="X257" s="39">
        <f t="shared" si="7"/>
      </c>
    </row>
    <row r="258" spans="1:24" x14ac:dyDescent="0.2">
      <c r="A258" t="s" s="12">
        <v>15679</v>
      </c>
      <c r="B258" s="40"/>
      <c r="C258" s="40">
        <f>IF(ISNA(VLOOKUP(A258,'Vervallen BHT'!A:C,3,FALSE))," ","Oui")</f>
      </c>
      <c r="D258" t="s" s="18">
        <v>15693</v>
      </c>
      <c r="E258" s="13"/>
      <c r="F258" s="40"/>
      <c r="G258" s="40"/>
      <c r="H258" s="40">
        <v>1</v>
      </c>
      <c r="I258" s="40">
        <v>1</v>
      </c>
      <c r="J258" s="40">
        <v>1</v>
      </c>
      <c r="K258" s="40">
        <v>1</v>
      </c>
      <c r="L258" s="40">
        <v>1</v>
      </c>
      <c r="M258" s="40">
        <v>1</v>
      </c>
      <c r="N258" s="40">
        <v>1</v>
      </c>
      <c r="O258" s="41">
        <v>0</v>
      </c>
      <c r="P258" s="40">
        <v>1</v>
      </c>
      <c r="Q258" s="40">
        <v>1</v>
      </c>
      <c r="R258" s="40">
        <v>1</v>
      </c>
      <c r="S258" s="35">
        <v>1</v>
      </c>
      <c r="T258" s="69">
        <v>1</v>
      </c>
      <c r="U258" s="69">
        <v>1</v>
      </c>
      <c r="V258" s="17">
        <v>40.17</v>
      </c>
      <c r="W258" s="15">
        <f t="shared" ref="W258:W321" si="8">T258*V258</f>
      </c>
      <c r="X258" s="39">
        <f t="shared" ref="X258:X321" si="9">T258-S258</f>
      </c>
    </row>
    <row r="259" spans="1:24" x14ac:dyDescent="0.2">
      <c r="A259" t="s" s="12">
        <v>15680</v>
      </c>
      <c r="B259" s="40"/>
      <c r="C259" s="40">
        <f>IF(ISNA(VLOOKUP(A259,'Vervallen BHT'!A:C,3,FALSE))," ","Oui")</f>
      </c>
      <c r="D259" t="s" s="18">
        <v>15694</v>
      </c>
      <c r="E259" s="13"/>
      <c r="F259" s="40"/>
      <c r="G259" s="40"/>
      <c r="H259" s="40">
        <v>1</v>
      </c>
      <c r="I259" s="40">
        <v>1</v>
      </c>
      <c r="J259" s="40">
        <v>1</v>
      </c>
      <c r="K259" s="40">
        <v>1</v>
      </c>
      <c r="L259" s="40">
        <v>1</v>
      </c>
      <c r="M259" s="40">
        <v>1</v>
      </c>
      <c r="N259" s="40">
        <v>1</v>
      </c>
      <c r="O259" s="41">
        <v>1</v>
      </c>
      <c r="P259" s="40">
        <v>1</v>
      </c>
      <c r="Q259" s="40">
        <v>1</v>
      </c>
      <c r="R259" s="40">
        <v>1</v>
      </c>
      <c r="S259" s="35">
        <v>1</v>
      </c>
      <c r="T259" s="69">
        <v>1</v>
      </c>
      <c r="U259" s="69">
        <v>1</v>
      </c>
      <c r="V259" s="17">
        <v>40.05</v>
      </c>
      <c r="W259" s="15">
        <f t="shared" si="8"/>
      </c>
      <c r="X259" s="39">
        <f t="shared" si="9"/>
      </c>
    </row>
    <row r="260" spans="1:24" x14ac:dyDescent="0.2">
      <c r="A260" t="s" s="12">
        <v>15681</v>
      </c>
      <c r="B260" s="40"/>
      <c r="C260" s="40">
        <f>IF(ISNA(VLOOKUP(A260,'Vervallen BHT'!A:C,3,FALSE))," ","Oui")</f>
      </c>
      <c r="D260" t="s" s="18">
        <v>15695</v>
      </c>
      <c r="E260" s="13"/>
      <c r="F260" s="40"/>
      <c r="G260" s="40"/>
      <c r="H260" s="40">
        <v>1</v>
      </c>
      <c r="I260" s="40">
        <v>1</v>
      </c>
      <c r="J260" s="40">
        <v>1</v>
      </c>
      <c r="K260" s="40">
        <v>1</v>
      </c>
      <c r="L260" s="40">
        <v>1</v>
      </c>
      <c r="M260" s="40">
        <v>1</v>
      </c>
      <c r="N260" s="40">
        <v>1</v>
      </c>
      <c r="O260" s="41">
        <v>1</v>
      </c>
      <c r="P260" s="40">
        <v>1</v>
      </c>
      <c r="Q260" s="40">
        <v>1</v>
      </c>
      <c r="R260" s="40">
        <v>1</v>
      </c>
      <c r="S260" s="35">
        <v>1</v>
      </c>
      <c r="T260" s="69">
        <v>1</v>
      </c>
      <c r="U260" s="69">
        <v>1</v>
      </c>
      <c r="V260" s="17">
        <v>40.17</v>
      </c>
      <c r="W260" s="15">
        <f t="shared" si="8"/>
      </c>
      <c r="X260" s="39">
        <f t="shared" si="9"/>
      </c>
    </row>
    <row r="261" spans="1:24" x14ac:dyDescent="0.2">
      <c r="A261" t="s" s="12">
        <v>15682</v>
      </c>
      <c r="B261" s="40"/>
      <c r="C261" s="40">
        <f>IF(ISNA(VLOOKUP(A261,'Vervallen BHT'!A:C,3,FALSE))," ","Oui")</f>
      </c>
      <c r="D261" t="s" s="18">
        <v>15696</v>
      </c>
      <c r="E261" s="13"/>
      <c r="F261" s="40"/>
      <c r="G261" s="40"/>
      <c r="H261" s="40">
        <v>1</v>
      </c>
      <c r="I261" s="40">
        <v>1</v>
      </c>
      <c r="J261" s="40">
        <v>1</v>
      </c>
      <c r="K261" s="40">
        <v>1</v>
      </c>
      <c r="L261" s="40">
        <v>1</v>
      </c>
      <c r="M261" s="40">
        <v>1</v>
      </c>
      <c r="N261" s="40">
        <v>1</v>
      </c>
      <c r="O261" s="41">
        <v>1</v>
      </c>
      <c r="P261" s="40">
        <v>1</v>
      </c>
      <c r="Q261" s="40">
        <v>1</v>
      </c>
      <c r="R261" s="40">
        <v>1</v>
      </c>
      <c r="S261" s="35">
        <v>1</v>
      </c>
      <c r="T261" s="69">
        <v>1</v>
      </c>
      <c r="U261" s="69">
        <v>1</v>
      </c>
      <c r="V261" s="17">
        <v>40.17</v>
      </c>
      <c r="W261" s="15">
        <f t="shared" si="8"/>
      </c>
      <c r="X261" s="39">
        <f t="shared" si="9"/>
      </c>
    </row>
    <row r="262" spans="1:24" x14ac:dyDescent="0.2">
      <c r="A262" t="s" s="12">
        <v>15683</v>
      </c>
      <c r="B262" s="40"/>
      <c r="C262" s="40">
        <f>IF(ISNA(VLOOKUP(A262,'Vervallen BHT'!A:C,3,FALSE))," ","Oui")</f>
      </c>
      <c r="D262" t="s" s="18">
        <v>15697</v>
      </c>
      <c r="E262" s="13"/>
      <c r="F262" s="40"/>
      <c r="G262" s="40"/>
      <c r="H262" s="40">
        <v>1</v>
      </c>
      <c r="I262" s="40">
        <v>1</v>
      </c>
      <c r="J262" s="40">
        <v>1</v>
      </c>
      <c r="K262" s="40">
        <v>1</v>
      </c>
      <c r="L262" s="40">
        <v>1</v>
      </c>
      <c r="M262" s="40">
        <v>1</v>
      </c>
      <c r="N262" s="40">
        <v>1</v>
      </c>
      <c r="O262" s="41">
        <v>1</v>
      </c>
      <c r="P262" s="40">
        <v>1</v>
      </c>
      <c r="Q262" s="40">
        <v>1</v>
      </c>
      <c r="R262" s="40">
        <v>1</v>
      </c>
      <c r="S262" s="35">
        <v>1</v>
      </c>
      <c r="T262" s="69">
        <v>1</v>
      </c>
      <c r="U262" s="69">
        <v>1</v>
      </c>
      <c r="V262" s="17">
        <v>40.17</v>
      </c>
      <c r="W262" s="15">
        <f t="shared" si="8"/>
      </c>
      <c r="X262" s="39">
        <f t="shared" si="9"/>
      </c>
    </row>
    <row r="263" spans="1:24" x14ac:dyDescent="0.2">
      <c r="A263" t="s" s="12">
        <v>15684</v>
      </c>
      <c r="B263" s="40"/>
      <c r="C263" s="40">
        <f>IF(ISNA(VLOOKUP(A263,'Vervallen BHT'!A:C,3,FALSE))," ","Oui")</f>
      </c>
      <c r="D263" t="s" s="18">
        <v>15698</v>
      </c>
      <c r="E263" s="13"/>
      <c r="F263" s="40"/>
      <c r="G263" s="40"/>
      <c r="H263" s="40">
        <v>1</v>
      </c>
      <c r="I263" s="40">
        <v>1</v>
      </c>
      <c r="J263" s="40">
        <v>1</v>
      </c>
      <c r="K263" s="40">
        <v>1</v>
      </c>
      <c r="L263" s="40">
        <v>1</v>
      </c>
      <c r="M263" s="40">
        <v>1</v>
      </c>
      <c r="N263" s="40">
        <v>1</v>
      </c>
      <c r="O263" s="41">
        <v>1</v>
      </c>
      <c r="P263" s="40">
        <v>1</v>
      </c>
      <c r="Q263" s="40">
        <v>1</v>
      </c>
      <c r="R263" s="40">
        <v>1</v>
      </c>
      <c r="S263" s="35">
        <v>1</v>
      </c>
      <c r="T263" s="69">
        <v>1</v>
      </c>
      <c r="U263" s="69">
        <v>1</v>
      </c>
      <c r="V263" s="17">
        <v>40.17</v>
      </c>
      <c r="W263" s="15">
        <f t="shared" si="8"/>
      </c>
      <c r="X263" s="39">
        <f t="shared" si="9"/>
      </c>
    </row>
    <row r="264" spans="1:24" x14ac:dyDescent="0.2">
      <c r="A264" t="s" s="12">
        <v>15685</v>
      </c>
      <c r="B264" s="40"/>
      <c r="C264" s="40">
        <f>IF(ISNA(VLOOKUP(A264,'Vervallen BHT'!A:C,3,FALSE))," ","Oui")</f>
      </c>
      <c r="D264" t="s" s="18">
        <v>15699</v>
      </c>
      <c r="E264" s="13"/>
      <c r="F264" s="40"/>
      <c r="G264" s="40"/>
      <c r="H264" s="40">
        <v>1</v>
      </c>
      <c r="I264" s="40">
        <v>1</v>
      </c>
      <c r="J264" s="40">
        <v>1</v>
      </c>
      <c r="K264" s="40">
        <v>1</v>
      </c>
      <c r="L264" s="40">
        <v>1</v>
      </c>
      <c r="M264" s="40">
        <v>1</v>
      </c>
      <c r="N264" s="40">
        <v>1</v>
      </c>
      <c r="O264" s="41">
        <v>1</v>
      </c>
      <c r="P264" s="40">
        <v>1</v>
      </c>
      <c r="Q264" s="40">
        <v>1</v>
      </c>
      <c r="R264" s="40">
        <v>1</v>
      </c>
      <c r="S264" s="35">
        <v>1</v>
      </c>
      <c r="T264" s="69">
        <v>1</v>
      </c>
      <c r="U264" s="69">
        <v>1</v>
      </c>
      <c r="V264" s="17">
        <v>40.17</v>
      </c>
      <c r="W264" s="15">
        <f t="shared" si="8"/>
      </c>
      <c r="X264" s="39">
        <f t="shared" si="9"/>
      </c>
    </row>
    <row r="265" spans="1:24" x14ac:dyDescent="0.2">
      <c r="A265" t="s" s="12">
        <v>15686</v>
      </c>
      <c r="B265" s="40"/>
      <c r="C265" s="40">
        <f>IF(ISNA(VLOOKUP(A265,'Vervallen BHT'!A:C,3,FALSE))," ","Oui")</f>
      </c>
      <c r="D265" t="s" s="18">
        <v>15700</v>
      </c>
      <c r="E265" s="13"/>
      <c r="F265" s="40"/>
      <c r="G265" s="40"/>
      <c r="H265" s="40">
        <v>1</v>
      </c>
      <c r="I265" s="40">
        <v>1</v>
      </c>
      <c r="J265" s="40">
        <v>1</v>
      </c>
      <c r="K265" s="40">
        <v>1</v>
      </c>
      <c r="L265" s="40">
        <v>1</v>
      </c>
      <c r="M265" s="40">
        <v>1</v>
      </c>
      <c r="N265" s="40">
        <v>1</v>
      </c>
      <c r="O265" s="41">
        <v>1</v>
      </c>
      <c r="P265" s="40">
        <v>1</v>
      </c>
      <c r="Q265" s="40">
        <v>1</v>
      </c>
      <c r="R265" s="40">
        <v>1</v>
      </c>
      <c r="S265" s="35">
        <v>1</v>
      </c>
      <c r="T265" s="69">
        <v>1</v>
      </c>
      <c r="U265" s="69">
        <v>1</v>
      </c>
      <c r="V265" s="17">
        <f>258.24/20</f>
      </c>
      <c r="W265" s="15">
        <f t="shared" si="8"/>
      </c>
      <c r="X265" s="39">
        <f t="shared" si="9"/>
      </c>
    </row>
    <row r="266" spans="1:24" x14ac:dyDescent="0.2">
      <c r="A266" t="s" s="12">
        <v>15742</v>
      </c>
      <c r="B266" s="40"/>
      <c r="C266" s="40">
        <f>IF(ISNA(VLOOKUP(A266,'Vervallen BHT'!A:C,3,FALSE))," ","Oui")</f>
      </c>
      <c r="D266" t="s" s="18">
        <v>15715</v>
      </c>
      <c r="E266" s="13"/>
      <c r="F266" s="40"/>
      <c r="G266" s="40"/>
      <c r="H266" s="40">
        <v>2</v>
      </c>
      <c r="I266" s="40">
        <v>2</v>
      </c>
      <c r="J266" s="40">
        <v>2</v>
      </c>
      <c r="K266" s="40">
        <v>2</v>
      </c>
      <c r="L266" s="40">
        <v>1</v>
      </c>
      <c r="M266" s="40">
        <v>1</v>
      </c>
      <c r="N266" s="40">
        <v>1</v>
      </c>
      <c r="O266" s="41">
        <v>1</v>
      </c>
      <c r="P266" s="40">
        <v>1</v>
      </c>
      <c r="Q266" s="40">
        <v>2</v>
      </c>
      <c r="R266" s="40">
        <v>1</v>
      </c>
      <c r="S266" s="35">
        <v>1</v>
      </c>
      <c r="T266" s="69">
        <v>1</v>
      </c>
      <c r="U266" s="69">
        <v>1</v>
      </c>
      <c r="V266" s="17">
        <f>127.3/2</f>
      </c>
      <c r="W266" s="15">
        <f t="shared" si="8"/>
      </c>
      <c r="X266" s="39">
        <f t="shared" si="9"/>
      </c>
    </row>
    <row r="267" spans="1:24" x14ac:dyDescent="0.2">
      <c r="A267" t="s" s="12">
        <v>26200</v>
      </c>
      <c r="B267" s="40"/>
      <c r="C267" s="40"/>
      <c r="D267" t="s" s="18">
        <v>26201</v>
      </c>
      <c r="E267" t="s" s="13">
        <v>21630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1"/>
      <c r="P267" s="40"/>
      <c r="Q267" s="40"/>
      <c r="R267" s="40"/>
      <c r="S267" s="35"/>
      <c r="T267" s="69"/>
      <c r="U267" s="69">
        <v>0</v>
      </c>
      <c r="V267" s="17">
        <f>149.34/2</f>
      </c>
      <c r="W267" s="15">
        <f t="shared" si="8"/>
      </c>
      <c r="X267" s="39">
        <f t="shared" si="9"/>
      </c>
    </row>
    <row r="268" spans="1:24" x14ac:dyDescent="0.2">
      <c r="A268" t="s" s="12">
        <v>15634</v>
      </c>
      <c r="B268" s="40"/>
      <c r="C268" s="40">
        <f>IF(ISNA(VLOOKUP(A268,'Vervallen BHT'!A:C,3,FALSE))," ","Oui")</f>
      </c>
      <c r="D268" t="s" s="18">
        <v>15635</v>
      </c>
      <c r="E268" s="13"/>
      <c r="F268" s="40"/>
      <c r="G268" s="40"/>
      <c r="H268" s="40">
        <v>2</v>
      </c>
      <c r="I268" s="40">
        <v>2</v>
      </c>
      <c r="J268" s="40">
        <v>2</v>
      </c>
      <c r="K268" s="40">
        <v>2</v>
      </c>
      <c r="L268" s="40">
        <v>2</v>
      </c>
      <c r="M268" s="40">
        <v>2</v>
      </c>
      <c r="N268" s="40">
        <v>2</v>
      </c>
      <c r="O268" s="41">
        <v>2</v>
      </c>
      <c r="P268" s="40">
        <v>2</v>
      </c>
      <c r="Q268" s="40">
        <v>2</v>
      </c>
      <c r="R268" s="40">
        <v>2</v>
      </c>
      <c r="S268" s="35">
        <v>2</v>
      </c>
      <c r="T268" s="69">
        <v>2</v>
      </c>
      <c r="U268" s="69">
        <v>2</v>
      </c>
      <c r="V268" s="17">
        <f>19/2</f>
      </c>
      <c r="W268" s="15">
        <f t="shared" si="8"/>
      </c>
      <c r="X268" s="39">
        <f t="shared" si="9"/>
      </c>
    </row>
    <row r="269" spans="1:24" x14ac:dyDescent="0.2">
      <c r="A269" t="s" s="12">
        <v>407</v>
      </c>
      <c r="B269" s="40"/>
      <c r="C269" s="40">
        <f>IF(ISNA(VLOOKUP(A269,'Vervallen BHT'!A:C,3,FALSE))," ","Oui")</f>
      </c>
      <c r="D269" t="s" s="18">
        <v>1132</v>
      </c>
      <c r="E269" s="13"/>
      <c r="F269" s="40">
        <v>12</v>
      </c>
      <c r="G269" s="40">
        <v>20</v>
      </c>
      <c r="H269" s="40">
        <v>10</v>
      </c>
      <c r="I269" s="40">
        <v>13</v>
      </c>
      <c r="J269" s="40">
        <v>15</v>
      </c>
      <c r="K269" s="40">
        <v>4</v>
      </c>
      <c r="L269" s="40">
        <v>14</v>
      </c>
      <c r="M269" s="40">
        <v>8</v>
      </c>
      <c r="N269" s="40">
        <v>7</v>
      </c>
      <c r="O269" s="40">
        <v>6</v>
      </c>
      <c r="P269" s="40">
        <v>15</v>
      </c>
      <c r="Q269" s="40">
        <v>2</v>
      </c>
      <c r="R269" s="40">
        <v>18</v>
      </c>
      <c r="S269" s="35">
        <v>18</v>
      </c>
      <c r="T269" s="69">
        <v>17</v>
      </c>
      <c r="U269" s="69">
        <v>17</v>
      </c>
      <c r="V269" s="17">
        <f>281.16/20</f>
      </c>
      <c r="W269" s="15">
        <f t="shared" si="8"/>
      </c>
      <c r="X269" s="39">
        <f t="shared" si="9"/>
      </c>
    </row>
    <row r="270" spans="1:24" x14ac:dyDescent="0.2">
      <c r="A270" t="s" s="12">
        <v>1647</v>
      </c>
      <c r="B270" s="40"/>
      <c r="C270" s="40">
        <f>IF(ISNA(VLOOKUP(A270,'Vervallen BHT'!A:C,3,FALSE))," ","Oui")</f>
      </c>
      <c r="D270" t="s" s="18">
        <v>1648</v>
      </c>
      <c r="E270" s="13"/>
      <c r="F270" s="40">
        <v>5</v>
      </c>
      <c r="G270" s="40">
        <v>5</v>
      </c>
      <c r="H270" s="40">
        <v>5</v>
      </c>
      <c r="I270" s="40">
        <v>5</v>
      </c>
      <c r="J270" s="40">
        <v>10</v>
      </c>
      <c r="K270" s="40">
        <v>15</v>
      </c>
      <c r="L270" s="40">
        <v>14</v>
      </c>
      <c r="M270" s="40">
        <v>14</v>
      </c>
      <c r="N270" s="40">
        <v>14</v>
      </c>
      <c r="O270" s="41">
        <v>11</v>
      </c>
      <c r="P270" s="40">
        <v>10</v>
      </c>
      <c r="Q270" s="40">
        <v>4</v>
      </c>
      <c r="R270" s="40">
        <v>4</v>
      </c>
      <c r="S270" s="35">
        <v>4</v>
      </c>
      <c r="T270" s="69">
        <v>4</v>
      </c>
      <c r="U270" s="69">
        <v>4</v>
      </c>
      <c r="V270" s="17">
        <f>187.8/5</f>
      </c>
      <c r="W270" s="15">
        <f t="shared" si="8"/>
      </c>
      <c r="X270" s="39">
        <f t="shared" si="9"/>
      </c>
    </row>
    <row r="271" spans="1:24" x14ac:dyDescent="0.2">
      <c r="A271" t="s" s="12">
        <v>1627</v>
      </c>
      <c r="B271" s="40"/>
      <c r="C271" s="40">
        <f>IF(ISNA(VLOOKUP(A271,'Vervallen BHT'!A:C,3,FALSE))," ","Oui")</f>
      </c>
      <c r="D271" t="s" s="18">
        <v>1628</v>
      </c>
      <c r="E271" s="13"/>
      <c r="F271" s="40">
        <v>1</v>
      </c>
      <c r="G271" s="40">
        <v>1</v>
      </c>
      <c r="H271" s="40">
        <v>1</v>
      </c>
      <c r="I271" s="40">
        <v>2</v>
      </c>
      <c r="J271" s="40">
        <v>2</v>
      </c>
      <c r="K271" s="40">
        <v>2</v>
      </c>
      <c r="L271" s="40">
        <v>2</v>
      </c>
      <c r="M271" s="40">
        <v>2</v>
      </c>
      <c r="N271" s="40">
        <v>2</v>
      </c>
      <c r="O271" s="41">
        <v>2</v>
      </c>
      <c r="P271" s="40">
        <v>2</v>
      </c>
      <c r="Q271" s="40">
        <v>2</v>
      </c>
      <c r="R271" s="40">
        <v>2</v>
      </c>
      <c r="S271" s="35">
        <v>2</v>
      </c>
      <c r="T271" s="69">
        <v>2</v>
      </c>
      <c r="U271" s="69">
        <v>2</v>
      </c>
      <c r="V271" s="17">
        <v>31.73</v>
      </c>
      <c r="W271" s="15">
        <f t="shared" si="8"/>
      </c>
      <c r="X271" s="39">
        <f t="shared" si="9"/>
      </c>
    </row>
    <row r="272" spans="1:24" x14ac:dyDescent="0.2">
      <c r="A272" t="s" s="12">
        <v>1629</v>
      </c>
      <c r="B272" s="40"/>
      <c r="C272" s="40">
        <f>IF(ISNA(VLOOKUP(A272,'Vervallen BHT'!A:C,3,FALSE))," ","Oui")</f>
      </c>
      <c r="D272" t="s" s="18">
        <v>1636</v>
      </c>
      <c r="E272" s="13"/>
      <c r="F272" s="40">
        <v>1</v>
      </c>
      <c r="G272" s="40">
        <v>1</v>
      </c>
      <c r="H272" s="40">
        <v>1</v>
      </c>
      <c r="I272" s="40">
        <v>1</v>
      </c>
      <c r="J272" s="40">
        <v>1</v>
      </c>
      <c r="K272" s="40">
        <v>1</v>
      </c>
      <c r="L272" s="40">
        <v>1</v>
      </c>
      <c r="M272" s="40">
        <v>1</v>
      </c>
      <c r="N272" s="40">
        <v>1</v>
      </c>
      <c r="O272" s="41">
        <v>0</v>
      </c>
      <c r="P272" s="40">
        <v>0</v>
      </c>
      <c r="Q272" s="40">
        <v>0</v>
      </c>
      <c r="R272" s="40">
        <v>1</v>
      </c>
      <c r="S272" s="35">
        <v>0</v>
      </c>
      <c r="T272" s="69">
        <v>1</v>
      </c>
      <c r="U272" s="69">
        <v>1</v>
      </c>
      <c r="V272" s="17">
        <v>31.73</v>
      </c>
      <c r="W272" s="15">
        <f t="shared" si="8"/>
      </c>
      <c r="X272" s="39">
        <f t="shared" si="9"/>
      </c>
    </row>
    <row r="273" spans="1:25" x14ac:dyDescent="0.2">
      <c r="A273" t="s" s="12">
        <v>1630</v>
      </c>
      <c r="B273" s="40"/>
      <c r="C273" s="40">
        <f>IF(ISNA(VLOOKUP(A273,'Vervallen BHT'!A:C,3,FALSE))," ","Oui")</f>
      </c>
      <c r="D273" t="s" s="18">
        <v>1637</v>
      </c>
      <c r="E273" s="13"/>
      <c r="F273" s="40">
        <v>4</v>
      </c>
      <c r="G273" s="40">
        <v>4</v>
      </c>
      <c r="H273" s="40">
        <v>4</v>
      </c>
      <c r="I273" s="40">
        <v>4</v>
      </c>
      <c r="J273" s="40">
        <v>4</v>
      </c>
      <c r="K273" s="40">
        <v>4</v>
      </c>
      <c r="L273" s="40">
        <v>4</v>
      </c>
      <c r="M273" s="40">
        <v>4</v>
      </c>
      <c r="N273" s="40">
        <v>4</v>
      </c>
      <c r="O273" s="41">
        <v>4</v>
      </c>
      <c r="P273" s="40">
        <v>4</v>
      </c>
      <c r="Q273" s="40">
        <v>4</v>
      </c>
      <c r="R273" s="40">
        <v>4</v>
      </c>
      <c r="S273" s="35">
        <v>4</v>
      </c>
      <c r="T273" s="69">
        <v>4</v>
      </c>
      <c r="U273" s="69">
        <v>4</v>
      </c>
      <c r="V273" s="17">
        <v>41.7</v>
      </c>
      <c r="W273" s="15">
        <f t="shared" si="8"/>
      </c>
      <c r="X273" s="39">
        <f t="shared" si="9"/>
      </c>
    </row>
    <row r="274" spans="1:25" x14ac:dyDescent="0.2">
      <c r="A274" t="s" s="12">
        <v>1649</v>
      </c>
      <c r="B274" s="40"/>
      <c r="C274" s="40">
        <f>IF(ISNA(VLOOKUP(A274,'Vervallen BHT'!A:C,3,FALSE))," ","Oui")</f>
      </c>
      <c r="D274" t="s" s="18">
        <v>1650</v>
      </c>
      <c r="E274" s="13"/>
      <c r="F274" s="40">
        <v>1</v>
      </c>
      <c r="G274" s="40">
        <v>1</v>
      </c>
      <c r="H274" s="40">
        <v>1</v>
      </c>
      <c r="I274" s="40">
        <v>1</v>
      </c>
      <c r="J274" s="40">
        <v>2</v>
      </c>
      <c r="K274" s="40">
        <v>2</v>
      </c>
      <c r="L274" s="40">
        <v>2</v>
      </c>
      <c r="M274" s="40">
        <v>2</v>
      </c>
      <c r="N274" s="40">
        <v>2</v>
      </c>
      <c r="O274" s="41">
        <v>2</v>
      </c>
      <c r="P274" s="40">
        <v>2</v>
      </c>
      <c r="Q274" s="40">
        <v>2</v>
      </c>
      <c r="R274" s="40">
        <v>2</v>
      </c>
      <c r="S274" s="35">
        <v>2</v>
      </c>
      <c r="T274" s="69">
        <v>2</v>
      </c>
      <c r="U274" s="69">
        <v>2</v>
      </c>
      <c r="V274" s="17">
        <v>41.7</v>
      </c>
      <c r="W274" s="15">
        <f t="shared" si="8"/>
      </c>
      <c r="X274" s="39">
        <f t="shared" si="9"/>
      </c>
    </row>
    <row r="275" spans="1:25" x14ac:dyDescent="0.2">
      <c r="A275" t="s" s="12">
        <v>1631</v>
      </c>
      <c r="B275" s="40"/>
      <c r="C275" s="40">
        <f>IF(ISNA(VLOOKUP(A275,'Vervallen BHT'!A:C,3,FALSE))," ","Oui")</f>
      </c>
      <c r="D275" t="s" s="18">
        <v>1638</v>
      </c>
      <c r="E275" s="13"/>
      <c r="F275" s="40">
        <v>5</v>
      </c>
      <c r="G275" s="40">
        <v>5</v>
      </c>
      <c r="H275" s="40">
        <v>9</v>
      </c>
      <c r="I275" s="40">
        <v>9</v>
      </c>
      <c r="J275" s="40">
        <v>7</v>
      </c>
      <c r="K275" s="40">
        <v>7</v>
      </c>
      <c r="L275" s="40">
        <v>7</v>
      </c>
      <c r="M275" s="40">
        <v>2</v>
      </c>
      <c r="N275" s="40">
        <v>1</v>
      </c>
      <c r="O275" s="40">
        <v>0</v>
      </c>
      <c r="P275" s="40">
        <v>1</v>
      </c>
      <c r="Q275" s="40">
        <v>0</v>
      </c>
      <c r="R275" s="40">
        <v>1</v>
      </c>
      <c r="S275" s="35">
        <v>1</v>
      </c>
      <c r="T275" s="69">
        <v>2</v>
      </c>
      <c r="U275" s="69">
        <v>2</v>
      </c>
      <c r="V275" s="17">
        <f>142.78/5</f>
      </c>
      <c r="W275" s="15">
        <f t="shared" si="8"/>
      </c>
      <c r="X275" s="39">
        <f t="shared" si="9"/>
      </c>
    </row>
    <row r="276" spans="1:25" x14ac:dyDescent="0.2">
      <c r="A276" t="s" s="12">
        <v>1632</v>
      </c>
      <c r="B276" s="40"/>
      <c r="C276" s="40">
        <f>IF(ISNA(VLOOKUP(A276,'Vervallen BHT'!A:C,3,FALSE))," ","Oui")</f>
      </c>
      <c r="D276" t="s" s="18">
        <v>1639</v>
      </c>
      <c r="E276" s="13"/>
      <c r="F276" s="40">
        <v>1</v>
      </c>
      <c r="G276" s="40">
        <v>1</v>
      </c>
      <c r="H276" s="40">
        <v>2</v>
      </c>
      <c r="I276" s="40">
        <v>1</v>
      </c>
      <c r="J276" s="40">
        <v>0</v>
      </c>
      <c r="K276" s="40">
        <v>1</v>
      </c>
      <c r="L276" s="40">
        <v>0</v>
      </c>
      <c r="M276" s="40">
        <v>5</v>
      </c>
      <c r="N276" s="40">
        <v>4</v>
      </c>
      <c r="O276" s="41">
        <v>4</v>
      </c>
      <c r="P276" s="40">
        <v>4</v>
      </c>
      <c r="Q276" s="40">
        <v>2</v>
      </c>
      <c r="R276" s="40">
        <v>2</v>
      </c>
      <c r="S276" s="35">
        <v>2</v>
      </c>
      <c r="T276" s="69">
        <v>0</v>
      </c>
      <c r="U276" s="69">
        <v>0</v>
      </c>
      <c r="V276" s="17">
        <v>41.7</v>
      </c>
      <c r="W276" s="15">
        <f t="shared" si="8"/>
      </c>
      <c r="X276" s="39">
        <f t="shared" si="9"/>
      </c>
    </row>
    <row r="277" spans="1:25" x14ac:dyDescent="0.2">
      <c r="A277" t="s" s="12">
        <v>1633</v>
      </c>
      <c r="B277" s="40"/>
      <c r="C277" s="40">
        <f>IF(ISNA(VLOOKUP(A277,'Vervallen BHT'!A:C,3,FALSE))," ","Oui")</f>
      </c>
      <c r="D277" t="s" s="18">
        <v>1640</v>
      </c>
      <c r="E277" s="13"/>
      <c r="F277" s="40">
        <v>3</v>
      </c>
      <c r="G277" s="40">
        <v>3</v>
      </c>
      <c r="H277" s="40">
        <v>3</v>
      </c>
      <c r="I277" s="40">
        <v>3</v>
      </c>
      <c r="J277" s="40">
        <v>3</v>
      </c>
      <c r="K277" s="40">
        <v>3</v>
      </c>
      <c r="L277" s="40">
        <v>3</v>
      </c>
      <c r="M277" s="40">
        <v>3</v>
      </c>
      <c r="N277" s="40">
        <v>3</v>
      </c>
      <c r="O277" s="41">
        <v>3</v>
      </c>
      <c r="P277" s="40">
        <v>2</v>
      </c>
      <c r="Q277" s="40">
        <v>2</v>
      </c>
      <c r="R277" s="40">
        <v>2</v>
      </c>
      <c r="S277" s="35">
        <v>2</v>
      </c>
      <c r="T277" s="69">
        <v>2</v>
      </c>
      <c r="U277" s="69">
        <v>2</v>
      </c>
      <c r="V277" s="17">
        <v>41.7</v>
      </c>
      <c r="W277" s="15">
        <f t="shared" si="8"/>
      </c>
      <c r="X277" s="39">
        <f t="shared" si="9"/>
      </c>
    </row>
    <row r="278" spans="1:25" x14ac:dyDescent="0.2">
      <c r="A278" t="s" s="12">
        <v>1634</v>
      </c>
      <c r="B278" s="40"/>
      <c r="C278" s="40">
        <f>IF(ISNA(VLOOKUP(A278,'Vervallen BHT'!A:C,3,FALSE))," ","Oui")</f>
      </c>
      <c r="D278" t="s" s="18">
        <v>1641</v>
      </c>
      <c r="E278" s="13"/>
      <c r="F278" s="40">
        <v>1</v>
      </c>
      <c r="G278" s="40">
        <v>1</v>
      </c>
      <c r="H278" s="40">
        <v>1</v>
      </c>
      <c r="I278" s="40">
        <v>1</v>
      </c>
      <c r="J278" s="40">
        <v>1</v>
      </c>
      <c r="K278" s="40">
        <v>1</v>
      </c>
      <c r="L278" s="40">
        <v>1</v>
      </c>
      <c r="M278" s="40">
        <v>1</v>
      </c>
      <c r="N278" s="40">
        <v>1</v>
      </c>
      <c r="O278" s="41">
        <v>1</v>
      </c>
      <c r="P278" s="40">
        <v>1</v>
      </c>
      <c r="Q278" s="40">
        <v>1</v>
      </c>
      <c r="R278" s="40">
        <v>1</v>
      </c>
      <c r="S278" s="35">
        <v>1</v>
      </c>
      <c r="T278" s="69">
        <v>1</v>
      </c>
      <c r="U278" s="69">
        <v>1</v>
      </c>
      <c r="V278" s="17">
        <f>41.7/1</f>
      </c>
      <c r="W278" s="15">
        <f t="shared" si="8"/>
      </c>
      <c r="X278" s="39">
        <f t="shared" si="9"/>
      </c>
    </row>
    <row r="279" spans="1:25" x14ac:dyDescent="0.2">
      <c r="A279" t="s" s="12">
        <v>1635</v>
      </c>
      <c r="B279" s="40"/>
      <c r="C279" s="40">
        <f>IF(ISNA(VLOOKUP(A279,'Vervallen BHT'!A:C,3,FALSE))," ","Oui")</f>
      </c>
      <c r="D279" t="s" s="18">
        <v>1642</v>
      </c>
      <c r="E279" s="13"/>
      <c r="F279" s="40">
        <v>2</v>
      </c>
      <c r="G279" s="40">
        <v>2</v>
      </c>
      <c r="H279" s="40">
        <v>2</v>
      </c>
      <c r="I279" s="40">
        <v>2</v>
      </c>
      <c r="J279" s="40">
        <v>1</v>
      </c>
      <c r="K279" s="40">
        <v>1</v>
      </c>
      <c r="L279" s="40">
        <v>1</v>
      </c>
      <c r="M279" s="40">
        <v>1</v>
      </c>
      <c r="N279" s="40">
        <v>1</v>
      </c>
      <c r="O279" s="41">
        <v>1</v>
      </c>
      <c r="P279" s="40">
        <v>1</v>
      </c>
      <c r="Q279" s="40">
        <v>1</v>
      </c>
      <c r="R279" s="40">
        <v>1</v>
      </c>
      <c r="S279" s="35">
        <v>1</v>
      </c>
      <c r="T279" s="69">
        <v>1</v>
      </c>
      <c r="U279" s="69">
        <v>1</v>
      </c>
      <c r="V279" s="17">
        <v>41.7</v>
      </c>
      <c r="W279" s="15">
        <f t="shared" si="8"/>
      </c>
      <c r="X279" s="39">
        <f t="shared" si="9"/>
      </c>
    </row>
    <row r="280" spans="1:25" x14ac:dyDescent="0.2">
      <c r="A280" t="s" s="12">
        <v>1659</v>
      </c>
      <c r="B280" s="40"/>
      <c r="C280" s="40">
        <f>IF(ISNA(VLOOKUP(A280,'Vervallen BHT'!A:C,3,FALSE))," ","Oui")</f>
      </c>
      <c r="D280" t="s" s="18">
        <v>5273</v>
      </c>
      <c r="E280" s="13"/>
      <c r="F280" s="40">
        <v>3</v>
      </c>
      <c r="G280" s="40">
        <v>3</v>
      </c>
      <c r="H280" s="40">
        <v>3</v>
      </c>
      <c r="I280" s="40">
        <v>3</v>
      </c>
      <c r="J280" s="40">
        <v>3</v>
      </c>
      <c r="K280" s="40">
        <v>3</v>
      </c>
      <c r="L280" s="40">
        <v>3</v>
      </c>
      <c r="M280" s="40">
        <v>3</v>
      </c>
      <c r="N280" s="40">
        <v>3</v>
      </c>
      <c r="O280" s="41">
        <v>3</v>
      </c>
      <c r="P280" s="40">
        <v>3</v>
      </c>
      <c r="Q280" s="40">
        <v>3</v>
      </c>
      <c r="R280" s="40">
        <v>3</v>
      </c>
      <c r="S280" s="35">
        <v>3</v>
      </c>
      <c r="T280" s="69">
        <v>3</v>
      </c>
      <c r="U280" s="69">
        <v>3</v>
      </c>
      <c r="V280" s="17">
        <v>41.7</v>
      </c>
      <c r="W280" s="15">
        <f t="shared" si="8"/>
      </c>
      <c r="X280" s="39">
        <f t="shared" si="9"/>
      </c>
    </row>
    <row r="281" spans="1:25" x14ac:dyDescent="0.2">
      <c r="A281" t="s" s="12">
        <v>26140</v>
      </c>
      <c r="B281" s="40"/>
      <c r="C281" s="40"/>
      <c r="D281" t="s" s="18">
        <v>26141</v>
      </c>
      <c r="E281" s="13"/>
      <c r="F281" s="40"/>
      <c r="G281" s="40"/>
      <c r="H281" s="40"/>
      <c r="I281" s="40"/>
      <c r="J281" s="40"/>
      <c r="K281" s="40"/>
      <c r="L281" s="40"/>
      <c r="M281" s="40"/>
      <c r="N281" s="40"/>
      <c r="O281" s="41"/>
      <c r="P281" s="40"/>
      <c r="Q281" s="40">
        <v>1</v>
      </c>
      <c r="R281" s="40">
        <v>1</v>
      </c>
      <c r="S281" s="35">
        <v>1</v>
      </c>
      <c r="T281" s="69">
        <v>1</v>
      </c>
      <c r="U281" s="69">
        <v>1</v>
      </c>
      <c r="V281" s="17">
        <f>31.73/1</f>
      </c>
      <c r="W281" s="15">
        <f t="shared" si="8"/>
      </c>
      <c r="X281" s="39">
        <f t="shared" si="9"/>
      </c>
    </row>
    <row r="282" spans="1:25" x14ac:dyDescent="0.2">
      <c r="A282" t="s" s="12">
        <v>20201</v>
      </c>
      <c r="B282" s="40"/>
      <c r="C282" s="40">
        <f>IF(ISNA(VLOOKUP(A282,'Vervallen BHT'!A:C,3,FALSE))," ","Oui")</f>
      </c>
      <c r="D282" t="s" s="18">
        <v>20202</v>
      </c>
      <c r="E282" s="13"/>
      <c r="F282" s="40"/>
      <c r="G282" s="40"/>
      <c r="H282" s="40"/>
      <c r="I282" s="40"/>
      <c r="J282" s="40">
        <v>1</v>
      </c>
      <c r="K282" s="40">
        <v>1</v>
      </c>
      <c r="L282" s="40">
        <v>1</v>
      </c>
      <c r="M282" s="40">
        <v>1</v>
      </c>
      <c r="N282" s="40">
        <v>1</v>
      </c>
      <c r="O282" s="41">
        <v>1</v>
      </c>
      <c r="P282" s="40">
        <v>1</v>
      </c>
      <c r="Q282" s="40">
        <v>1</v>
      </c>
      <c r="R282" s="40">
        <v>1</v>
      </c>
      <c r="S282" s="35">
        <v>1</v>
      </c>
      <c r="T282" s="69">
        <v>1</v>
      </c>
      <c r="U282" s="69">
        <v>1</v>
      </c>
      <c r="V282" s="17">
        <v>18.95</v>
      </c>
      <c r="W282" s="15">
        <f t="shared" si="8"/>
      </c>
      <c r="X282" s="39">
        <f t="shared" si="9"/>
      </c>
    </row>
    <row r="283" spans="1:25" x14ac:dyDescent="0.2">
      <c r="A283" t="s" s="12">
        <v>16669</v>
      </c>
      <c r="B283" s="40"/>
      <c r="C283" s="40">
        <f>IF(ISNA(VLOOKUP(A283,'Vervallen BHT'!A:C,3,FALSE))," ","Oui")</f>
      </c>
      <c r="D283" t="s" s="18">
        <v>16695</v>
      </c>
      <c r="E283" s="13"/>
      <c r="F283" s="40"/>
      <c r="G283" s="40"/>
      <c r="H283" s="40"/>
      <c r="I283" s="40">
        <v>1</v>
      </c>
      <c r="J283" s="40">
        <v>1</v>
      </c>
      <c r="K283" s="40">
        <v>1</v>
      </c>
      <c r="L283" s="40">
        <v>1</v>
      </c>
      <c r="M283" s="40">
        <v>1</v>
      </c>
      <c r="N283" s="40">
        <v>1</v>
      </c>
      <c r="O283" s="41">
        <v>1</v>
      </c>
      <c r="P283" s="40">
        <v>1</v>
      </c>
      <c r="Q283" s="40">
        <v>1</v>
      </c>
      <c r="R283" s="40">
        <v>1</v>
      </c>
      <c r="S283" s="35">
        <v>1</v>
      </c>
      <c r="T283" s="69">
        <v>1</v>
      </c>
      <c r="U283" s="69">
        <v>1</v>
      </c>
      <c r="V283" s="17">
        <v>105</v>
      </c>
      <c r="W283" s="15">
        <f t="shared" si="8"/>
      </c>
      <c r="X283" s="39">
        <f t="shared" si="9"/>
      </c>
    </row>
    <row r="284" spans="1:25" x14ac:dyDescent="0.2">
      <c r="A284" t="s" s="12">
        <v>16675</v>
      </c>
      <c r="B284" s="40"/>
      <c r="C284" s="40">
        <f>IF(ISNA(VLOOKUP(A284,'Vervallen BHT'!A:C,3,FALSE))," ","Oui")</f>
      </c>
      <c r="D284" t="s" s="18">
        <v>16681</v>
      </c>
      <c r="E284" s="13"/>
      <c r="F284" s="40"/>
      <c r="G284" s="40"/>
      <c r="H284" s="40"/>
      <c r="I284" s="40">
        <v>1</v>
      </c>
      <c r="J284" s="40">
        <v>1</v>
      </c>
      <c r="K284" s="40">
        <v>1</v>
      </c>
      <c r="L284" s="40">
        <v>1</v>
      </c>
      <c r="M284" s="40">
        <v>1</v>
      </c>
      <c r="N284" s="40">
        <v>1</v>
      </c>
      <c r="O284" s="41">
        <v>1</v>
      </c>
      <c r="P284" s="40">
        <v>1</v>
      </c>
      <c r="Q284" s="40">
        <v>1</v>
      </c>
      <c r="R284" s="40">
        <v>1</v>
      </c>
      <c r="S284" s="35">
        <v>1</v>
      </c>
      <c r="T284" s="69">
        <v>1</v>
      </c>
      <c r="U284" s="69">
        <v>1</v>
      </c>
      <c r="V284" s="17">
        <v>152</v>
      </c>
      <c r="W284" s="15">
        <f t="shared" si="8"/>
      </c>
      <c r="X284" s="39">
        <f t="shared" si="9"/>
      </c>
    </row>
    <row r="285" spans="1:25" x14ac:dyDescent="0.2">
      <c r="A285" t="s" s="12">
        <v>16670</v>
      </c>
      <c r="B285" s="40"/>
      <c r="C285" s="40">
        <f>IF(ISNA(VLOOKUP(A285,'Vervallen BHT'!A:C,3,FALSE))," ","Oui")</f>
      </c>
      <c r="D285" t="s" s="18">
        <v>16682</v>
      </c>
      <c r="E285" s="13"/>
      <c r="F285" s="40"/>
      <c r="G285" s="40"/>
      <c r="H285" s="40"/>
      <c r="I285" s="40">
        <v>1</v>
      </c>
      <c r="J285" s="40">
        <v>1</v>
      </c>
      <c r="K285" s="40">
        <v>1</v>
      </c>
      <c r="L285" s="40">
        <v>1</v>
      </c>
      <c r="M285" s="40">
        <v>1</v>
      </c>
      <c r="N285" s="40">
        <v>1</v>
      </c>
      <c r="O285" s="41">
        <v>1</v>
      </c>
      <c r="P285" s="40">
        <v>1</v>
      </c>
      <c r="Q285" s="40">
        <v>1</v>
      </c>
      <c r="R285" s="40">
        <v>1</v>
      </c>
      <c r="S285" s="35">
        <v>1</v>
      </c>
      <c r="T285" s="69">
        <v>1</v>
      </c>
      <c r="U285" s="69">
        <v>1</v>
      </c>
      <c r="V285" s="17">
        <v>80</v>
      </c>
      <c r="W285" s="15">
        <f t="shared" si="8"/>
      </c>
      <c r="X285" s="39">
        <f t="shared" si="9"/>
      </c>
      <c r="Y285" t="s" s="4">
        <v>26225</v>
      </c>
    </row>
    <row r="286" spans="1:25" x14ac:dyDescent="0.2">
      <c r="A286" t="s" s="12">
        <v>16676</v>
      </c>
      <c r="B286" s="40"/>
      <c r="C286" s="40">
        <f>IF(ISNA(VLOOKUP(A286,'Vervallen BHT'!A:C,3,FALSE))," ","Oui")</f>
      </c>
      <c r="D286" t="s" s="18">
        <v>16686</v>
      </c>
      <c r="E286" s="13"/>
      <c r="F286" s="40"/>
      <c r="G286" s="40"/>
      <c r="H286" s="40"/>
      <c r="I286" s="40">
        <v>1</v>
      </c>
      <c r="J286" s="40">
        <v>1</v>
      </c>
      <c r="K286" s="40">
        <v>1</v>
      </c>
      <c r="L286" s="40">
        <v>1</v>
      </c>
      <c r="M286" s="40">
        <v>1</v>
      </c>
      <c r="N286" s="40">
        <v>1</v>
      </c>
      <c r="O286" s="41">
        <v>1</v>
      </c>
      <c r="P286" s="40">
        <v>1</v>
      </c>
      <c r="Q286" s="40">
        <v>1</v>
      </c>
      <c r="R286" s="40">
        <v>1</v>
      </c>
      <c r="S286" s="35">
        <v>1</v>
      </c>
      <c r="T286" s="69">
        <v>1</v>
      </c>
      <c r="U286" s="69">
        <v>1</v>
      </c>
      <c r="V286" s="17">
        <v>137</v>
      </c>
      <c r="W286" s="15">
        <f t="shared" si="8"/>
      </c>
      <c r="X286" s="39">
        <f t="shared" si="9"/>
      </c>
    </row>
    <row r="287" spans="1:25" x14ac:dyDescent="0.2">
      <c r="A287" t="s" s="12">
        <v>16671</v>
      </c>
      <c r="B287" s="40"/>
      <c r="C287" s="40">
        <f>IF(ISNA(VLOOKUP(A287,'Vervallen BHT'!A:C,3,FALSE))," ","Oui")</f>
      </c>
      <c r="D287" t="s" s="18">
        <v>16683</v>
      </c>
      <c r="E287" s="13"/>
      <c r="F287" s="40"/>
      <c r="G287" s="40"/>
      <c r="H287" s="40"/>
      <c r="I287" s="40">
        <v>1</v>
      </c>
      <c r="J287" s="40">
        <v>1</v>
      </c>
      <c r="K287" s="40">
        <v>1</v>
      </c>
      <c r="L287" s="40">
        <v>1</v>
      </c>
      <c r="M287" s="40">
        <v>1</v>
      </c>
      <c r="N287" s="40">
        <v>1</v>
      </c>
      <c r="O287" s="41">
        <v>1</v>
      </c>
      <c r="P287" s="40">
        <v>1</v>
      </c>
      <c r="Q287" s="40">
        <v>1</v>
      </c>
      <c r="R287" s="40">
        <v>1</v>
      </c>
      <c r="S287" s="35">
        <v>1</v>
      </c>
      <c r="T287" s="69">
        <v>1</v>
      </c>
      <c r="U287" s="69">
        <v>1</v>
      </c>
      <c r="V287" s="17">
        <v>90</v>
      </c>
      <c r="W287" s="15">
        <f t="shared" si="8"/>
      </c>
      <c r="X287" s="39">
        <f t="shared" si="9"/>
      </c>
    </row>
    <row r="288" spans="1:25" x14ac:dyDescent="0.2">
      <c r="A288" t="s" s="12">
        <v>16677</v>
      </c>
      <c r="B288" s="40"/>
      <c r="C288" s="40">
        <f>IF(ISNA(VLOOKUP(A288,'Vervallen BHT'!A:C,3,FALSE))," ","Oui")</f>
      </c>
      <c r="D288" t="s" s="18">
        <v>16687</v>
      </c>
      <c r="E288" s="13"/>
      <c r="F288" s="40"/>
      <c r="G288" s="40"/>
      <c r="H288" s="40"/>
      <c r="I288" s="40">
        <v>1</v>
      </c>
      <c r="J288" s="40">
        <v>1</v>
      </c>
      <c r="K288" s="40">
        <v>1</v>
      </c>
      <c r="L288" s="40">
        <v>1</v>
      </c>
      <c r="M288" s="40">
        <v>1</v>
      </c>
      <c r="N288" s="40">
        <v>1</v>
      </c>
      <c r="O288" s="41">
        <v>1</v>
      </c>
      <c r="P288" s="40">
        <v>1</v>
      </c>
      <c r="Q288" s="40">
        <v>1</v>
      </c>
      <c r="R288" s="40">
        <v>1</v>
      </c>
      <c r="S288" s="35">
        <v>1</v>
      </c>
      <c r="T288" s="69">
        <v>1</v>
      </c>
      <c r="U288" s="69">
        <v>1</v>
      </c>
      <c r="V288" s="17">
        <v>148</v>
      </c>
      <c r="W288" s="15">
        <f t="shared" si="8"/>
      </c>
      <c r="X288" s="39">
        <f t="shared" si="9"/>
      </c>
    </row>
    <row r="289" spans="1:24" x14ac:dyDescent="0.2">
      <c r="A289" t="s" s="12">
        <v>16672</v>
      </c>
      <c r="B289" s="40"/>
      <c r="C289" s="40">
        <f>IF(ISNA(VLOOKUP(A289,'Vervallen BHT'!A:C,3,FALSE))," ","Oui")</f>
      </c>
      <c r="D289" t="s" s="18">
        <v>16684</v>
      </c>
      <c r="E289" s="13"/>
      <c r="F289" s="40"/>
      <c r="G289" s="40"/>
      <c r="H289" s="40"/>
      <c r="I289" s="40">
        <v>1</v>
      </c>
      <c r="J289" s="40">
        <v>1</v>
      </c>
      <c r="K289" s="40">
        <v>1</v>
      </c>
      <c r="L289" s="40">
        <v>1</v>
      </c>
      <c r="M289" s="40">
        <v>1</v>
      </c>
      <c r="N289" s="40">
        <v>1</v>
      </c>
      <c r="O289" s="41">
        <v>1</v>
      </c>
      <c r="P289" s="40">
        <v>1</v>
      </c>
      <c r="Q289" s="40">
        <v>1</v>
      </c>
      <c r="R289" s="40">
        <v>1</v>
      </c>
      <c r="S289" s="35">
        <v>1</v>
      </c>
      <c r="T289" s="69">
        <v>1</v>
      </c>
      <c r="U289" s="69">
        <v>1</v>
      </c>
      <c r="V289" s="17">
        <v>101</v>
      </c>
      <c r="W289" s="15">
        <f t="shared" si="8"/>
      </c>
      <c r="X289" s="39">
        <f t="shared" si="9"/>
      </c>
    </row>
    <row r="290" spans="1:24" x14ac:dyDescent="0.2">
      <c r="A290" t="s" s="12">
        <v>16678</v>
      </c>
      <c r="B290" s="40"/>
      <c r="C290" s="40">
        <f>IF(ISNA(VLOOKUP(A290,'Vervallen BHT'!A:C,3,FALSE))," ","Oui")</f>
      </c>
      <c r="D290" t="s" s="18">
        <v>16688</v>
      </c>
      <c r="E290" s="13"/>
      <c r="F290" s="40"/>
      <c r="G290" s="40"/>
      <c r="H290" s="40"/>
      <c r="I290" s="40">
        <v>1</v>
      </c>
      <c r="J290" s="40">
        <v>1</v>
      </c>
      <c r="K290" s="40">
        <v>1</v>
      </c>
      <c r="L290" s="40">
        <v>1</v>
      </c>
      <c r="M290" s="40">
        <v>1</v>
      </c>
      <c r="N290" s="40">
        <v>1</v>
      </c>
      <c r="O290" s="41">
        <v>1</v>
      </c>
      <c r="P290" s="40">
        <v>1</v>
      </c>
      <c r="Q290" s="40">
        <v>1</v>
      </c>
      <c r="R290" s="40">
        <v>1</v>
      </c>
      <c r="S290" s="35">
        <v>1</v>
      </c>
      <c r="T290" s="69">
        <v>1</v>
      </c>
      <c r="U290" s="69">
        <v>1</v>
      </c>
      <c r="V290" s="17">
        <v>181</v>
      </c>
      <c r="W290" s="15">
        <f t="shared" si="8"/>
      </c>
      <c r="X290" s="39">
        <f t="shared" si="9"/>
      </c>
    </row>
    <row r="291" spans="1:24" x14ac:dyDescent="0.2">
      <c r="A291" t="s" s="12">
        <v>16673</v>
      </c>
      <c r="B291" s="40"/>
      <c r="C291" s="40">
        <f>IF(ISNA(VLOOKUP(A291,'Vervallen BHT'!A:C,3,FALSE))," ","Oui")</f>
      </c>
      <c r="D291" t="s" s="18">
        <v>16685</v>
      </c>
      <c r="E291" s="13"/>
      <c r="F291" s="40"/>
      <c r="G291" s="40"/>
      <c r="H291" s="40"/>
      <c r="I291" s="40">
        <v>1</v>
      </c>
      <c r="J291" s="40">
        <v>1</v>
      </c>
      <c r="K291" s="40">
        <v>1</v>
      </c>
      <c r="L291" s="40">
        <v>1</v>
      </c>
      <c r="M291" s="40">
        <v>1</v>
      </c>
      <c r="N291" s="40">
        <v>1</v>
      </c>
      <c r="O291" s="41">
        <v>1</v>
      </c>
      <c r="P291" s="40">
        <v>1</v>
      </c>
      <c r="Q291" s="40">
        <v>1</v>
      </c>
      <c r="R291" s="40">
        <v>1</v>
      </c>
      <c r="S291" s="35">
        <v>1</v>
      </c>
      <c r="T291" s="69">
        <v>1</v>
      </c>
      <c r="U291" s="69">
        <v>1</v>
      </c>
      <c r="V291" s="17">
        <v>92</v>
      </c>
      <c r="W291" s="15">
        <f t="shared" si="8"/>
      </c>
      <c r="X291" s="39">
        <f t="shared" si="9"/>
      </c>
    </row>
    <row r="292" spans="1:24" x14ac:dyDescent="0.2">
      <c r="A292" t="s" s="12">
        <v>16679</v>
      </c>
      <c r="B292" s="40"/>
      <c r="C292" s="40">
        <f>IF(ISNA(VLOOKUP(A292,'Vervallen BHT'!A:C,3,FALSE))," ","Oui")</f>
      </c>
      <c r="D292" t="s" s="18">
        <v>16689</v>
      </c>
      <c r="E292" s="13"/>
      <c r="F292" s="40"/>
      <c r="G292" s="40"/>
      <c r="H292" s="40"/>
      <c r="I292" s="40">
        <v>1</v>
      </c>
      <c r="J292" s="40">
        <v>1</v>
      </c>
      <c r="K292" s="40">
        <v>1</v>
      </c>
      <c r="L292" s="40">
        <v>1</v>
      </c>
      <c r="M292" s="40">
        <v>1</v>
      </c>
      <c r="N292" s="40">
        <v>1</v>
      </c>
      <c r="O292" s="41">
        <v>1</v>
      </c>
      <c r="P292" s="40">
        <v>1</v>
      </c>
      <c r="Q292" s="40">
        <v>1</v>
      </c>
      <c r="R292" s="40">
        <v>1</v>
      </c>
      <c r="S292" s="35">
        <v>1</v>
      </c>
      <c r="T292" s="69">
        <v>1</v>
      </c>
      <c r="U292" s="69">
        <v>1</v>
      </c>
      <c r="V292" s="17">
        <v>169</v>
      </c>
      <c r="W292" s="15">
        <f t="shared" si="8"/>
      </c>
      <c r="X292" s="39">
        <f t="shared" si="9"/>
      </c>
    </row>
    <row r="293" spans="1:24" x14ac:dyDescent="0.2">
      <c r="A293" t="s" s="12">
        <v>16674</v>
      </c>
      <c r="B293" s="40"/>
      <c r="C293" s="40">
        <f>IF(ISNA(VLOOKUP(A293,'Vervallen BHT'!A:C,3,FALSE))," ","Oui")</f>
      </c>
      <c r="D293" t="s" s="18">
        <v>16696</v>
      </c>
      <c r="E293" s="13"/>
      <c r="F293" s="40"/>
      <c r="G293" s="40"/>
      <c r="H293" s="40"/>
      <c r="I293" s="40">
        <v>1</v>
      </c>
      <c r="J293" s="40">
        <v>1</v>
      </c>
      <c r="K293" s="40">
        <v>1</v>
      </c>
      <c r="L293" s="40">
        <v>1</v>
      </c>
      <c r="M293" s="40">
        <v>1</v>
      </c>
      <c r="N293" s="40">
        <v>1</v>
      </c>
      <c r="O293" s="41">
        <v>1</v>
      </c>
      <c r="P293" s="40">
        <v>1</v>
      </c>
      <c r="Q293" s="40">
        <v>1</v>
      </c>
      <c r="R293" s="40">
        <v>1</v>
      </c>
      <c r="S293" s="35">
        <v>0</v>
      </c>
      <c r="T293" s="69">
        <v>0</v>
      </c>
      <c r="U293" s="69">
        <v>0</v>
      </c>
      <c r="V293" s="17">
        <v>97</v>
      </c>
      <c r="W293" s="15">
        <f t="shared" si="8"/>
      </c>
      <c r="X293" s="39">
        <f t="shared" si="9"/>
      </c>
    </row>
    <row r="294" spans="1:24" x14ac:dyDescent="0.2">
      <c r="A294" t="s" s="12">
        <v>16680</v>
      </c>
      <c r="B294" s="40"/>
      <c r="C294" s="40">
        <f>IF(ISNA(VLOOKUP(A294,'Vervallen BHT'!A:C,3,FALSE))," ","Oui")</f>
      </c>
      <c r="D294" t="s" s="18">
        <v>16690</v>
      </c>
      <c r="E294" s="13"/>
      <c r="F294" s="40"/>
      <c r="G294" s="40"/>
      <c r="H294" s="40"/>
      <c r="I294" s="40">
        <v>1</v>
      </c>
      <c r="J294" s="40">
        <v>1</v>
      </c>
      <c r="K294" s="40">
        <v>1</v>
      </c>
      <c r="L294" s="40">
        <v>1</v>
      </c>
      <c r="M294" s="40">
        <v>1</v>
      </c>
      <c r="N294" s="40">
        <v>1</v>
      </c>
      <c r="O294" s="41">
        <v>1</v>
      </c>
      <c r="P294" s="40">
        <v>1</v>
      </c>
      <c r="Q294" s="40">
        <v>1</v>
      </c>
      <c r="R294" s="40">
        <v>1</v>
      </c>
      <c r="S294" s="35">
        <v>1</v>
      </c>
      <c r="T294" s="69">
        <v>1</v>
      </c>
      <c r="U294" s="69">
        <v>1</v>
      </c>
      <c r="V294" s="17">
        <v>176</v>
      </c>
      <c r="W294" s="15">
        <f t="shared" si="8"/>
      </c>
      <c r="X294" s="39">
        <f t="shared" si="9"/>
      </c>
    </row>
    <row r="295" spans="1:24" x14ac:dyDescent="0.2">
      <c r="A295" t="s" s="12">
        <v>15660</v>
      </c>
      <c r="B295" s="40"/>
      <c r="C295" s="40">
        <f>IF(ISNA(VLOOKUP(A295,'Vervallen BHT'!A:C,3,FALSE))," ","Oui")</f>
      </c>
      <c r="D295" t="s" s="18">
        <v>15661</v>
      </c>
      <c r="E295" s="13"/>
      <c r="F295" s="40"/>
      <c r="G295" s="40"/>
      <c r="H295" s="40">
        <v>1</v>
      </c>
      <c r="I295" s="40">
        <v>1</v>
      </c>
      <c r="J295" s="40">
        <v>1</v>
      </c>
      <c r="K295" s="40">
        <v>1</v>
      </c>
      <c r="L295" s="40">
        <v>1</v>
      </c>
      <c r="M295" s="40">
        <v>1</v>
      </c>
      <c r="N295" s="40">
        <v>1</v>
      </c>
      <c r="O295" s="41">
        <v>1</v>
      </c>
      <c r="P295" s="40">
        <v>1</v>
      </c>
      <c r="Q295" s="40">
        <v>1</v>
      </c>
      <c r="R295" s="40">
        <v>1</v>
      </c>
      <c r="S295" s="35">
        <v>1</v>
      </c>
      <c r="T295" s="69">
        <v>1</v>
      </c>
      <c r="U295" s="69">
        <v>1</v>
      </c>
      <c r="V295" s="17">
        <v>95</v>
      </c>
      <c r="W295" s="15">
        <f t="shared" si="8"/>
      </c>
      <c r="X295" s="39">
        <f t="shared" si="9"/>
      </c>
    </row>
    <row r="296" spans="1:24" x14ac:dyDescent="0.2">
      <c r="A296" t="s" s="12">
        <v>15709</v>
      </c>
      <c r="B296" s="40"/>
      <c r="C296" s="40">
        <f>IF(ISNA(VLOOKUP(A296,'Vervallen BHT'!A:C,3,FALSE))," ","Oui")</f>
      </c>
      <c r="D296" t="s" s="18">
        <v>15710</v>
      </c>
      <c r="E296" s="13"/>
      <c r="F296" s="40"/>
      <c r="G296" s="40"/>
      <c r="H296" s="40">
        <v>1</v>
      </c>
      <c r="I296" s="40">
        <v>1</v>
      </c>
      <c r="J296" s="40">
        <v>1</v>
      </c>
      <c r="K296" s="40">
        <v>1</v>
      </c>
      <c r="L296" s="40">
        <v>1</v>
      </c>
      <c r="M296" s="40">
        <v>1</v>
      </c>
      <c r="N296" s="40">
        <v>1</v>
      </c>
      <c r="O296" s="41">
        <v>0</v>
      </c>
      <c r="P296" s="40">
        <v>1</v>
      </c>
      <c r="Q296" s="40">
        <v>1</v>
      </c>
      <c r="R296" s="40">
        <v>1</v>
      </c>
      <c r="S296" s="35">
        <v>1</v>
      </c>
      <c r="T296" s="69">
        <v>1</v>
      </c>
      <c r="U296" s="69">
        <v>1</v>
      </c>
      <c r="V296" s="17">
        <v>119.4</v>
      </c>
      <c r="W296" s="15">
        <f t="shared" si="8"/>
      </c>
      <c r="X296" s="39">
        <f t="shared" si="9"/>
      </c>
    </row>
    <row r="297" spans="1:24" x14ac:dyDescent="0.2">
      <c r="A297" t="s" s="12">
        <v>15701</v>
      </c>
      <c r="B297" s="40"/>
      <c r="C297" s="40">
        <f>IF(ISNA(VLOOKUP(A297,'Vervallen BHT'!A:C,3,FALSE))," ","Oui")</f>
      </c>
      <c r="D297" t="s" s="18">
        <v>15702</v>
      </c>
      <c r="E297" s="13"/>
      <c r="F297" s="40"/>
      <c r="G297" s="40"/>
      <c r="H297" s="40">
        <v>1</v>
      </c>
      <c r="I297" s="40">
        <v>1</v>
      </c>
      <c r="J297" s="40">
        <v>1</v>
      </c>
      <c r="K297" s="40">
        <v>1</v>
      </c>
      <c r="L297" s="40">
        <v>1</v>
      </c>
      <c r="M297" s="40">
        <v>1</v>
      </c>
      <c r="N297" s="40">
        <v>1</v>
      </c>
      <c r="O297" s="41">
        <v>1</v>
      </c>
      <c r="P297" s="40">
        <v>1</v>
      </c>
      <c r="Q297" s="40">
        <v>1</v>
      </c>
      <c r="R297" s="40">
        <v>1</v>
      </c>
      <c r="S297" s="35">
        <v>1</v>
      </c>
      <c r="T297" s="69">
        <v>1</v>
      </c>
      <c r="U297" s="69">
        <v>1</v>
      </c>
      <c r="V297" s="17">
        <v>118.86</v>
      </c>
      <c r="W297" s="15">
        <f t="shared" si="8"/>
      </c>
      <c r="X297" s="39">
        <f t="shared" si="9"/>
      </c>
    </row>
    <row r="298" spans="1:24" x14ac:dyDescent="0.2">
      <c r="A298" t="s" s="12">
        <v>3764</v>
      </c>
      <c r="B298" s="40"/>
      <c r="C298" s="40">
        <f>IF(ISNA(VLOOKUP(A298,'Vervallen BHT'!A:C,3,FALSE))," ","Oui")</f>
      </c>
      <c r="D298" t="s" s="18">
        <v>3765</v>
      </c>
      <c r="E298" s="13"/>
      <c r="F298" s="40">
        <v>7</v>
      </c>
      <c r="G298" s="40">
        <v>19</v>
      </c>
      <c r="H298" s="40">
        <v>6</v>
      </c>
      <c r="I298" s="40">
        <v>21</v>
      </c>
      <c r="J298" s="40">
        <v>10</v>
      </c>
      <c r="K298" s="40">
        <v>9</v>
      </c>
      <c r="L298" s="40">
        <v>21</v>
      </c>
      <c r="M298" s="40">
        <v>11</v>
      </c>
      <c r="N298" s="40">
        <v>12</v>
      </c>
      <c r="O298" s="41">
        <v>11</v>
      </c>
      <c r="P298" s="40">
        <v>35</v>
      </c>
      <c r="Q298" s="40">
        <v>20</v>
      </c>
      <c r="R298" s="40">
        <v>18</v>
      </c>
      <c r="S298" s="35">
        <v>19</v>
      </c>
      <c r="T298" s="69">
        <v>3</v>
      </c>
      <c r="U298" s="69">
        <v>3</v>
      </c>
      <c r="V298" s="17">
        <f>411.84/20</f>
      </c>
      <c r="W298" s="15">
        <f t="shared" si="8"/>
      </c>
      <c r="X298" s="39">
        <f t="shared" si="9"/>
      </c>
    </row>
    <row r="299" spans="1:24" x14ac:dyDescent="0.2">
      <c r="A299" t="s" s="12">
        <v>1643</v>
      </c>
      <c r="B299" s="40"/>
      <c r="C299" s="40">
        <f>IF(ISNA(VLOOKUP(A299,'Vervallen BHT'!A:C,3,FALSE))," ","Oui")</f>
      </c>
      <c r="D299" t="s" s="18">
        <v>76</v>
      </c>
      <c r="E299" s="13"/>
      <c r="F299" s="40">
        <v>3</v>
      </c>
      <c r="G299" s="40">
        <v>3</v>
      </c>
      <c r="H299" s="40">
        <v>2</v>
      </c>
      <c r="I299" s="40">
        <v>8</v>
      </c>
      <c r="J299" s="40">
        <v>5</v>
      </c>
      <c r="K299" s="40">
        <v>4</v>
      </c>
      <c r="L299" s="40">
        <v>12</v>
      </c>
      <c r="M299" s="40">
        <v>2</v>
      </c>
      <c r="N299" s="40">
        <v>4</v>
      </c>
      <c r="O299" s="41">
        <v>1</v>
      </c>
      <c r="P299" s="40">
        <v>17</v>
      </c>
      <c r="Q299" s="40">
        <v>7</v>
      </c>
      <c r="R299" s="40">
        <v>5</v>
      </c>
      <c r="S299" s="35">
        <v>0</v>
      </c>
      <c r="T299" s="69">
        <v>16</v>
      </c>
      <c r="U299" s="69">
        <v>16</v>
      </c>
      <c r="V299" s="17">
        <f>617.04/20</f>
      </c>
      <c r="W299" s="15">
        <f t="shared" si="8"/>
      </c>
      <c r="X299" s="39">
        <f t="shared" si="9"/>
      </c>
    </row>
    <row r="300" spans="1:24" x14ac:dyDescent="0.2">
      <c r="A300" t="s" s="12">
        <v>15626</v>
      </c>
      <c r="B300" s="40"/>
      <c r="C300" s="40">
        <f>IF(ISNA(VLOOKUP(A300,'Vervallen BHT'!A:C,3,FALSE))," ","Oui")</f>
      </c>
      <c r="D300" t="s" s="18">
        <v>15627</v>
      </c>
      <c r="E300" s="13"/>
      <c r="F300" s="40"/>
      <c r="G300" s="40"/>
      <c r="H300" s="40">
        <v>2</v>
      </c>
      <c r="I300" s="40">
        <v>2</v>
      </c>
      <c r="J300" s="40">
        <v>2</v>
      </c>
      <c r="K300" s="40">
        <v>2</v>
      </c>
      <c r="L300" s="40">
        <v>2</v>
      </c>
      <c r="M300" s="40">
        <v>2</v>
      </c>
      <c r="N300" s="40">
        <v>2</v>
      </c>
      <c r="O300" s="41">
        <v>2</v>
      </c>
      <c r="P300" s="40">
        <v>2</v>
      </c>
      <c r="Q300" s="40">
        <v>2</v>
      </c>
      <c r="R300" s="40">
        <v>1</v>
      </c>
      <c r="S300" s="35">
        <v>1</v>
      </c>
      <c r="T300" s="69">
        <v>1</v>
      </c>
      <c r="U300" s="69">
        <v>1</v>
      </c>
      <c r="V300" s="17">
        <f>12.16/2</f>
      </c>
      <c r="W300" s="15">
        <f t="shared" si="8"/>
      </c>
      <c r="X300" s="39">
        <f t="shared" si="9"/>
      </c>
    </row>
    <row r="301" spans="1:24" x14ac:dyDescent="0.2">
      <c r="A301" t="s" s="12">
        <v>1663</v>
      </c>
      <c r="B301" s="40"/>
      <c r="C301" s="40">
        <f>IF(ISNA(VLOOKUP(A301,'Vervallen BHT'!A:C,3,FALSE))," ","Oui")</f>
      </c>
      <c r="D301" t="s" s="18">
        <v>1664</v>
      </c>
      <c r="E301" s="13"/>
      <c r="F301" s="40"/>
      <c r="G301" s="40">
        <v>5</v>
      </c>
      <c r="H301" s="40">
        <v>3</v>
      </c>
      <c r="I301" s="40">
        <v>2</v>
      </c>
      <c r="J301" s="40">
        <v>0</v>
      </c>
      <c r="K301" s="40">
        <v>5</v>
      </c>
      <c r="L301" s="40">
        <v>6</v>
      </c>
      <c r="M301" s="40">
        <v>6</v>
      </c>
      <c r="N301" s="40">
        <v>6</v>
      </c>
      <c r="O301" s="41">
        <v>5</v>
      </c>
      <c r="P301" s="40">
        <v>23</v>
      </c>
      <c r="Q301" s="40">
        <v>14</v>
      </c>
      <c r="R301" s="40">
        <v>13</v>
      </c>
      <c r="S301" s="35">
        <v>13</v>
      </c>
      <c r="T301" s="69">
        <v>12</v>
      </c>
      <c r="U301" s="69">
        <v>12</v>
      </c>
      <c r="V301" s="17">
        <f>419.22/20</f>
      </c>
      <c r="W301" s="15">
        <f t="shared" si="8"/>
      </c>
      <c r="X301" s="39">
        <f t="shared" si="9"/>
      </c>
    </row>
    <row r="302" spans="1:24" x14ac:dyDescent="0.2">
      <c r="A302" t="s" s="12">
        <v>20166</v>
      </c>
      <c r="B302" s="40"/>
      <c r="C302" s="40">
        <f>IF(ISNA(VLOOKUP(A302,'Vervallen BHT'!A:C,3,FALSE))," ","Oui")</f>
      </c>
      <c r="D302" t="s" s="18">
        <v>20167</v>
      </c>
      <c r="E302" s="13"/>
      <c r="F302" s="40"/>
      <c r="G302" s="40"/>
      <c r="H302" s="40"/>
      <c r="I302" s="40"/>
      <c r="J302" s="40">
        <v>0</v>
      </c>
      <c r="K302" s="40">
        <v>4</v>
      </c>
      <c r="L302" s="40">
        <v>3</v>
      </c>
      <c r="M302" s="40">
        <v>1</v>
      </c>
      <c r="N302" s="40">
        <v>5</v>
      </c>
      <c r="O302" s="41">
        <v>6</v>
      </c>
      <c r="P302" s="40">
        <v>10</v>
      </c>
      <c r="Q302" s="40">
        <v>9</v>
      </c>
      <c r="R302" s="40">
        <v>7</v>
      </c>
      <c r="S302" s="35">
        <v>7</v>
      </c>
      <c r="T302" s="69">
        <v>6</v>
      </c>
      <c r="U302" s="69">
        <v>6</v>
      </c>
      <c r="V302" s="17">
        <f>101.56/5</f>
      </c>
      <c r="W302" s="15">
        <f t="shared" si="8"/>
      </c>
      <c r="X302" s="39">
        <f t="shared" si="9"/>
      </c>
    </row>
    <row r="303" spans="1:24" x14ac:dyDescent="0.2">
      <c r="A303" t="s" s="12">
        <v>21638</v>
      </c>
      <c r="B303" s="40"/>
      <c r="C303" s="40">
        <f>IF(ISNA(VLOOKUP(A303,'Vervallen BHT'!A:C,3,FALSE))," ","Oui")</f>
      </c>
      <c r="D303" t="s" s="18">
        <v>21639</v>
      </c>
      <c r="E303" s="13"/>
      <c r="F303" s="40"/>
      <c r="G303" s="40"/>
      <c r="H303" s="40"/>
      <c r="I303" s="40"/>
      <c r="J303" s="40"/>
      <c r="K303" s="40"/>
      <c r="L303" s="40"/>
      <c r="M303" s="40"/>
      <c r="N303" s="40">
        <v>8</v>
      </c>
      <c r="O303" s="41">
        <v>6</v>
      </c>
      <c r="P303" s="40">
        <v>4</v>
      </c>
      <c r="Q303" s="40">
        <v>3</v>
      </c>
      <c r="R303" s="40">
        <v>3</v>
      </c>
      <c r="S303" s="35">
        <v>3</v>
      </c>
      <c r="T303" s="69">
        <v>3</v>
      </c>
      <c r="U303" s="69">
        <v>3</v>
      </c>
      <c r="V303" s="17">
        <f>777.6/10</f>
      </c>
      <c r="W303" s="15">
        <f t="shared" si="8"/>
      </c>
      <c r="X303" s="39">
        <f t="shared" si="9"/>
      </c>
    </row>
    <row r="304" spans="1:24" x14ac:dyDescent="0.2">
      <c r="A304" t="s" s="12">
        <v>26173</v>
      </c>
      <c r="B304" s="40"/>
      <c r="C304" s="40"/>
      <c r="D304" t="s" s="18">
        <v>26186</v>
      </c>
      <c r="E304" s="13"/>
      <c r="F304" s="40"/>
      <c r="G304" s="40"/>
      <c r="H304" s="40"/>
      <c r="I304" s="40"/>
      <c r="J304" s="40"/>
      <c r="K304" s="40"/>
      <c r="L304" s="40"/>
      <c r="M304" s="40"/>
      <c r="N304" s="40"/>
      <c r="O304" s="41"/>
      <c r="P304" s="40"/>
      <c r="Q304" s="40"/>
      <c r="R304" s="40">
        <v>1</v>
      </c>
      <c r="S304" s="35">
        <v>1</v>
      </c>
      <c r="T304" s="69">
        <v>1</v>
      </c>
      <c r="U304" s="69">
        <v>1</v>
      </c>
      <c r="V304" s="17">
        <v>54.91</v>
      </c>
      <c r="W304" s="15">
        <f t="shared" si="8"/>
      </c>
      <c r="X304" s="39">
        <f t="shared" si="9"/>
      </c>
    </row>
    <row r="305" spans="1:25" x14ac:dyDescent="0.2">
      <c r="A305" t="s" s="12">
        <v>26174</v>
      </c>
      <c r="B305" s="40"/>
      <c r="C305" s="40"/>
      <c r="D305" t="s" s="18">
        <v>26187</v>
      </c>
      <c r="E305" s="13"/>
      <c r="F305" s="40"/>
      <c r="G305" s="40"/>
      <c r="H305" s="40"/>
      <c r="I305" s="40"/>
      <c r="J305" s="40"/>
      <c r="K305" s="40"/>
      <c r="L305" s="40"/>
      <c r="M305" s="40"/>
      <c r="N305" s="40"/>
      <c r="O305" s="41"/>
      <c r="P305" s="40"/>
      <c r="Q305" s="40"/>
      <c r="R305" s="40">
        <v>1</v>
      </c>
      <c r="S305" s="35">
        <v>1</v>
      </c>
      <c r="T305" s="69">
        <v>1</v>
      </c>
      <c r="U305" s="69">
        <v>1</v>
      </c>
      <c r="V305" s="17">
        <v>54.91</v>
      </c>
      <c r="W305" s="15">
        <f t="shared" si="8"/>
      </c>
      <c r="X305" s="39">
        <f t="shared" si="9"/>
      </c>
    </row>
    <row r="306" spans="1:25" x14ac:dyDescent="0.2">
      <c r="A306" t="s" s="12">
        <v>26175</v>
      </c>
      <c r="B306" s="40"/>
      <c r="C306" s="40"/>
      <c r="D306" t="s" s="18">
        <v>26188</v>
      </c>
      <c r="E306" s="13"/>
      <c r="F306" s="40"/>
      <c r="G306" s="40"/>
      <c r="H306" s="40"/>
      <c r="I306" s="40"/>
      <c r="J306" s="40"/>
      <c r="K306" s="40"/>
      <c r="L306" s="40"/>
      <c r="M306" s="40"/>
      <c r="N306" s="40"/>
      <c r="O306" s="41"/>
      <c r="P306" s="40"/>
      <c r="Q306" s="40"/>
      <c r="R306" s="40">
        <v>1</v>
      </c>
      <c r="S306" s="35">
        <v>1</v>
      </c>
      <c r="T306" s="69">
        <v>1</v>
      </c>
      <c r="U306" s="69">
        <v>1</v>
      </c>
      <c r="V306" s="17">
        <v>54.91</v>
      </c>
      <c r="W306" s="15">
        <f t="shared" si="8"/>
      </c>
      <c r="X306" s="39">
        <f t="shared" si="9"/>
      </c>
    </row>
    <row r="307" spans="1:25" x14ac:dyDescent="0.2">
      <c r="A307" t="s" s="12">
        <v>26176</v>
      </c>
      <c r="B307" s="40"/>
      <c r="C307" s="40"/>
      <c r="D307" t="s" s="18">
        <v>26189</v>
      </c>
      <c r="E307" s="13"/>
      <c r="F307" s="40"/>
      <c r="G307" s="40"/>
      <c r="H307" s="40"/>
      <c r="I307" s="40"/>
      <c r="J307" s="40"/>
      <c r="K307" s="40"/>
      <c r="L307" s="40"/>
      <c r="M307" s="40"/>
      <c r="N307" s="40"/>
      <c r="O307" s="41"/>
      <c r="P307" s="40"/>
      <c r="Q307" s="40"/>
      <c r="R307" s="40">
        <v>2</v>
      </c>
      <c r="S307" s="35">
        <v>2</v>
      </c>
      <c r="T307" s="69">
        <v>1</v>
      </c>
      <c r="U307" s="69">
        <v>1</v>
      </c>
      <c r="V307" s="17">
        <v>54.91</v>
      </c>
      <c r="W307" s="15">
        <f t="shared" si="8"/>
      </c>
      <c r="X307" s="39">
        <f t="shared" si="9"/>
      </c>
    </row>
    <row r="308" spans="1:25" x14ac:dyDescent="0.2">
      <c r="A308" t="s" s="12">
        <v>26177</v>
      </c>
      <c r="B308" s="40"/>
      <c r="C308" s="40"/>
      <c r="D308" t="s" s="18">
        <v>26190</v>
      </c>
      <c r="E308" s="13"/>
      <c r="F308" s="40"/>
      <c r="G308" s="40"/>
      <c r="H308" s="40"/>
      <c r="I308" s="40"/>
      <c r="J308" s="40"/>
      <c r="K308" s="40"/>
      <c r="L308" s="40"/>
      <c r="M308" s="40"/>
      <c r="N308" s="40"/>
      <c r="O308" s="41"/>
      <c r="P308" s="40"/>
      <c r="Q308" s="40"/>
      <c r="R308" s="40">
        <v>0</v>
      </c>
      <c r="S308" s="35">
        <v>0</v>
      </c>
      <c r="T308" s="69">
        <v>3</v>
      </c>
      <c r="U308" s="69">
        <v>3</v>
      </c>
      <c r="V308" s="17">
        <f>81.92/2</f>
      </c>
      <c r="W308" s="15">
        <f t="shared" si="8"/>
      </c>
      <c r="X308" s="39">
        <f t="shared" si="9"/>
      </c>
    </row>
    <row r="309" spans="1:25" x14ac:dyDescent="0.2">
      <c r="A309" t="s" s="12">
        <v>26178</v>
      </c>
      <c r="B309" s="40"/>
      <c r="C309" s="40"/>
      <c r="D309" t="s" s="18">
        <v>26191</v>
      </c>
      <c r="E309" s="13"/>
      <c r="F309" s="40"/>
      <c r="G309" s="40"/>
      <c r="H309" s="40"/>
      <c r="I309" s="40"/>
      <c r="J309" s="40"/>
      <c r="K309" s="40"/>
      <c r="L309" s="40"/>
      <c r="M309" s="40"/>
      <c r="N309" s="40"/>
      <c r="O309" s="41"/>
      <c r="P309" s="40"/>
      <c r="Q309" s="40"/>
      <c r="R309" s="40">
        <v>1</v>
      </c>
      <c r="S309" s="35">
        <v>1</v>
      </c>
      <c r="T309" s="69">
        <v>1</v>
      </c>
      <c r="U309" s="69">
        <v>1</v>
      </c>
      <c r="V309" s="17">
        <v>54.91</v>
      </c>
      <c r="W309" s="15">
        <f t="shared" si="8"/>
      </c>
      <c r="X309" s="39">
        <f t="shared" si="9"/>
      </c>
    </row>
    <row r="310" spans="1:25" x14ac:dyDescent="0.2">
      <c r="A310" t="s" s="12">
        <v>26179</v>
      </c>
      <c r="B310" s="40"/>
      <c r="C310" s="40"/>
      <c r="D310" t="s" s="18">
        <v>26192</v>
      </c>
      <c r="E310" s="13"/>
      <c r="F310" s="40"/>
      <c r="G310" s="40"/>
      <c r="H310" s="40"/>
      <c r="I310" s="40"/>
      <c r="J310" s="40"/>
      <c r="K310" s="40"/>
      <c r="L310" s="40"/>
      <c r="M310" s="40"/>
      <c r="N310" s="40"/>
      <c r="O310" s="41"/>
      <c r="P310" s="40"/>
      <c r="Q310" s="40"/>
      <c r="R310" s="40">
        <v>1</v>
      </c>
      <c r="S310" s="35">
        <v>1</v>
      </c>
      <c r="T310" s="69">
        <v>1</v>
      </c>
      <c r="U310" s="69">
        <v>1</v>
      </c>
      <c r="V310" s="17">
        <v>48.45</v>
      </c>
      <c r="W310" s="15">
        <f t="shared" si="8"/>
      </c>
      <c r="X310" s="39">
        <f t="shared" si="9"/>
      </c>
    </row>
    <row r="311" spans="1:25" x14ac:dyDescent="0.2">
      <c r="A311" t="s" s="12">
        <v>26180</v>
      </c>
      <c r="B311" s="40"/>
      <c r="C311" s="40"/>
      <c r="D311" t="s" s="18">
        <v>26193</v>
      </c>
      <c r="E311" s="13"/>
      <c r="F311" s="40"/>
      <c r="G311" s="40"/>
      <c r="H311" s="40"/>
      <c r="I311" s="40"/>
      <c r="J311" s="40"/>
      <c r="K311" s="40"/>
      <c r="L311" s="40"/>
      <c r="M311" s="40"/>
      <c r="N311" s="40"/>
      <c r="O311" s="41"/>
      <c r="P311" s="40"/>
      <c r="Q311" s="40"/>
      <c r="R311" s="40">
        <v>1</v>
      </c>
      <c r="S311" s="35">
        <v>1</v>
      </c>
      <c r="T311" s="69">
        <v>1</v>
      </c>
      <c r="U311" s="69">
        <v>1</v>
      </c>
      <c r="V311" s="17">
        <v>48.45</v>
      </c>
      <c r="W311" s="15">
        <f t="shared" si="8"/>
      </c>
      <c r="X311" s="39">
        <f t="shared" si="9"/>
      </c>
    </row>
    <row r="312" spans="1:25" x14ac:dyDescent="0.2">
      <c r="A312" t="s" s="12">
        <v>26181</v>
      </c>
      <c r="B312" s="40"/>
      <c r="C312" s="40"/>
      <c r="D312" t="s" s="18">
        <v>26194</v>
      </c>
      <c r="E312" s="13"/>
      <c r="F312" s="40"/>
      <c r="G312" s="40"/>
      <c r="H312" s="40"/>
      <c r="I312" s="40"/>
      <c r="J312" s="40"/>
      <c r="K312" s="40"/>
      <c r="L312" s="40"/>
      <c r="M312" s="40"/>
      <c r="N312" s="40"/>
      <c r="O312" s="41"/>
      <c r="P312" s="40"/>
      <c r="Q312" s="40"/>
      <c r="R312" s="40">
        <v>1</v>
      </c>
      <c r="S312" s="35">
        <v>1</v>
      </c>
      <c r="T312" s="69">
        <v>1</v>
      </c>
      <c r="U312" s="69">
        <v>1</v>
      </c>
      <c r="V312" s="17">
        <v>48.45</v>
      </c>
      <c r="W312" s="15">
        <f t="shared" si="8"/>
      </c>
      <c r="X312" s="39">
        <f t="shared" si="9"/>
      </c>
      <c r="Y312" t="s" s="4">
        <v>26222</v>
      </c>
    </row>
    <row r="313" spans="1:25" x14ac:dyDescent="0.2">
      <c r="A313" t="s" s="12">
        <v>26182</v>
      </c>
      <c r="B313" s="40"/>
      <c r="C313" s="40"/>
      <c r="D313" t="s" s="18">
        <v>26195</v>
      </c>
      <c r="E313" s="13"/>
      <c r="F313" s="40"/>
      <c r="G313" s="40"/>
      <c r="H313" s="40"/>
      <c r="I313" s="40"/>
      <c r="J313" s="40"/>
      <c r="K313" s="40"/>
      <c r="L313" s="40"/>
      <c r="M313" s="40"/>
      <c r="N313" s="40"/>
      <c r="O313" s="41"/>
      <c r="P313" s="40"/>
      <c r="Q313" s="40"/>
      <c r="R313" s="40">
        <v>1</v>
      </c>
      <c r="S313" s="35">
        <v>1</v>
      </c>
      <c r="T313" s="69">
        <v>1</v>
      </c>
      <c r="U313" s="69">
        <v>1</v>
      </c>
      <c r="V313" s="17">
        <v>48.45</v>
      </c>
      <c r="W313" s="15">
        <f t="shared" si="8"/>
      </c>
      <c r="X313" s="39">
        <f t="shared" si="9"/>
      </c>
    </row>
    <row r="314" spans="1:25" x14ac:dyDescent="0.2">
      <c r="A314" t="s" s="12">
        <v>26142</v>
      </c>
      <c r="B314" s="40"/>
      <c r="C314" s="40"/>
      <c r="D314" t="s" s="18">
        <v>26196</v>
      </c>
      <c r="E314" s="13"/>
      <c r="F314" s="40"/>
      <c r="G314" s="40"/>
      <c r="H314" s="40"/>
      <c r="I314" s="40"/>
      <c r="J314" s="40"/>
      <c r="K314" s="40"/>
      <c r="L314" s="40"/>
      <c r="M314" s="40"/>
      <c r="N314" s="40"/>
      <c r="O314" s="41"/>
      <c r="P314" s="40"/>
      <c r="Q314" s="40">
        <v>0</v>
      </c>
      <c r="R314" s="40">
        <v>1</v>
      </c>
      <c r="S314" s="35">
        <v>1</v>
      </c>
      <c r="T314" s="69">
        <v>1</v>
      </c>
      <c r="U314" s="69">
        <v>1</v>
      </c>
      <c r="V314" s="17">
        <v>48.45</v>
      </c>
      <c r="W314" s="15">
        <f t="shared" si="8"/>
      </c>
      <c r="X314" s="39">
        <f t="shared" si="9"/>
      </c>
    </row>
    <row r="315" spans="1:25" x14ac:dyDescent="0.2">
      <c r="A315" t="s" s="12">
        <v>26183</v>
      </c>
      <c r="B315" s="40"/>
      <c r="C315" s="40"/>
      <c r="D315" t="s" s="18">
        <v>26197</v>
      </c>
      <c r="E315" s="13"/>
      <c r="F315" s="40"/>
      <c r="G315" s="40"/>
      <c r="H315" s="40"/>
      <c r="I315" s="40"/>
      <c r="J315" s="40"/>
      <c r="K315" s="40"/>
      <c r="L315" s="40"/>
      <c r="M315" s="40"/>
      <c r="N315" s="40"/>
      <c r="O315" s="41"/>
      <c r="P315" s="40"/>
      <c r="Q315" s="40"/>
      <c r="R315" s="40">
        <v>1</v>
      </c>
      <c r="S315" s="35">
        <v>1</v>
      </c>
      <c r="T315" s="69">
        <v>1</v>
      </c>
      <c r="U315" s="69">
        <v>1</v>
      </c>
      <c r="V315" s="17">
        <v>48.45</v>
      </c>
      <c r="W315" s="15">
        <f t="shared" si="8"/>
      </c>
      <c r="X315" s="39">
        <f t="shared" si="9"/>
      </c>
    </row>
    <row r="316" spans="1:25" x14ac:dyDescent="0.2">
      <c r="A316" t="s" s="12">
        <v>26184</v>
      </c>
      <c r="B316" s="40"/>
      <c r="C316" s="40"/>
      <c r="D316" t="s" s="18">
        <v>26198</v>
      </c>
      <c r="E316" s="13"/>
      <c r="F316" s="40"/>
      <c r="G316" s="40"/>
      <c r="H316" s="40"/>
      <c r="I316" s="40"/>
      <c r="J316" s="40"/>
      <c r="K316" s="40"/>
      <c r="L316" s="40"/>
      <c r="M316" s="40"/>
      <c r="N316" s="40"/>
      <c r="O316" s="41"/>
      <c r="P316" s="40"/>
      <c r="Q316" s="40"/>
      <c r="R316" s="40">
        <v>1</v>
      </c>
      <c r="S316" s="35">
        <v>1</v>
      </c>
      <c r="T316" s="69">
        <v>1</v>
      </c>
      <c r="U316" s="69">
        <v>1</v>
      </c>
      <c r="V316" s="17">
        <v>48.45</v>
      </c>
      <c r="W316" s="15">
        <f t="shared" si="8"/>
      </c>
      <c r="X316" s="39">
        <f t="shared" si="9"/>
      </c>
    </row>
    <row r="317" spans="1:25" x14ac:dyDescent="0.2">
      <c r="A317" t="s" s="12">
        <v>26185</v>
      </c>
      <c r="B317" s="40"/>
      <c r="C317" s="40"/>
      <c r="D317" t="s" s="18">
        <v>26199</v>
      </c>
      <c r="E317" s="13"/>
      <c r="F317" s="40"/>
      <c r="G317" s="40"/>
      <c r="H317" s="40"/>
      <c r="I317" s="40"/>
      <c r="J317" s="40"/>
      <c r="K317" s="40"/>
      <c r="L317" s="40"/>
      <c r="M317" s="40"/>
      <c r="N317" s="40"/>
      <c r="O317" s="41"/>
      <c r="P317" s="40"/>
      <c r="Q317" s="40"/>
      <c r="R317" s="40">
        <v>1</v>
      </c>
      <c r="S317" s="35">
        <v>1</v>
      </c>
      <c r="T317" s="69">
        <v>1</v>
      </c>
      <c r="U317" s="69">
        <v>1</v>
      </c>
      <c r="V317" s="17">
        <v>48.45</v>
      </c>
      <c r="W317" s="15">
        <f t="shared" si="8"/>
      </c>
      <c r="X317" s="39">
        <f t="shared" si="9"/>
      </c>
    </row>
    <row r="318" spans="1:25" x14ac:dyDescent="0.2">
      <c r="A318" t="s" s="12">
        <v>1801</v>
      </c>
      <c r="B318" s="40"/>
      <c r="C318" s="40">
        <f>IF(ISNA(VLOOKUP(A318,'Vervallen BHT'!A:C,3,FALSE))," ","Oui")</f>
      </c>
      <c r="D318" t="s" s="19">
        <v>1802</v>
      </c>
      <c r="E318" s="13"/>
      <c r="F318" s="40">
        <v>45</v>
      </c>
      <c r="G318" s="40">
        <v>45</v>
      </c>
      <c r="H318" s="40">
        <v>50</v>
      </c>
      <c r="I318" s="40">
        <v>50</v>
      </c>
      <c r="J318" s="40">
        <v>50</v>
      </c>
      <c r="K318" s="40">
        <v>49</v>
      </c>
      <c r="L318" s="40">
        <v>49</v>
      </c>
      <c r="M318" s="40">
        <v>49</v>
      </c>
      <c r="N318" s="40">
        <v>48</v>
      </c>
      <c r="O318" s="41">
        <v>48</v>
      </c>
      <c r="P318" s="40">
        <v>47</v>
      </c>
      <c r="Q318" s="40">
        <v>45</v>
      </c>
      <c r="R318" s="40">
        <v>45</v>
      </c>
      <c r="S318" s="35">
        <v>45</v>
      </c>
      <c r="T318" s="69">
        <v>45</v>
      </c>
      <c r="U318" s="69">
        <v>45</v>
      </c>
      <c r="V318" s="17">
        <f>2.04/5</f>
      </c>
      <c r="W318" s="15">
        <f t="shared" si="8"/>
      </c>
      <c r="X318" s="39">
        <f t="shared" si="9"/>
      </c>
    </row>
    <row r="319" spans="1:25" x14ac:dyDescent="0.2">
      <c r="A319" t="s" s="12">
        <v>15628</v>
      </c>
      <c r="B319" s="40"/>
      <c r="C319" s="40">
        <f>IF(ISNA(VLOOKUP(A319,'Vervallen BHT'!A:C,3,FALSE))," ","Oui")</f>
      </c>
      <c r="D319" t="s" s="19">
        <v>15629</v>
      </c>
      <c r="E319" s="13"/>
      <c r="F319" s="40"/>
      <c r="G319" s="40"/>
      <c r="H319" s="40">
        <v>104</v>
      </c>
      <c r="I319" s="40">
        <v>104</v>
      </c>
      <c r="J319" s="40">
        <v>103</v>
      </c>
      <c r="K319" s="40">
        <v>103</v>
      </c>
      <c r="L319" s="40">
        <v>103</v>
      </c>
      <c r="M319" s="40">
        <v>103</v>
      </c>
      <c r="N319" s="40">
        <v>100</v>
      </c>
      <c r="O319" s="41">
        <v>200</v>
      </c>
      <c r="P319" s="40">
        <v>200</v>
      </c>
      <c r="Q319" s="40">
        <v>200</v>
      </c>
      <c r="R319" s="40">
        <v>199</v>
      </c>
      <c r="S319" s="35">
        <v>199</v>
      </c>
      <c r="T319" s="69">
        <v>199</v>
      </c>
      <c r="U319" s="69">
        <v>199</v>
      </c>
      <c r="V319" s="17">
        <f>43.37/100</f>
      </c>
      <c r="W319" s="15">
        <f t="shared" si="8"/>
      </c>
      <c r="X319" s="39">
        <f t="shared" si="9"/>
      </c>
    </row>
    <row r="320" spans="1:25" x14ac:dyDescent="0.2">
      <c r="A320" t="s" s="12">
        <v>56</v>
      </c>
      <c r="B320" s="40"/>
      <c r="C320" s="40">
        <f>IF(ISNA(VLOOKUP(A320,'Vervallen BHT'!A:C,3,FALSE))," ","Oui")</f>
      </c>
      <c r="D320" t="s" s="19">
        <v>77</v>
      </c>
      <c r="E320" s="13"/>
      <c r="F320" s="40">
        <v>2</v>
      </c>
      <c r="G320" s="40">
        <v>2</v>
      </c>
      <c r="H320" s="40">
        <v>2</v>
      </c>
      <c r="I320" s="40">
        <v>2</v>
      </c>
      <c r="J320" s="40">
        <v>2</v>
      </c>
      <c r="K320" s="40">
        <v>2</v>
      </c>
      <c r="L320" s="40">
        <v>2</v>
      </c>
      <c r="M320" s="40">
        <v>1</v>
      </c>
      <c r="N320" s="40">
        <v>2</v>
      </c>
      <c r="O320" s="41">
        <v>2</v>
      </c>
      <c r="P320" s="40">
        <v>2</v>
      </c>
      <c r="Q320" s="40">
        <v>2</v>
      </c>
      <c r="R320" s="40">
        <v>2</v>
      </c>
      <c r="S320" s="35">
        <v>2</v>
      </c>
      <c r="T320" s="69">
        <v>2</v>
      </c>
      <c r="U320" s="69">
        <v>2</v>
      </c>
      <c r="V320" s="17">
        <v>0.89</v>
      </c>
      <c r="W320" s="15">
        <f t="shared" si="8"/>
      </c>
      <c r="X320" s="39">
        <f t="shared" si="9"/>
      </c>
    </row>
    <row r="321" spans="1:26" x14ac:dyDescent="0.2">
      <c r="A321" t="s" s="12">
        <v>1205</v>
      </c>
      <c r="B321" s="40"/>
      <c r="C321" s="40">
        <f>IF(ISNA(VLOOKUP(A321,'Vervallen BHT'!A:C,3,FALSE))," ","Oui")</f>
      </c>
      <c r="D321" t="s" s="19">
        <v>1206</v>
      </c>
      <c r="E321" s="13">
        <v>672173</v>
      </c>
      <c r="F321" s="40">
        <v>14</v>
      </c>
      <c r="G321" s="40">
        <v>64</v>
      </c>
      <c r="H321" s="40">
        <v>13</v>
      </c>
      <c r="I321" s="40">
        <v>31</v>
      </c>
      <c r="J321" s="40">
        <v>21</v>
      </c>
      <c r="K321" s="40">
        <v>57</v>
      </c>
      <c r="L321" s="40">
        <v>15</v>
      </c>
      <c r="M321" s="40">
        <v>78</v>
      </c>
      <c r="N321" s="40">
        <v>42</v>
      </c>
      <c r="O321" s="41">
        <v>96</v>
      </c>
      <c r="P321" s="40">
        <v>61</v>
      </c>
      <c r="Q321" s="40">
        <v>67</v>
      </c>
      <c r="R321" s="40">
        <v>31</v>
      </c>
      <c r="S321" s="35">
        <v>93</v>
      </c>
      <c r="T321" s="69">
        <v>66</v>
      </c>
      <c r="U321" s="69">
        <v>66</v>
      </c>
      <c r="V321" s="17">
        <f>42.65/100</f>
      </c>
      <c r="W321" s="15">
        <f t="shared" si="8"/>
      </c>
      <c r="X321" s="39">
        <f t="shared" si="9"/>
      </c>
      <c r="Y321" t="s" s="4">
        <v>26228</v>
      </c>
      <c r="Z321" t="s" s="4">
        <v>26230</v>
      </c>
    </row>
    <row r="322" spans="1:26" x14ac:dyDescent="0.2">
      <c r="A322" t="s" s="12">
        <v>1207</v>
      </c>
      <c r="B322" s="40"/>
      <c r="C322" s="40">
        <f>IF(ISNA(VLOOKUP(A322,'Vervallen BHT'!A:C,3,FALSE))," ","Oui")</f>
      </c>
      <c r="D322" t="s" s="19">
        <v>1208</v>
      </c>
      <c r="E322" s="13">
        <v>672157</v>
      </c>
      <c r="F322" s="40">
        <v>78</v>
      </c>
      <c r="G322" s="40">
        <v>48</v>
      </c>
      <c r="H322" s="40">
        <v>25</v>
      </c>
      <c r="I322" s="40">
        <v>92</v>
      </c>
      <c r="J322" s="40">
        <v>52</v>
      </c>
      <c r="K322" s="40">
        <v>16</v>
      </c>
      <c r="L322" s="40">
        <v>88</v>
      </c>
      <c r="M322" s="40">
        <v>50</v>
      </c>
      <c r="N322" s="40">
        <v>22</v>
      </c>
      <c r="O322" s="41">
        <v>102</v>
      </c>
      <c r="P322" s="40">
        <v>60</v>
      </c>
      <c r="Q322" s="40">
        <v>75</v>
      </c>
      <c r="R322" s="40">
        <v>23</v>
      </c>
      <c r="S322" s="35">
        <v>104</v>
      </c>
      <c r="T322" s="69">
        <v>73</v>
      </c>
      <c r="U322" s="69">
        <v>73</v>
      </c>
      <c r="V322" s="17">
        <f>42.65/100</f>
      </c>
      <c r="W322" s="15">
        <f t="shared" ref="W322:W385" si="10">T322*V322</f>
      </c>
      <c r="X322" s="39">
        <f t="shared" ref="X322:X385" si="11">T322-S322</f>
      </c>
    </row>
    <row r="323" spans="1:26" x14ac:dyDescent="0.2">
      <c r="A323" t="s" s="20">
        <v>1209</v>
      </c>
      <c r="B323" s="40"/>
      <c r="C323" s="40">
        <f>IF(ISNA(VLOOKUP(A323,'Vervallen BHT'!A:C,3,FALSE))," ","Oui")</f>
      </c>
      <c r="D323" t="s" s="19">
        <v>1210</v>
      </c>
      <c r="E323" s="13"/>
      <c r="F323" s="40">
        <v>100</v>
      </c>
      <c r="G323" s="40">
        <v>95</v>
      </c>
      <c r="H323" s="40">
        <v>89</v>
      </c>
      <c r="I323" s="40">
        <v>81</v>
      </c>
      <c r="J323" s="40">
        <v>75</v>
      </c>
      <c r="K323" s="40">
        <v>7</v>
      </c>
      <c r="L323" s="40">
        <v>67</v>
      </c>
      <c r="M323" s="40">
        <v>37</v>
      </c>
      <c r="N323" s="40">
        <v>29</v>
      </c>
      <c r="O323" s="41">
        <v>22</v>
      </c>
      <c r="P323" s="40">
        <v>10</v>
      </c>
      <c r="Q323" s="40">
        <v>106</v>
      </c>
      <c r="R323" s="40">
        <v>98</v>
      </c>
      <c r="S323" s="35">
        <v>94</v>
      </c>
      <c r="T323" s="69">
        <v>82</v>
      </c>
      <c r="U323" s="69">
        <v>82</v>
      </c>
      <c r="V323" s="17">
        <f>63.98/100</f>
      </c>
      <c r="W323" s="15">
        <f t="shared" si="10"/>
      </c>
      <c r="X323" s="39">
        <f t="shared" si="11"/>
      </c>
    </row>
    <row r="324" spans="1:26" x14ac:dyDescent="0.2">
      <c r="A324" t="s" s="52">
        <v>1213</v>
      </c>
      <c r="B324" s="53"/>
      <c r="C324" s="53">
        <f>IF(ISNA(VLOOKUP(A324,'Vervallen BHT'!A:C,3,FALSE))," ","Oui")</f>
      </c>
      <c r="D324" t="s" s="57">
        <v>1214</v>
      </c>
      <c r="E324" t="s" s="54">
        <v>1215</v>
      </c>
      <c r="F324" s="53">
        <v>4</v>
      </c>
      <c r="G324" s="53">
        <v>4</v>
      </c>
      <c r="H324" s="53">
        <v>4</v>
      </c>
      <c r="I324" s="53">
        <v>4</v>
      </c>
      <c r="J324" s="53">
        <v>4</v>
      </c>
      <c r="K324" s="53">
        <v>4</v>
      </c>
      <c r="L324" s="53">
        <v>4</v>
      </c>
      <c r="M324" s="53">
        <v>4</v>
      </c>
      <c r="N324" s="53">
        <v>4</v>
      </c>
      <c r="O324" s="61">
        <v>4</v>
      </c>
      <c r="P324" s="53">
        <v>3</v>
      </c>
      <c r="Q324" s="53">
        <v>3</v>
      </c>
      <c r="R324" s="53">
        <v>3</v>
      </c>
      <c r="S324" s="55">
        <v>3</v>
      </c>
      <c r="T324" s="70">
        <v>3</v>
      </c>
      <c r="U324" s="70">
        <v>3</v>
      </c>
      <c r="V324" s="58">
        <v>0</v>
      </c>
      <c r="W324" s="15">
        <f t="shared" si="10"/>
      </c>
      <c r="X324" s="39">
        <f t="shared" si="11"/>
      </c>
    </row>
    <row r="325" spans="1:26" x14ac:dyDescent="0.2">
      <c r="A325" t="s" s="52">
        <v>1216</v>
      </c>
      <c r="B325" s="53"/>
      <c r="C325" s="53">
        <f>IF(ISNA(VLOOKUP(A325,'Vervallen BHT'!A:C,3,FALSE))," ","Oui")</f>
      </c>
      <c r="D325" t="s" s="59">
        <v>1217</v>
      </c>
      <c r="E325" t="s" s="54">
        <v>1218</v>
      </c>
      <c r="F325" s="53">
        <v>6</v>
      </c>
      <c r="G325" s="53">
        <v>24</v>
      </c>
      <c r="H325" s="53">
        <v>16</v>
      </c>
      <c r="I325" s="53">
        <v>8</v>
      </c>
      <c r="J325" s="53">
        <v>0</v>
      </c>
      <c r="K325" s="53">
        <v>0</v>
      </c>
      <c r="L325" s="53">
        <v>0</v>
      </c>
      <c r="M325" s="53">
        <v>0</v>
      </c>
      <c r="N325" s="53">
        <v>0</v>
      </c>
      <c r="O325" s="61">
        <v>0</v>
      </c>
      <c r="P325" s="53">
        <v>0</v>
      </c>
      <c r="Q325" s="53">
        <v>0</v>
      </c>
      <c r="R325" s="53">
        <v>0</v>
      </c>
      <c r="S325" s="55">
        <v>0</v>
      </c>
      <c r="T325" s="70">
        <v>0</v>
      </c>
      <c r="U325" s="70">
        <v>0</v>
      </c>
      <c r="V325" s="58">
        <v>0</v>
      </c>
      <c r="W325" s="15">
        <f t="shared" si="10"/>
      </c>
      <c r="X325" s="39">
        <f t="shared" si="11"/>
      </c>
    </row>
    <row r="326" spans="1:26" x14ac:dyDescent="0.2">
      <c r="A326" t="s" s="52">
        <v>1219</v>
      </c>
      <c r="B326" s="53"/>
      <c r="C326" s="53">
        <f>IF(ISNA(VLOOKUP(A326,'Vervallen BHT'!A:C,3,FALSE))," ","Oui")</f>
      </c>
      <c r="D326" t="s" s="59">
        <v>1220</v>
      </c>
      <c r="E326" t="s" s="59">
        <v>1221</v>
      </c>
      <c r="F326" s="66">
        <v>12</v>
      </c>
      <c r="G326" s="66">
        <v>10</v>
      </c>
      <c r="H326" s="66">
        <v>7</v>
      </c>
      <c r="I326" s="66">
        <v>5</v>
      </c>
      <c r="J326" s="53">
        <v>2</v>
      </c>
      <c r="K326" s="53">
        <v>0</v>
      </c>
      <c r="L326" s="53">
        <v>0</v>
      </c>
      <c r="M326" s="53">
        <v>0</v>
      </c>
      <c r="N326" s="53">
        <v>0</v>
      </c>
      <c r="O326" s="61">
        <v>0</v>
      </c>
      <c r="P326" s="53">
        <v>0</v>
      </c>
      <c r="Q326" s="53">
        <v>0</v>
      </c>
      <c r="R326" s="53">
        <v>0</v>
      </c>
      <c r="S326" s="55">
        <v>0</v>
      </c>
      <c r="T326" s="70">
        <v>0</v>
      </c>
      <c r="U326" s="70">
        <v>0</v>
      </c>
      <c r="V326" s="58">
        <v>0</v>
      </c>
      <c r="W326" s="15">
        <f t="shared" si="10"/>
      </c>
      <c r="X326" s="39">
        <f t="shared" si="11"/>
      </c>
    </row>
    <row r="327" spans="1:26" x14ac:dyDescent="0.2">
      <c r="A327" t="s" s="12">
        <v>15707</v>
      </c>
      <c r="B327" s="40"/>
      <c r="C327" s="40">
        <f>IF(ISNA(VLOOKUP(A327,'Vervallen BHT'!A:C,3,FALSE))," ","Oui")</f>
      </c>
      <c r="D327" t="s" s="19">
        <v>15708</v>
      </c>
      <c r="E327" s="19"/>
      <c r="F327" s="21"/>
      <c r="G327" s="21"/>
      <c r="H327" s="21">
        <v>105</v>
      </c>
      <c r="I327" s="21">
        <v>105</v>
      </c>
      <c r="J327" s="40">
        <v>105</v>
      </c>
      <c r="K327" s="40">
        <v>105</v>
      </c>
      <c r="L327" s="40">
        <v>105</v>
      </c>
      <c r="M327" s="40">
        <v>104</v>
      </c>
      <c r="N327" s="40">
        <v>103</v>
      </c>
      <c r="O327" s="41">
        <v>103</v>
      </c>
      <c r="P327" s="40">
        <v>103</v>
      </c>
      <c r="Q327" s="40">
        <v>103</v>
      </c>
      <c r="R327" s="40">
        <v>103</v>
      </c>
      <c r="S327" s="35">
        <v>103</v>
      </c>
      <c r="T327" s="69">
        <v>103</v>
      </c>
      <c r="U327" s="69">
        <v>103</v>
      </c>
      <c r="V327" s="17">
        <f>42/100</f>
      </c>
      <c r="W327" s="15">
        <f t="shared" si="10"/>
      </c>
      <c r="X327" s="39">
        <f t="shared" si="11"/>
      </c>
    </row>
    <row r="328" spans="1:26" x14ac:dyDescent="0.2">
      <c r="A328" t="s" s="52">
        <v>1778</v>
      </c>
      <c r="B328" s="53"/>
      <c r="C328" s="53">
        <f>IF(ISNA(VLOOKUP(A328,'Vervallen BHT'!A:C,3,FALSE))," ","Oui")</f>
      </c>
      <c r="D328" t="s" s="59">
        <v>1779</v>
      </c>
      <c r="E328" s="59"/>
      <c r="F328" s="66">
        <v>10</v>
      </c>
      <c r="G328" s="66">
        <v>10</v>
      </c>
      <c r="H328" s="66">
        <v>5</v>
      </c>
      <c r="I328" s="66">
        <v>5</v>
      </c>
      <c r="J328" s="53">
        <v>4</v>
      </c>
      <c r="K328" s="53">
        <v>4</v>
      </c>
      <c r="L328" s="53">
        <v>4</v>
      </c>
      <c r="M328" s="53">
        <v>4</v>
      </c>
      <c r="N328" s="53">
        <v>4</v>
      </c>
      <c r="O328" s="61">
        <v>4</v>
      </c>
      <c r="P328" s="53">
        <v>4</v>
      </c>
      <c r="Q328" s="53">
        <v>4</v>
      </c>
      <c r="R328" s="53">
        <v>4</v>
      </c>
      <c r="S328" s="55">
        <v>2</v>
      </c>
      <c r="T328" s="70">
        <v>2</v>
      </c>
      <c r="U328" s="70">
        <v>2</v>
      </c>
      <c r="V328" s="58">
        <v>0</v>
      </c>
      <c r="W328" s="15">
        <f t="shared" si="10"/>
      </c>
      <c r="X328" s="39">
        <f t="shared" si="11"/>
      </c>
    </row>
    <row r="329" spans="1:26" x14ac:dyDescent="0.2">
      <c r="A329" t="s" s="52">
        <v>1222</v>
      </c>
      <c r="B329" s="53"/>
      <c r="C329" s="53">
        <f>IF(ISNA(VLOOKUP(A329,'Vervallen BHT'!A:C,3,FALSE))," ","Oui")</f>
      </c>
      <c r="D329" t="s" s="59">
        <v>1223</v>
      </c>
      <c r="E329" s="54"/>
      <c r="F329" s="53">
        <v>0</v>
      </c>
      <c r="G329" s="53">
        <v>0</v>
      </c>
      <c r="H329" s="53">
        <v>0</v>
      </c>
      <c r="I329" s="53">
        <v>0</v>
      </c>
      <c r="J329" s="53">
        <v>0</v>
      </c>
      <c r="K329" s="53">
        <v>0</v>
      </c>
      <c r="L329" s="53">
        <v>0</v>
      </c>
      <c r="M329" s="53">
        <v>0</v>
      </c>
      <c r="N329" s="53">
        <v>0</v>
      </c>
      <c r="O329" s="61">
        <v>0</v>
      </c>
      <c r="P329" s="53">
        <v>0</v>
      </c>
      <c r="Q329" s="53">
        <v>0</v>
      </c>
      <c r="R329" s="53">
        <v>0</v>
      </c>
      <c r="S329" s="55">
        <v>0</v>
      </c>
      <c r="T329" s="70">
        <v>0</v>
      </c>
      <c r="U329" s="70">
        <v>0</v>
      </c>
      <c r="V329" s="58">
        <v>0</v>
      </c>
      <c r="W329" s="15">
        <f t="shared" si="10"/>
      </c>
      <c r="X329" s="39">
        <f t="shared" si="11"/>
      </c>
    </row>
    <row r="330" spans="1:26" x14ac:dyDescent="0.2">
      <c r="A330" t="s" s="12">
        <v>26</v>
      </c>
      <c r="B330" s="40"/>
      <c r="C330" s="40">
        <f>IF(ISNA(VLOOKUP(A330,'Vervallen BHT'!A:C,3,FALSE))," ","Oui")</f>
      </c>
      <c r="D330" t="s" s="13">
        <v>27</v>
      </c>
      <c r="E330" s="13"/>
      <c r="F330" s="40">
        <v>7</v>
      </c>
      <c r="G330" s="40">
        <v>7</v>
      </c>
      <c r="H330" s="40">
        <v>6</v>
      </c>
      <c r="I330" s="40">
        <v>6</v>
      </c>
      <c r="J330" s="40">
        <v>6</v>
      </c>
      <c r="K330" s="40">
        <v>6</v>
      </c>
      <c r="L330" s="40">
        <v>6</v>
      </c>
      <c r="M330" s="40">
        <v>6</v>
      </c>
      <c r="N330" s="40">
        <v>6</v>
      </c>
      <c r="O330" s="41">
        <v>6</v>
      </c>
      <c r="P330" s="40">
        <v>6</v>
      </c>
      <c r="Q330" s="40">
        <v>6</v>
      </c>
      <c r="R330" s="40">
        <v>6</v>
      </c>
      <c r="S330" s="35">
        <v>6</v>
      </c>
      <c r="T330" s="69">
        <v>6</v>
      </c>
      <c r="U330" s="69">
        <v>6</v>
      </c>
      <c r="V330" s="17">
        <v>0.325</v>
      </c>
      <c r="W330" s="15">
        <f t="shared" si="10"/>
      </c>
      <c r="X330" s="39">
        <f t="shared" si="11"/>
      </c>
    </row>
    <row r="331" spans="1:26" x14ac:dyDescent="0.2">
      <c r="A331" t="s" s="12">
        <v>1224</v>
      </c>
      <c r="B331" s="40"/>
      <c r="C331" s="40">
        <f>IF(ISNA(VLOOKUP(A331,'Vervallen BHT'!A:C,3,FALSE))," ","Oui")</f>
      </c>
      <c r="D331" t="s" s="19">
        <v>1225</v>
      </c>
      <c r="E331" s="13">
        <v>672211</v>
      </c>
      <c r="F331" s="40">
        <v>31</v>
      </c>
      <c r="G331" s="40">
        <v>110</v>
      </c>
      <c r="H331" s="40">
        <v>103</v>
      </c>
      <c r="I331" s="40">
        <v>97</v>
      </c>
      <c r="J331" s="40">
        <v>67</v>
      </c>
      <c r="K331" s="40">
        <v>52</v>
      </c>
      <c r="L331" s="40">
        <v>40</v>
      </c>
      <c r="M331" s="40">
        <v>23</v>
      </c>
      <c r="N331" s="40">
        <v>17</v>
      </c>
      <c r="O331" s="41">
        <v>7</v>
      </c>
      <c r="P331" s="40">
        <v>99</v>
      </c>
      <c r="Q331" s="40">
        <v>85</v>
      </c>
      <c r="R331" s="40">
        <v>74</v>
      </c>
      <c r="S331" s="35">
        <v>68</v>
      </c>
      <c r="T331" s="69">
        <v>63</v>
      </c>
      <c r="U331" s="69">
        <v>63</v>
      </c>
      <c r="V331" s="17">
        <f>39.6/100</f>
      </c>
      <c r="W331" s="15">
        <f t="shared" si="10"/>
      </c>
      <c r="X331" s="39">
        <f t="shared" si="11"/>
      </c>
    </row>
    <row r="332" spans="1:26" x14ac:dyDescent="0.2">
      <c r="A332" t="s" s="20">
        <v>1226</v>
      </c>
      <c r="B332" s="40"/>
      <c r="C332" s="40">
        <f>IF(ISNA(VLOOKUP(A332,'Vervallen BHT'!A:C,3,FALSE))," ","Oui")</f>
      </c>
      <c r="D332" t="s" s="19">
        <v>1227</v>
      </c>
      <c r="E332" s="13">
        <v>671916</v>
      </c>
      <c r="F332" s="40">
        <v>38</v>
      </c>
      <c r="G332" s="40">
        <v>18</v>
      </c>
      <c r="H332" s="40">
        <v>11</v>
      </c>
      <c r="I332" s="40">
        <v>4</v>
      </c>
      <c r="J332" s="40">
        <v>76</v>
      </c>
      <c r="K332" s="40">
        <v>67</v>
      </c>
      <c r="L332" s="40">
        <v>54</v>
      </c>
      <c r="M332" s="40">
        <v>33</v>
      </c>
      <c r="N332" s="40">
        <v>28</v>
      </c>
      <c r="O332" s="41">
        <v>18</v>
      </c>
      <c r="P332" s="40">
        <v>110</v>
      </c>
      <c r="Q332" s="40">
        <v>101</v>
      </c>
      <c r="R332" s="40">
        <v>93</v>
      </c>
      <c r="S332" s="35">
        <v>90</v>
      </c>
      <c r="T332" s="69">
        <v>84</v>
      </c>
      <c r="U332" s="69">
        <v>84</v>
      </c>
      <c r="V332" s="17">
        <f>35.85/100</f>
      </c>
      <c r="W332" s="15">
        <f t="shared" si="10"/>
      </c>
      <c r="X332" s="39">
        <f t="shared" si="11"/>
      </c>
    </row>
    <row r="333" spans="1:26" x14ac:dyDescent="0.2">
      <c r="A333" t="s" s="60">
        <v>1228</v>
      </c>
      <c r="B333" s="53"/>
      <c r="C333" s="53">
        <f>IF(ISNA(VLOOKUP(A333,'Vervallen BHT'!A:C,3,FALSE))," ","Oui")</f>
      </c>
      <c r="D333" t="s" s="59">
        <v>1229</v>
      </c>
      <c r="E333" t="s" s="59">
        <v>1230</v>
      </c>
      <c r="F333" s="66">
        <v>39</v>
      </c>
      <c r="G333" s="66">
        <v>35</v>
      </c>
      <c r="H333" s="66">
        <v>34</v>
      </c>
      <c r="I333" s="66">
        <v>31</v>
      </c>
      <c r="J333" s="53">
        <v>25</v>
      </c>
      <c r="K333" s="53">
        <v>20</v>
      </c>
      <c r="L333" s="53">
        <v>19</v>
      </c>
      <c r="M333" s="53">
        <v>17</v>
      </c>
      <c r="N333" s="53">
        <v>16</v>
      </c>
      <c r="O333" s="61">
        <v>16</v>
      </c>
      <c r="P333" s="53">
        <v>13</v>
      </c>
      <c r="Q333" s="53">
        <v>13</v>
      </c>
      <c r="R333" s="53">
        <v>13</v>
      </c>
      <c r="S333" s="55">
        <v>13</v>
      </c>
      <c r="T333" s="70">
        <v>13</v>
      </c>
      <c r="U333" s="70">
        <v>13</v>
      </c>
      <c r="V333" s="58">
        <v>0</v>
      </c>
      <c r="W333" s="15">
        <f t="shared" si="10"/>
      </c>
      <c r="X333" s="39">
        <f t="shared" si="11"/>
      </c>
    </row>
    <row r="334" spans="1:26" x14ac:dyDescent="0.2">
      <c r="A334" t="s" s="12">
        <v>1234</v>
      </c>
      <c r="B334" s="40"/>
      <c r="C334" s="40">
        <f>IF(ISNA(VLOOKUP(A334,'Vervallen BHT'!A:C,3,FALSE))," ","Oui")</f>
      </c>
      <c r="D334" t="s" s="19">
        <v>1235</v>
      </c>
      <c r="E334" s="13">
        <v>672319</v>
      </c>
      <c r="F334" s="40">
        <v>13</v>
      </c>
      <c r="G334" s="40">
        <v>10</v>
      </c>
      <c r="H334" s="40">
        <v>10</v>
      </c>
      <c r="I334" s="40">
        <v>8</v>
      </c>
      <c r="J334" s="40">
        <v>8</v>
      </c>
      <c r="K334" s="40">
        <v>8</v>
      </c>
      <c r="L334" s="40">
        <v>3</v>
      </c>
      <c r="M334" s="40">
        <v>14</v>
      </c>
      <c r="N334" s="40">
        <v>11</v>
      </c>
      <c r="O334" s="41">
        <v>11</v>
      </c>
      <c r="P334" s="40">
        <v>10</v>
      </c>
      <c r="Q334" s="40">
        <v>106</v>
      </c>
      <c r="R334" s="40">
        <v>104</v>
      </c>
      <c r="S334" s="35">
        <v>104</v>
      </c>
      <c r="T334" s="69">
        <v>103</v>
      </c>
      <c r="U334" s="69">
        <v>103</v>
      </c>
      <c r="V334" s="17">
        <f>60.9/100</f>
      </c>
      <c r="W334" s="15">
        <f t="shared" si="10"/>
      </c>
      <c r="X334" s="39">
        <f t="shared" si="11"/>
      </c>
    </row>
    <row r="335" spans="1:26" x14ac:dyDescent="0.2">
      <c r="A335" t="s" s="12">
        <v>1782</v>
      </c>
      <c r="B335" s="40"/>
      <c r="C335" s="40">
        <f>IF(ISNA(VLOOKUP(A335,'Vervallen BHT'!A:C,3,FALSE))," ","Oui")</f>
      </c>
      <c r="D335" t="s" s="19">
        <v>1783</v>
      </c>
      <c r="E335" s="13"/>
      <c r="F335" s="40">
        <v>7</v>
      </c>
      <c r="G335" s="40">
        <v>7</v>
      </c>
      <c r="H335" s="40">
        <v>7</v>
      </c>
      <c r="I335" s="40">
        <v>7</v>
      </c>
      <c r="J335" s="40">
        <v>7</v>
      </c>
      <c r="K335" s="40">
        <v>6</v>
      </c>
      <c r="L335" s="40">
        <v>6</v>
      </c>
      <c r="M335" s="40">
        <v>11</v>
      </c>
      <c r="N335" s="40">
        <v>11</v>
      </c>
      <c r="O335" s="41">
        <v>11</v>
      </c>
      <c r="P335" s="40">
        <v>11</v>
      </c>
      <c r="Q335" s="40">
        <v>11</v>
      </c>
      <c r="R335" s="40">
        <v>11</v>
      </c>
      <c r="S335" s="35">
        <v>10</v>
      </c>
      <c r="T335" s="69">
        <v>10</v>
      </c>
      <c r="U335" s="69">
        <v>10</v>
      </c>
      <c r="V335" s="17">
        <f>15.01/10</f>
      </c>
      <c r="W335" s="15">
        <f t="shared" si="10"/>
      </c>
      <c r="X335" s="39">
        <f t="shared" si="11"/>
      </c>
    </row>
    <row r="336" spans="1:26" x14ac:dyDescent="0.2">
      <c r="A336" t="s" s="52">
        <v>1236</v>
      </c>
      <c r="B336" s="53"/>
      <c r="C336" s="53">
        <f>IF(ISNA(VLOOKUP(A336,'Vervallen BHT'!A:C,3,FALSE))," ","Oui")</f>
      </c>
      <c r="D336" t="s" s="59">
        <v>1237</v>
      </c>
      <c r="E336" s="54"/>
      <c r="F336" s="53">
        <v>3</v>
      </c>
      <c r="G336" s="53">
        <v>3</v>
      </c>
      <c r="H336" s="53">
        <v>2</v>
      </c>
      <c r="I336" s="53">
        <v>12</v>
      </c>
      <c r="J336" s="53">
        <v>11</v>
      </c>
      <c r="K336" s="53">
        <v>10</v>
      </c>
      <c r="L336" s="53">
        <v>10</v>
      </c>
      <c r="M336" s="53">
        <v>9</v>
      </c>
      <c r="N336" s="53">
        <v>9</v>
      </c>
      <c r="O336" s="61">
        <v>9</v>
      </c>
      <c r="P336" s="53">
        <v>9</v>
      </c>
      <c r="Q336" s="53">
        <v>9</v>
      </c>
      <c r="R336" s="53">
        <v>9</v>
      </c>
      <c r="S336" s="55">
        <v>9</v>
      </c>
      <c r="T336" s="70">
        <v>9</v>
      </c>
      <c r="U336" s="70">
        <v>9</v>
      </c>
      <c r="V336" s="58">
        <v>0</v>
      </c>
      <c r="W336" s="15">
        <f t="shared" si="10"/>
      </c>
      <c r="X336" s="39">
        <f t="shared" si="11"/>
      </c>
    </row>
    <row r="337" spans="1:24" s="64" customFormat="1" x14ac:dyDescent="0.2">
      <c r="A337" t="s" s="12">
        <v>1238</v>
      </c>
      <c r="B337" s="40"/>
      <c r="C337" s="40">
        <f>IF(ISNA(VLOOKUP(A337,'Vervallen BHT'!A:C,3,FALSE))," ","Oui")</f>
      </c>
      <c r="D337" t="s" s="19">
        <v>1239</v>
      </c>
      <c r="E337" s="13"/>
      <c r="F337" s="40">
        <v>19</v>
      </c>
      <c r="G337" s="40">
        <v>19</v>
      </c>
      <c r="H337" s="40">
        <v>17</v>
      </c>
      <c r="I337" s="40">
        <v>17</v>
      </c>
      <c r="J337" s="40">
        <v>13</v>
      </c>
      <c r="K337" s="40">
        <v>11</v>
      </c>
      <c r="L337" s="40">
        <v>10</v>
      </c>
      <c r="M337" s="40">
        <v>8</v>
      </c>
      <c r="N337" s="40">
        <v>8</v>
      </c>
      <c r="O337" s="41">
        <v>6</v>
      </c>
      <c r="P337" s="40">
        <v>6</v>
      </c>
      <c r="Q337" s="40">
        <v>1</v>
      </c>
      <c r="R337" s="40">
        <v>0</v>
      </c>
      <c r="S337" s="35">
        <v>100</v>
      </c>
      <c r="T337" s="69">
        <v>99</v>
      </c>
      <c r="U337" s="69">
        <v>99</v>
      </c>
      <c r="V337" s="17">
        <f>42.65/100</f>
      </c>
      <c r="W337" s="15">
        <f t="shared" si="10"/>
      </c>
      <c r="X337" s="39">
        <f t="shared" si="11"/>
      </c>
    </row>
    <row r="338" spans="1:24" s="64" customFormat="1" x14ac:dyDescent="0.2">
      <c r="A338" t="s" s="12">
        <v>1797</v>
      </c>
      <c r="B338" s="40"/>
      <c r="C338" s="40">
        <f>IF(ISNA(VLOOKUP(A338,'Vervallen BHT'!A:C,3,FALSE))," ","Oui")</f>
      </c>
      <c r="D338" t="s" s="19">
        <v>1798</v>
      </c>
      <c r="E338" s="13"/>
      <c r="F338" s="40">
        <v>4</v>
      </c>
      <c r="G338" s="40">
        <v>4</v>
      </c>
      <c r="H338" s="40">
        <v>4</v>
      </c>
      <c r="I338" s="40">
        <v>4</v>
      </c>
      <c r="J338" s="40">
        <v>4</v>
      </c>
      <c r="K338" s="40">
        <v>1</v>
      </c>
      <c r="L338" s="40">
        <v>1</v>
      </c>
      <c r="M338" s="40">
        <v>6</v>
      </c>
      <c r="N338" s="40">
        <v>3</v>
      </c>
      <c r="O338" s="41">
        <v>4</v>
      </c>
      <c r="P338" s="40">
        <v>4</v>
      </c>
      <c r="Q338" s="40">
        <v>4</v>
      </c>
      <c r="R338" s="40">
        <v>101</v>
      </c>
      <c r="S338" s="35">
        <v>100</v>
      </c>
      <c r="T338" s="69">
        <v>100</v>
      </c>
      <c r="U338" s="69">
        <v>100</v>
      </c>
      <c r="V338" s="17">
        <f>48.73/100</f>
      </c>
      <c r="W338" s="15">
        <f t="shared" si="10"/>
      </c>
      <c r="X338" s="39">
        <f t="shared" si="11"/>
      </c>
    </row>
    <row r="339" spans="1:24" s="64" customFormat="1" x14ac:dyDescent="0.2">
      <c r="A339" t="s" s="12">
        <v>1240</v>
      </c>
      <c r="B339" s="40"/>
      <c r="C339" s="40">
        <f>IF(ISNA(VLOOKUP(A339,'Vervallen BHT'!A:C,3,FALSE))," ","Oui")</f>
      </c>
      <c r="D339" t="s" s="19">
        <v>1241</v>
      </c>
      <c r="E339" s="13"/>
      <c r="F339" s="40">
        <v>12</v>
      </c>
      <c r="G339" s="40">
        <v>12</v>
      </c>
      <c r="H339" s="40">
        <v>11</v>
      </c>
      <c r="I339" s="40">
        <v>11</v>
      </c>
      <c r="J339" s="40">
        <v>11</v>
      </c>
      <c r="K339" s="40">
        <v>8</v>
      </c>
      <c r="L339" s="40">
        <v>7</v>
      </c>
      <c r="M339" s="40">
        <v>5</v>
      </c>
      <c r="N339" s="40">
        <v>5</v>
      </c>
      <c r="O339" s="41">
        <v>5</v>
      </c>
      <c r="P339" s="40">
        <v>5</v>
      </c>
      <c r="Q339" s="40">
        <v>2</v>
      </c>
      <c r="R339" s="40">
        <v>100</v>
      </c>
      <c r="S339" s="35">
        <v>100</v>
      </c>
      <c r="T339" s="69">
        <v>100</v>
      </c>
      <c r="U339" s="69">
        <v>100</v>
      </c>
      <c r="V339" s="17">
        <f>85.33/100</f>
      </c>
      <c r="W339" s="15">
        <f t="shared" si="10"/>
      </c>
      <c r="X339" s="39">
        <f t="shared" si="11"/>
      </c>
    </row>
    <row r="340" spans="1:24" x14ac:dyDescent="0.2">
      <c r="A340" t="s" s="52">
        <v>1242</v>
      </c>
      <c r="B340" s="53"/>
      <c r="C340" s="53">
        <f>IF(ISNA(VLOOKUP(A340,'Vervallen BHT'!A:C,3,FALSE))," ","Oui")</f>
      </c>
      <c r="D340" t="s" s="59">
        <v>1243</v>
      </c>
      <c r="E340" s="54"/>
      <c r="F340" s="53">
        <v>11</v>
      </c>
      <c r="G340" s="53">
        <v>11</v>
      </c>
      <c r="H340" s="53">
        <v>10</v>
      </c>
      <c r="I340" s="53">
        <v>9</v>
      </c>
      <c r="J340" s="53">
        <v>7</v>
      </c>
      <c r="K340" s="53">
        <v>7</v>
      </c>
      <c r="L340" s="53">
        <v>7</v>
      </c>
      <c r="M340" s="53">
        <v>6</v>
      </c>
      <c r="N340" s="53">
        <v>5</v>
      </c>
      <c r="O340" s="61">
        <v>5</v>
      </c>
      <c r="P340" s="53">
        <v>5</v>
      </c>
      <c r="Q340" s="53">
        <v>5</v>
      </c>
      <c r="R340" s="53">
        <v>5</v>
      </c>
      <c r="S340" s="55">
        <v>5</v>
      </c>
      <c r="T340" s="70">
        <v>5</v>
      </c>
      <c r="U340" s="70">
        <v>5</v>
      </c>
      <c r="V340" s="58">
        <v>0</v>
      </c>
      <c r="W340" s="15">
        <f t="shared" si="10"/>
      </c>
      <c r="X340" s="39">
        <f t="shared" si="11"/>
      </c>
    </row>
    <row r="341" spans="1:24" s="64" customFormat="1" x14ac:dyDescent="0.2">
      <c r="A341" t="s" s="12">
        <v>1794</v>
      </c>
      <c r="B341" s="40"/>
      <c r="C341" s="40">
        <f>IF(ISNA(VLOOKUP(A341,'Vervallen BHT'!A:C,3,FALSE))," ","Oui")</f>
      </c>
      <c r="D341" t="s" s="19">
        <v>1795</v>
      </c>
      <c r="E341" s="13"/>
      <c r="F341" s="40">
        <v>1</v>
      </c>
      <c r="G341" s="40">
        <v>1</v>
      </c>
      <c r="H341" s="40">
        <v>10</v>
      </c>
      <c r="I341" s="40">
        <v>10</v>
      </c>
      <c r="J341" s="40">
        <v>8</v>
      </c>
      <c r="K341" s="40">
        <v>6</v>
      </c>
      <c r="L341" s="40">
        <v>6</v>
      </c>
      <c r="M341" s="40">
        <v>6</v>
      </c>
      <c r="N341" s="40">
        <v>6</v>
      </c>
      <c r="O341" s="41">
        <v>1</v>
      </c>
      <c r="P341" s="40">
        <v>99</v>
      </c>
      <c r="Q341" s="40">
        <v>98</v>
      </c>
      <c r="R341" s="40">
        <v>89</v>
      </c>
      <c r="S341" s="35">
        <v>84</v>
      </c>
      <c r="T341" s="69">
        <v>76</v>
      </c>
      <c r="U341" s="69">
        <v>76</v>
      </c>
      <c r="V341" s="17">
        <f>70.08/100</f>
      </c>
      <c r="W341" s="15">
        <f t="shared" si="10"/>
      </c>
      <c r="X341" s="39">
        <f t="shared" si="11"/>
      </c>
    </row>
    <row r="342" spans="1:24" s="64" customFormat="1" x14ac:dyDescent="0.2">
      <c r="A342" t="s" s="52">
        <v>1784</v>
      </c>
      <c r="B342" s="53"/>
      <c r="C342" s="53">
        <f>IF(ISNA(VLOOKUP(A342,'Vervallen BHT'!A:C,3,FALSE))," ","Oui")</f>
      </c>
      <c r="D342" t="s" s="59">
        <v>1785</v>
      </c>
      <c r="E342" s="54"/>
      <c r="F342" s="53">
        <v>2</v>
      </c>
      <c r="G342" s="53">
        <v>2</v>
      </c>
      <c r="H342" s="53">
        <v>2</v>
      </c>
      <c r="I342" s="53">
        <v>2</v>
      </c>
      <c r="J342" s="53">
        <v>2</v>
      </c>
      <c r="K342" s="53">
        <v>2</v>
      </c>
      <c r="L342" s="53">
        <v>2</v>
      </c>
      <c r="M342" s="53">
        <v>2</v>
      </c>
      <c r="N342" s="53">
        <v>2</v>
      </c>
      <c r="O342" s="61">
        <v>2</v>
      </c>
      <c r="P342" s="53">
        <v>2</v>
      </c>
      <c r="Q342" s="53">
        <v>2</v>
      </c>
      <c r="R342" s="53">
        <v>2</v>
      </c>
      <c r="S342" s="55">
        <v>2</v>
      </c>
      <c r="T342" s="70">
        <v>2</v>
      </c>
      <c r="U342" s="70">
        <v>2</v>
      </c>
      <c r="V342" s="58">
        <v>0</v>
      </c>
      <c r="W342" s="15">
        <f t="shared" si="10"/>
      </c>
      <c r="X342" s="39">
        <f t="shared" si="11"/>
      </c>
    </row>
    <row r="343" spans="1:24" x14ac:dyDescent="0.2">
      <c r="A343" t="s" s="52">
        <v>1813</v>
      </c>
      <c r="B343" s="53"/>
      <c r="C343" s="53">
        <f>IF(ISNA(VLOOKUP(A343,'Vervallen BHT'!A:C,3,FALSE))," ","Oui")</f>
      </c>
      <c r="D343" t="s" s="59">
        <v>142</v>
      </c>
      <c r="E343" s="54"/>
      <c r="F343" s="53">
        <v>9</v>
      </c>
      <c r="G343" s="53">
        <v>6</v>
      </c>
      <c r="H343" s="53">
        <v>5</v>
      </c>
      <c r="I343" s="53">
        <v>5</v>
      </c>
      <c r="J343" s="53">
        <v>4</v>
      </c>
      <c r="K343" s="53">
        <v>5</v>
      </c>
      <c r="L343" s="53">
        <v>4</v>
      </c>
      <c r="M343" s="53">
        <v>4</v>
      </c>
      <c r="N343" s="53">
        <v>3</v>
      </c>
      <c r="O343" s="61">
        <v>3</v>
      </c>
      <c r="P343" s="53">
        <v>3</v>
      </c>
      <c r="Q343" s="53">
        <v>3</v>
      </c>
      <c r="R343" s="53">
        <v>1</v>
      </c>
      <c r="S343" s="55">
        <v>1</v>
      </c>
      <c r="T343" s="70">
        <v>1</v>
      </c>
      <c r="U343" s="70">
        <v>1</v>
      </c>
      <c r="V343" s="58">
        <v>0</v>
      </c>
      <c r="W343" s="15">
        <f t="shared" si="10"/>
      </c>
      <c r="X343" s="39">
        <f t="shared" si="11"/>
      </c>
    </row>
    <row r="344" spans="1:24" x14ac:dyDescent="0.2">
      <c r="A344" t="s" s="12">
        <v>1683</v>
      </c>
      <c r="B344" s="40"/>
      <c r="C344" s="40">
        <f>IF(ISNA(VLOOKUP(A344,'Vervallen BHT'!A:C,3,FALSE))," ","Oui")</f>
      </c>
      <c r="D344" t="s" s="13">
        <v>78</v>
      </c>
      <c r="E344" s="13"/>
      <c r="F344" s="40">
        <v>59</v>
      </c>
      <c r="G344" s="40">
        <v>45</v>
      </c>
      <c r="H344" s="40">
        <v>32</v>
      </c>
      <c r="I344" s="40">
        <v>25</v>
      </c>
      <c r="J344" s="40">
        <v>105</v>
      </c>
      <c r="K344" s="40">
        <v>93</v>
      </c>
      <c r="L344" s="40">
        <v>85</v>
      </c>
      <c r="M344" s="40">
        <v>69</v>
      </c>
      <c r="N344" s="40">
        <v>55</v>
      </c>
      <c r="O344" s="41">
        <v>40</v>
      </c>
      <c r="P344" s="40">
        <v>18</v>
      </c>
      <c r="Q344" s="40">
        <v>80</v>
      </c>
      <c r="R344" s="40">
        <v>57</v>
      </c>
      <c r="S344" s="35">
        <v>44</v>
      </c>
      <c r="T344" s="69">
        <v>35</v>
      </c>
      <c r="U344" s="69">
        <v>35</v>
      </c>
      <c r="V344" s="17">
        <f>45.7/100</f>
      </c>
      <c r="W344" s="15">
        <f t="shared" si="10"/>
      </c>
      <c r="X344" s="39">
        <f t="shared" si="11"/>
      </c>
    </row>
    <row r="345" spans="1:24" x14ac:dyDescent="0.2">
      <c r="A345" t="s" s="12">
        <v>57</v>
      </c>
      <c r="B345" s="40"/>
      <c r="C345" s="40">
        <f>IF(ISNA(VLOOKUP(A345,'Vervallen BHT'!A:C,3,FALSE))," ","Oui")</f>
      </c>
      <c r="D345" t="s" s="13">
        <v>5295</v>
      </c>
      <c r="E345" s="13"/>
      <c r="F345" s="40">
        <v>5</v>
      </c>
      <c r="G345" s="40">
        <v>5</v>
      </c>
      <c r="H345" s="40">
        <v>5</v>
      </c>
      <c r="I345" s="40">
        <v>5</v>
      </c>
      <c r="J345" s="40">
        <v>5</v>
      </c>
      <c r="K345" s="40">
        <v>4</v>
      </c>
      <c r="L345" s="40">
        <v>4</v>
      </c>
      <c r="M345" s="40">
        <v>4</v>
      </c>
      <c r="N345" s="40">
        <v>4</v>
      </c>
      <c r="O345" s="41">
        <v>4</v>
      </c>
      <c r="P345" s="40">
        <v>4</v>
      </c>
      <c r="Q345" s="40">
        <v>4</v>
      </c>
      <c r="R345" s="40">
        <v>3</v>
      </c>
      <c r="S345" s="35">
        <v>2</v>
      </c>
      <c r="T345" s="69">
        <v>2</v>
      </c>
      <c r="U345" s="69">
        <v>2</v>
      </c>
      <c r="V345" s="17">
        <v>0.567</v>
      </c>
      <c r="W345" s="15">
        <f t="shared" si="10"/>
      </c>
      <c r="X345" s="39">
        <f t="shared" si="11"/>
      </c>
    </row>
    <row r="346" spans="1:24" s="64" customFormat="1" x14ac:dyDescent="0.2">
      <c r="A346" t="s" s="12">
        <v>1244</v>
      </c>
      <c r="B346" s="40"/>
      <c r="C346" s="40">
        <f>IF(ISNA(VLOOKUP(A346,'Vervallen BHT'!A:C,3,FALSE))," ","Oui")</f>
      </c>
      <c r="D346" t="s" s="19">
        <v>1245</v>
      </c>
      <c r="E346" s="13"/>
      <c r="F346" s="40">
        <v>61</v>
      </c>
      <c r="G346" s="40">
        <v>47</v>
      </c>
      <c r="H346" s="40">
        <v>28</v>
      </c>
      <c r="I346" s="40">
        <v>22</v>
      </c>
      <c r="J346" s="40">
        <v>102</v>
      </c>
      <c r="K346" s="40">
        <v>82</v>
      </c>
      <c r="L346" s="40">
        <v>71</v>
      </c>
      <c r="M346" s="40">
        <v>56</v>
      </c>
      <c r="N346" s="40">
        <v>42</v>
      </c>
      <c r="O346" s="41">
        <v>27</v>
      </c>
      <c r="P346" s="40">
        <v>101</v>
      </c>
      <c r="Q346" s="40">
        <v>54</v>
      </c>
      <c r="R346" s="40">
        <v>36</v>
      </c>
      <c r="S346" s="35">
        <v>22</v>
      </c>
      <c r="T346" s="69">
        <v>13</v>
      </c>
      <c r="U346" s="69">
        <v>13</v>
      </c>
      <c r="V346" s="17">
        <f>57.9/100</f>
      </c>
      <c r="W346" s="15">
        <f t="shared" si="10"/>
      </c>
      <c r="X346" s="39">
        <f t="shared" si="11"/>
      </c>
    </row>
    <row r="347" spans="1:24" x14ac:dyDescent="0.2">
      <c r="A347" t="s" s="12">
        <v>28</v>
      </c>
      <c r="B347" s="40"/>
      <c r="C347" s="40">
        <f>IF(ISNA(VLOOKUP(A347,'Vervallen BHT'!A:C,3,FALSE))," ","Oui")</f>
      </c>
      <c r="D347" t="s" s="13">
        <v>29</v>
      </c>
      <c r="E347" s="13"/>
      <c r="F347" s="40">
        <v>9</v>
      </c>
      <c r="G347" s="40">
        <v>9</v>
      </c>
      <c r="H347" s="40">
        <v>6</v>
      </c>
      <c r="I347" s="40">
        <v>6</v>
      </c>
      <c r="J347" s="40">
        <v>6</v>
      </c>
      <c r="K347" s="40">
        <v>3</v>
      </c>
      <c r="L347" s="40">
        <v>2</v>
      </c>
      <c r="M347" s="40">
        <v>1</v>
      </c>
      <c r="N347" s="40">
        <v>1</v>
      </c>
      <c r="O347" s="41">
        <v>99</v>
      </c>
      <c r="P347" s="40">
        <v>98</v>
      </c>
      <c r="Q347" s="40">
        <v>89</v>
      </c>
      <c r="R347" s="40">
        <v>87</v>
      </c>
      <c r="S347" s="35">
        <v>69</v>
      </c>
      <c r="T347" s="69">
        <v>67</v>
      </c>
      <c r="U347" s="69">
        <v>67</v>
      </c>
      <c r="V347" s="17">
        <f>60.9/100</f>
      </c>
      <c r="W347" s="15">
        <f t="shared" si="10"/>
      </c>
      <c r="X347" s="39">
        <f t="shared" si="11"/>
      </c>
    </row>
    <row r="348" spans="1:24" x14ac:dyDescent="0.2">
      <c r="A348" t="s" s="12">
        <v>1247</v>
      </c>
      <c r="B348" s="40"/>
      <c r="C348" s="40">
        <f>IF(ISNA(VLOOKUP(A348,'Vervallen BHT'!A:C,3,FALSE))," ","Oui")</f>
      </c>
      <c r="D348" t="s" s="19">
        <v>1248</v>
      </c>
      <c r="E348" s="13"/>
      <c r="F348" s="40">
        <v>6</v>
      </c>
      <c r="G348" s="40">
        <v>6</v>
      </c>
      <c r="H348" s="40">
        <v>4</v>
      </c>
      <c r="I348" s="40">
        <v>4</v>
      </c>
      <c r="J348" s="40">
        <v>1</v>
      </c>
      <c r="K348" s="40">
        <v>8</v>
      </c>
      <c r="L348" s="40">
        <v>6</v>
      </c>
      <c r="M348" s="40">
        <v>4</v>
      </c>
      <c r="N348" s="40">
        <v>3</v>
      </c>
      <c r="O348" s="41">
        <v>2</v>
      </c>
      <c r="P348" s="40">
        <v>1</v>
      </c>
      <c r="Q348" s="40">
        <v>98</v>
      </c>
      <c r="R348" s="40">
        <v>97</v>
      </c>
      <c r="S348" s="35">
        <v>95</v>
      </c>
      <c r="T348" s="69">
        <v>95</v>
      </c>
      <c r="U348" s="69">
        <v>95</v>
      </c>
      <c r="V348" s="17">
        <f>115.78/100</f>
      </c>
      <c r="W348" s="15">
        <f t="shared" si="10"/>
      </c>
      <c r="X348" s="39">
        <f t="shared" si="11"/>
      </c>
    </row>
    <row r="349" spans="1:24" s="64" customFormat="1" x14ac:dyDescent="0.2">
      <c r="A349" t="s" s="52">
        <v>44</v>
      </c>
      <c r="B349" s="53"/>
      <c r="C349" s="53">
        <f>IF(ISNA(VLOOKUP(A349,'Vervallen BHT'!A:C,3,FALSE))," ","Oui")</f>
      </c>
      <c r="D349" t="s" s="59">
        <v>5296</v>
      </c>
      <c r="E349" s="54"/>
      <c r="F349" s="53">
        <v>3</v>
      </c>
      <c r="G349" s="53">
        <v>3</v>
      </c>
      <c r="H349" s="53">
        <v>3</v>
      </c>
      <c r="I349" s="53">
        <v>3</v>
      </c>
      <c r="J349" s="53">
        <v>3</v>
      </c>
      <c r="K349" s="53">
        <v>3</v>
      </c>
      <c r="L349" s="53">
        <v>3</v>
      </c>
      <c r="M349" s="53">
        <v>3</v>
      </c>
      <c r="N349" s="53">
        <v>3</v>
      </c>
      <c r="O349" s="61">
        <v>3</v>
      </c>
      <c r="P349" s="53">
        <v>3</v>
      </c>
      <c r="Q349" s="53">
        <v>3</v>
      </c>
      <c r="R349" s="53">
        <v>3</v>
      </c>
      <c r="S349" s="55">
        <v>3</v>
      </c>
      <c r="T349" s="70">
        <v>3</v>
      </c>
      <c r="U349" s="70">
        <v>3</v>
      </c>
      <c r="V349" s="58">
        <v>0</v>
      </c>
      <c r="W349" s="15">
        <f t="shared" si="10"/>
      </c>
      <c r="X349" s="39">
        <f t="shared" si="11"/>
      </c>
    </row>
    <row r="350" spans="1:24" x14ac:dyDescent="0.2">
      <c r="A350" t="s" s="12">
        <v>298</v>
      </c>
      <c r="B350" s="40"/>
      <c r="C350" s="40">
        <f>IF(ISNA(VLOOKUP(A350,'Vervallen BHT'!A:C,3,FALSE))," ","Oui")</f>
      </c>
      <c r="D350" t="s" s="13">
        <v>299</v>
      </c>
      <c r="E350" s="13"/>
      <c r="F350" s="40">
        <v>17</v>
      </c>
      <c r="G350" s="40">
        <v>17</v>
      </c>
      <c r="H350" s="40">
        <v>17</v>
      </c>
      <c r="I350" s="40">
        <v>17</v>
      </c>
      <c r="J350" s="40">
        <v>17</v>
      </c>
      <c r="K350" s="40">
        <v>17</v>
      </c>
      <c r="L350" s="40">
        <v>17</v>
      </c>
      <c r="M350" s="40">
        <v>17</v>
      </c>
      <c r="N350" s="40">
        <v>17</v>
      </c>
      <c r="O350" s="41">
        <v>17</v>
      </c>
      <c r="P350" s="40">
        <v>17</v>
      </c>
      <c r="Q350" s="40">
        <v>17</v>
      </c>
      <c r="R350" s="40">
        <v>17</v>
      </c>
      <c r="S350" s="35">
        <v>17</v>
      </c>
      <c r="T350" s="69">
        <v>17</v>
      </c>
      <c r="U350" s="69">
        <v>17</v>
      </c>
      <c r="V350" s="17">
        <v>1.44</v>
      </c>
      <c r="W350" s="15">
        <f t="shared" si="10"/>
      </c>
      <c r="X350" s="39">
        <f t="shared" si="11"/>
      </c>
    </row>
    <row r="351" spans="1:24" x14ac:dyDescent="0.2">
      <c r="A351" t="s" s="52">
        <v>45</v>
      </c>
      <c r="B351" s="53"/>
      <c r="C351" s="53">
        <f>IF(ISNA(VLOOKUP(A351,'Vervallen BHT'!A:C,3,FALSE))," ","Oui")</f>
      </c>
      <c r="D351" t="s" s="54">
        <v>5297</v>
      </c>
      <c r="E351" s="54"/>
      <c r="F351" s="53">
        <v>10</v>
      </c>
      <c r="G351" s="53">
        <v>10</v>
      </c>
      <c r="H351" s="53">
        <v>10</v>
      </c>
      <c r="I351" s="53">
        <v>10</v>
      </c>
      <c r="J351" s="53">
        <v>10</v>
      </c>
      <c r="K351" s="53">
        <v>10</v>
      </c>
      <c r="L351" s="53">
        <v>10</v>
      </c>
      <c r="M351" s="53">
        <v>10</v>
      </c>
      <c r="N351" s="53">
        <v>10</v>
      </c>
      <c r="O351" s="61">
        <v>10</v>
      </c>
      <c r="P351" s="53">
        <v>10</v>
      </c>
      <c r="Q351" s="53">
        <v>10</v>
      </c>
      <c r="R351" s="53">
        <v>10</v>
      </c>
      <c r="S351" s="55">
        <v>10</v>
      </c>
      <c r="T351" s="70">
        <v>10</v>
      </c>
      <c r="U351" s="70">
        <v>10</v>
      </c>
      <c r="V351" s="58">
        <v>0</v>
      </c>
      <c r="W351" s="15">
        <f t="shared" si="10"/>
      </c>
      <c r="X351" s="39">
        <f t="shared" si="11"/>
      </c>
    </row>
    <row r="352" spans="1:24" x14ac:dyDescent="0.2">
      <c r="A352" t="s" s="12">
        <v>15569</v>
      </c>
      <c r="B352" s="40"/>
      <c r="C352" s="40">
        <f>IF(ISNA(VLOOKUP(A352,'Vervallen BHT'!A:C,3,FALSE))," ","Oui")</f>
      </c>
      <c r="D352" t="s" s="13">
        <v>15570</v>
      </c>
      <c r="E352" s="13"/>
      <c r="F352" s="40">
        <v>10</v>
      </c>
      <c r="G352" s="40">
        <v>10</v>
      </c>
      <c r="H352" s="40">
        <v>10</v>
      </c>
      <c r="I352" s="40">
        <v>10</v>
      </c>
      <c r="J352" s="40">
        <v>10</v>
      </c>
      <c r="K352" s="40">
        <v>10</v>
      </c>
      <c r="L352" s="40">
        <v>9</v>
      </c>
      <c r="M352" s="40">
        <v>8</v>
      </c>
      <c r="N352" s="40">
        <v>8</v>
      </c>
      <c r="O352" s="41">
        <v>8</v>
      </c>
      <c r="P352" s="40">
        <v>8</v>
      </c>
      <c r="Q352" s="40">
        <v>8</v>
      </c>
      <c r="R352" s="40">
        <v>8</v>
      </c>
      <c r="S352" s="35">
        <v>7</v>
      </c>
      <c r="T352" s="69">
        <v>7</v>
      </c>
      <c r="U352" s="69">
        <v>7</v>
      </c>
      <c r="V352" s="17">
        <v>0.44</v>
      </c>
      <c r="W352" s="15">
        <f t="shared" si="10"/>
      </c>
      <c r="X352" s="39">
        <f t="shared" si="11"/>
      </c>
    </row>
    <row r="353" spans="1:24" s="64" customFormat="1" x14ac:dyDescent="0.2">
      <c r="A353" t="s" s="12">
        <v>1529</v>
      </c>
      <c r="B353" s="40"/>
      <c r="C353" s="40">
        <f>IF(ISNA(VLOOKUP(A353,'Vervallen BHT'!A:C,3,FALSE))," ","Oui")</f>
      </c>
      <c r="D353" t="s" s="19">
        <v>1232</v>
      </c>
      <c r="E353" s="13">
        <v>4079</v>
      </c>
      <c r="F353" s="40">
        <v>7</v>
      </c>
      <c r="G353" s="40">
        <v>7</v>
      </c>
      <c r="H353" s="40">
        <v>5</v>
      </c>
      <c r="I353" s="40">
        <v>4</v>
      </c>
      <c r="J353" s="40">
        <v>10</v>
      </c>
      <c r="K353" s="40">
        <v>9</v>
      </c>
      <c r="L353" s="40">
        <v>8</v>
      </c>
      <c r="M353" s="40">
        <v>7</v>
      </c>
      <c r="N353" s="40">
        <v>5</v>
      </c>
      <c r="O353" s="41">
        <v>1</v>
      </c>
      <c r="P353" s="40">
        <v>11</v>
      </c>
      <c r="Q353" s="40">
        <v>13</v>
      </c>
      <c r="R353" s="40">
        <v>12</v>
      </c>
      <c r="S353" s="35">
        <v>11</v>
      </c>
      <c r="T353" s="69">
        <v>7</v>
      </c>
      <c r="U353" s="69">
        <v>7</v>
      </c>
      <c r="V353" s="17">
        <f>99.4/5</f>
      </c>
      <c r="W353" s="15">
        <f t="shared" si="10"/>
      </c>
      <c r="X353" s="39">
        <f t="shared" si="11"/>
      </c>
    </row>
    <row r="354" spans="1:24" x14ac:dyDescent="0.2">
      <c r="A354" t="s" s="12">
        <v>8</v>
      </c>
      <c r="B354" s="40"/>
      <c r="C354" s="40">
        <f>IF(ISNA(VLOOKUP(A354,'Vervallen BHT'!A:C,3,FALSE))," ","Oui")</f>
      </c>
      <c r="D354" t="s" s="13">
        <v>5298</v>
      </c>
      <c r="E354" s="13"/>
      <c r="F354" s="40">
        <v>1</v>
      </c>
      <c r="G354" s="40">
        <v>1</v>
      </c>
      <c r="H354" s="40">
        <v>1</v>
      </c>
      <c r="I354" s="40">
        <v>1</v>
      </c>
      <c r="J354" s="40">
        <v>1</v>
      </c>
      <c r="K354" s="40">
        <v>1</v>
      </c>
      <c r="L354" s="40">
        <v>1</v>
      </c>
      <c r="M354" s="40">
        <v>1</v>
      </c>
      <c r="N354" s="40">
        <v>1</v>
      </c>
      <c r="O354" s="41">
        <v>1</v>
      </c>
      <c r="P354" s="40">
        <v>1</v>
      </c>
      <c r="Q354" s="40">
        <v>1</v>
      </c>
      <c r="R354" s="40">
        <v>1</v>
      </c>
      <c r="S354" s="35">
        <v>1</v>
      </c>
      <c r="T354" s="69">
        <v>1</v>
      </c>
      <c r="U354" s="69">
        <v>1</v>
      </c>
      <c r="V354" s="17">
        <v>39.1</v>
      </c>
      <c r="W354" s="15">
        <f t="shared" si="10"/>
      </c>
      <c r="X354" s="39">
        <f t="shared" si="11"/>
      </c>
    </row>
    <row r="355" spans="1:24" s="64" customFormat="1" x14ac:dyDescent="0.2">
      <c r="A355" t="s" s="12">
        <v>1528</v>
      </c>
      <c r="B355" s="40"/>
      <c r="C355" s="40">
        <f>IF(ISNA(VLOOKUP(A355,'Vervallen BHT'!A:C,3,FALSE))," ","Oui")</f>
      </c>
      <c r="D355" t="s" s="19">
        <v>1212</v>
      </c>
      <c r="E355" s="13">
        <v>4079</v>
      </c>
      <c r="F355" s="40">
        <v>5</v>
      </c>
      <c r="G355" s="40">
        <v>8</v>
      </c>
      <c r="H355" s="40">
        <v>5</v>
      </c>
      <c r="I355" s="40">
        <v>3</v>
      </c>
      <c r="J355" s="40">
        <v>0</v>
      </c>
      <c r="K355" s="40">
        <v>9</v>
      </c>
      <c r="L355" s="40">
        <v>9</v>
      </c>
      <c r="M355" s="40">
        <v>17</v>
      </c>
      <c r="N355" s="40">
        <v>12</v>
      </c>
      <c r="O355" s="41">
        <v>3</v>
      </c>
      <c r="P355" s="40">
        <v>28</v>
      </c>
      <c r="Q355" s="40">
        <v>21</v>
      </c>
      <c r="R355" s="40">
        <v>17</v>
      </c>
      <c r="S355" s="35">
        <v>15</v>
      </c>
      <c r="T355" s="69">
        <v>13</v>
      </c>
      <c r="U355" s="69">
        <v>13</v>
      </c>
      <c r="V355" s="17">
        <f>333/20</f>
      </c>
      <c r="W355" s="15">
        <f t="shared" si="10"/>
      </c>
      <c r="X355" s="39">
        <f t="shared" si="11"/>
      </c>
    </row>
    <row r="356" spans="1:24" s="64" customFormat="1" x14ac:dyDescent="0.2">
      <c r="A356" t="s" s="12">
        <v>3727</v>
      </c>
      <c r="B356" s="40"/>
      <c r="C356" s="40">
        <f>IF(ISNA(VLOOKUP(A356,'Vervallen BHT'!A:C,3,FALSE))," ","Oui")</f>
      </c>
      <c r="D356" t="s" s="19">
        <v>3745</v>
      </c>
      <c r="E356" s="13"/>
      <c r="F356" s="40">
        <v>1</v>
      </c>
      <c r="G356" s="40">
        <v>1</v>
      </c>
      <c r="H356" s="40">
        <v>1</v>
      </c>
      <c r="I356" s="40">
        <v>0</v>
      </c>
      <c r="J356" s="40">
        <v>2</v>
      </c>
      <c r="K356" s="40">
        <v>1</v>
      </c>
      <c r="L356" s="40">
        <v>1</v>
      </c>
      <c r="M356" s="40">
        <v>1</v>
      </c>
      <c r="N356" s="40">
        <v>1</v>
      </c>
      <c r="O356" s="41">
        <v>6</v>
      </c>
      <c r="P356" s="40">
        <v>6</v>
      </c>
      <c r="Q356" s="40">
        <v>6</v>
      </c>
      <c r="R356" s="40">
        <v>6</v>
      </c>
      <c r="S356" s="35">
        <v>6</v>
      </c>
      <c r="T356" s="69">
        <v>6</v>
      </c>
      <c r="U356" s="69">
        <v>6</v>
      </c>
      <c r="V356" s="17">
        <f>110.65/5</f>
      </c>
      <c r="W356" s="15">
        <f t="shared" si="10"/>
      </c>
      <c r="X356" s="39">
        <f t="shared" si="11"/>
      </c>
    </row>
    <row r="357" spans="1:24" x14ac:dyDescent="0.2">
      <c r="A357" t="s" s="12">
        <v>1527</v>
      </c>
      <c r="B357" s="40"/>
      <c r="C357" s="40">
        <f>IF(ISNA(VLOOKUP(A357,'Vervallen BHT'!A:C,3,FALSE))," ","Oui")</f>
      </c>
      <c r="D357" t="s" s="18">
        <v>1211</v>
      </c>
      <c r="E357" s="13">
        <v>4079</v>
      </c>
      <c r="F357" s="40">
        <v>4</v>
      </c>
      <c r="G357" s="40">
        <v>8</v>
      </c>
      <c r="H357" s="40">
        <v>2</v>
      </c>
      <c r="I357" s="40">
        <v>8</v>
      </c>
      <c r="J357" s="40">
        <v>2</v>
      </c>
      <c r="K357" s="40">
        <v>10</v>
      </c>
      <c r="L357" s="40">
        <v>8</v>
      </c>
      <c r="M357" s="40">
        <v>13</v>
      </c>
      <c r="N357" s="40">
        <v>18</v>
      </c>
      <c r="O357" s="41">
        <v>16</v>
      </c>
      <c r="P357" s="40">
        <v>22</v>
      </c>
      <c r="Q357" s="40">
        <v>7</v>
      </c>
      <c r="R357" s="40">
        <v>15</v>
      </c>
      <c r="S357" s="35">
        <v>15</v>
      </c>
      <c r="T357" s="69">
        <v>13</v>
      </c>
      <c r="U357" s="69">
        <v>13</v>
      </c>
      <c r="V357" s="17">
        <f>219.3/10</f>
      </c>
      <c r="W357" s="15">
        <f t="shared" si="10"/>
      </c>
      <c r="X357" s="39">
        <f t="shared" si="11"/>
      </c>
    </row>
    <row r="358" spans="1:24" x14ac:dyDescent="0.2">
      <c r="A358" t="s" s="12">
        <v>40</v>
      </c>
      <c r="B358" s="40"/>
      <c r="C358" s="40">
        <f>IF(ISNA(VLOOKUP(A358,'Vervallen BHT'!A:C,3,FALSE))," ","Oui")</f>
      </c>
      <c r="D358" t="s" s="18">
        <v>5299</v>
      </c>
      <c r="E358" s="13"/>
      <c r="F358" s="40">
        <v>4</v>
      </c>
      <c r="G358" s="40">
        <v>4</v>
      </c>
      <c r="H358" s="40">
        <v>4</v>
      </c>
      <c r="I358" s="40">
        <v>4</v>
      </c>
      <c r="J358" s="40">
        <v>2</v>
      </c>
      <c r="K358" s="40">
        <v>2</v>
      </c>
      <c r="L358" s="40">
        <v>2</v>
      </c>
      <c r="M358" s="40">
        <v>2</v>
      </c>
      <c r="N358" s="40">
        <v>2</v>
      </c>
      <c r="O358" s="41">
        <v>1</v>
      </c>
      <c r="P358" s="40">
        <v>1</v>
      </c>
      <c r="Q358" s="40">
        <v>1</v>
      </c>
      <c r="R358" s="40">
        <v>1</v>
      </c>
      <c r="S358" s="35">
        <v>1</v>
      </c>
      <c r="T358" s="69">
        <v>1</v>
      </c>
      <c r="U358" s="69">
        <v>1</v>
      </c>
      <c r="V358" s="17">
        <v>13.7</v>
      </c>
      <c r="W358" s="15">
        <f t="shared" si="10"/>
      </c>
      <c r="X358" s="39">
        <f t="shared" si="11"/>
      </c>
    </row>
    <row r="359" spans="1:24" x14ac:dyDescent="0.2">
      <c r="A359" t="s" s="12">
        <v>289</v>
      </c>
      <c r="B359" s="40"/>
      <c r="C359" s="40">
        <f>IF(ISNA(VLOOKUP(A359,'Vervallen BHT'!A:C,3,FALSE))," ","Oui")</f>
      </c>
      <c r="D359" t="s" s="13">
        <v>5300</v>
      </c>
      <c r="E359" s="13"/>
      <c r="F359" s="40">
        <v>9</v>
      </c>
      <c r="G359" s="40">
        <v>8</v>
      </c>
      <c r="H359" s="40">
        <v>6</v>
      </c>
      <c r="I359" s="40">
        <v>5</v>
      </c>
      <c r="J359" s="40">
        <v>3</v>
      </c>
      <c r="K359" s="40">
        <v>6</v>
      </c>
      <c r="L359" s="40">
        <v>4</v>
      </c>
      <c r="M359" s="40">
        <v>2</v>
      </c>
      <c r="N359" s="40">
        <v>0</v>
      </c>
      <c r="O359" s="41">
        <v>9</v>
      </c>
      <c r="P359" s="40">
        <v>19</v>
      </c>
      <c r="Q359" s="40">
        <v>18</v>
      </c>
      <c r="R359" s="40">
        <v>17</v>
      </c>
      <c r="S359" s="35">
        <v>17</v>
      </c>
      <c r="T359" s="69">
        <v>17</v>
      </c>
      <c r="U359" s="69">
        <v>17</v>
      </c>
      <c r="V359" s="17">
        <f>248.8/10</f>
      </c>
      <c r="W359" s="15">
        <f t="shared" si="10"/>
      </c>
      <c r="X359" s="39">
        <f t="shared" si="11"/>
      </c>
    </row>
    <row r="360" spans="1:24" x14ac:dyDescent="0.2">
      <c r="A360" t="s" s="12">
        <v>65</v>
      </c>
      <c r="B360" s="40"/>
      <c r="C360" s="40">
        <f>IF(ISNA(VLOOKUP(A360,'Vervallen BHT'!A:C,3,FALSE))," ","Oui")</f>
      </c>
      <c r="D360" t="s" s="18">
        <v>5301</v>
      </c>
      <c r="E360" s="13"/>
      <c r="F360" s="40">
        <v>3</v>
      </c>
      <c r="G360" s="40">
        <v>3</v>
      </c>
      <c r="H360" s="40">
        <v>3</v>
      </c>
      <c r="I360" s="40">
        <v>5</v>
      </c>
      <c r="J360" s="40">
        <v>1</v>
      </c>
      <c r="K360" s="40">
        <v>4</v>
      </c>
      <c r="L360" s="40">
        <v>2</v>
      </c>
      <c r="M360" s="40">
        <v>9</v>
      </c>
      <c r="N360" s="40">
        <v>8</v>
      </c>
      <c r="O360" s="41">
        <v>5</v>
      </c>
      <c r="P360" s="40">
        <v>11</v>
      </c>
      <c r="Q360" s="40">
        <v>2</v>
      </c>
      <c r="R360" s="40">
        <v>8</v>
      </c>
      <c r="S360" s="35">
        <v>6</v>
      </c>
      <c r="T360" s="69">
        <v>6</v>
      </c>
      <c r="U360" s="69">
        <v>6</v>
      </c>
      <c r="V360" s="17">
        <f>249.3/10</f>
      </c>
      <c r="W360" s="15">
        <f t="shared" si="10"/>
      </c>
      <c r="X360" s="39">
        <f t="shared" si="11"/>
      </c>
    </row>
    <row r="361" spans="1:24" x14ac:dyDescent="0.2">
      <c r="A361" t="s" s="12">
        <v>291</v>
      </c>
      <c r="B361" s="40"/>
      <c r="C361" s="40">
        <f>IF(ISNA(VLOOKUP(A361,'Vervallen BHT'!A:C,3,FALSE))," ","Oui")</f>
      </c>
      <c r="D361" t="s" s="18">
        <v>300</v>
      </c>
      <c r="E361" s="13"/>
      <c r="F361" s="40">
        <v>6</v>
      </c>
      <c r="G361" s="40">
        <v>6</v>
      </c>
      <c r="H361" s="40">
        <v>6</v>
      </c>
      <c r="I361" s="40">
        <v>6</v>
      </c>
      <c r="J361" s="40">
        <v>6</v>
      </c>
      <c r="K361" s="40">
        <v>4</v>
      </c>
      <c r="L361" s="40">
        <v>4</v>
      </c>
      <c r="M361" s="40">
        <v>4</v>
      </c>
      <c r="N361" s="40">
        <v>4</v>
      </c>
      <c r="O361" s="41">
        <v>4</v>
      </c>
      <c r="P361" s="40">
        <v>4</v>
      </c>
      <c r="Q361" s="40">
        <v>4</v>
      </c>
      <c r="R361" s="40">
        <v>4</v>
      </c>
      <c r="S361" s="35">
        <v>4</v>
      </c>
      <c r="T361" s="69">
        <v>4</v>
      </c>
      <c r="U361" s="69">
        <v>4</v>
      </c>
      <c r="V361" s="17">
        <v>15.44</v>
      </c>
      <c r="W361" s="15">
        <f t="shared" si="10"/>
      </c>
      <c r="X361" s="39">
        <f t="shared" si="11"/>
      </c>
    </row>
    <row r="362" spans="1:24" s="64" customFormat="1" x14ac:dyDescent="0.2">
      <c r="A362" t="s" s="12">
        <v>64</v>
      </c>
      <c r="B362" s="40"/>
      <c r="C362" s="40">
        <f>IF(ISNA(VLOOKUP(A362,'Vervallen BHT'!A:C,3,FALSE))," ","Oui")</f>
      </c>
      <c r="D362" t="s" s="18">
        <v>5302</v>
      </c>
      <c r="E362" s="13"/>
      <c r="F362" s="40">
        <v>6</v>
      </c>
      <c r="G362" s="40">
        <v>6</v>
      </c>
      <c r="H362" s="40">
        <v>6</v>
      </c>
      <c r="I362" s="40">
        <v>6</v>
      </c>
      <c r="J362" s="40">
        <v>4</v>
      </c>
      <c r="K362" s="40">
        <v>4</v>
      </c>
      <c r="L362" s="40">
        <v>4</v>
      </c>
      <c r="M362" s="40">
        <v>4</v>
      </c>
      <c r="N362" s="40">
        <v>4</v>
      </c>
      <c r="O362" s="41">
        <v>4</v>
      </c>
      <c r="P362" s="40">
        <v>4</v>
      </c>
      <c r="Q362" s="40">
        <v>4</v>
      </c>
      <c r="R362" s="40">
        <v>4</v>
      </c>
      <c r="S362" s="35">
        <v>4</v>
      </c>
      <c r="T362" s="69">
        <v>4</v>
      </c>
      <c r="U362" s="69">
        <v>4</v>
      </c>
      <c r="V362" s="17">
        <v>21</v>
      </c>
      <c r="W362" s="15">
        <f t="shared" si="10"/>
      </c>
      <c r="X362" s="39">
        <f t="shared" si="11"/>
      </c>
    </row>
    <row r="363" spans="1:24" x14ac:dyDescent="0.2">
      <c r="A363" t="s" s="12">
        <v>437</v>
      </c>
      <c r="B363" s="40"/>
      <c r="C363" s="40">
        <f>IF(ISNA(VLOOKUP(A363,'Vervallen BHT'!A:C,3,FALSE))," ","Oui")</f>
      </c>
      <c r="D363" t="s" s="19">
        <v>3746</v>
      </c>
      <c r="E363" s="13"/>
      <c r="F363" s="40">
        <v>5</v>
      </c>
      <c r="G363" s="40">
        <v>4</v>
      </c>
      <c r="H363" s="40">
        <v>3</v>
      </c>
      <c r="I363" s="40">
        <v>2</v>
      </c>
      <c r="J363" s="40">
        <v>5</v>
      </c>
      <c r="K363" s="40">
        <v>4</v>
      </c>
      <c r="L363" s="40">
        <v>3</v>
      </c>
      <c r="M363" s="40">
        <v>1</v>
      </c>
      <c r="N363" s="40">
        <v>5</v>
      </c>
      <c r="O363" s="41">
        <v>4</v>
      </c>
      <c r="P363" s="40">
        <v>4</v>
      </c>
      <c r="Q363" s="40">
        <v>4</v>
      </c>
      <c r="R363" s="40">
        <v>3</v>
      </c>
      <c r="S363" s="35">
        <v>3</v>
      </c>
      <c r="T363" s="69">
        <v>3</v>
      </c>
      <c r="U363" s="69">
        <v>3</v>
      </c>
      <c r="V363" s="17">
        <f>145.5/5</f>
      </c>
      <c r="W363" s="15">
        <f t="shared" si="10"/>
      </c>
      <c r="X363" s="39">
        <f t="shared" si="11"/>
      </c>
    </row>
    <row r="364" spans="1:24" s="64" customFormat="1" x14ac:dyDescent="0.2">
      <c r="A364" t="s" s="12">
        <v>37</v>
      </c>
      <c r="B364" s="40"/>
      <c r="C364" s="40">
        <f>IF(ISNA(VLOOKUP(A364,'Vervallen BHT'!A:C,3,FALSE))," ","Oui")</f>
      </c>
      <c r="D364" t="s" s="18">
        <v>1108</v>
      </c>
      <c r="E364" s="13"/>
      <c r="F364" s="40">
        <v>2</v>
      </c>
      <c r="G364" s="40">
        <v>2</v>
      </c>
      <c r="H364" s="40">
        <v>2</v>
      </c>
      <c r="I364" s="40">
        <v>1</v>
      </c>
      <c r="J364" s="40">
        <v>1</v>
      </c>
      <c r="K364" s="40">
        <v>1</v>
      </c>
      <c r="L364" s="40">
        <v>1</v>
      </c>
      <c r="M364" s="40">
        <v>1</v>
      </c>
      <c r="N364" s="40">
        <v>1</v>
      </c>
      <c r="O364" s="41">
        <v>1</v>
      </c>
      <c r="P364" s="40">
        <v>1</v>
      </c>
      <c r="Q364" s="40">
        <v>1</v>
      </c>
      <c r="R364" s="40">
        <v>1</v>
      </c>
      <c r="S364" s="35">
        <v>1</v>
      </c>
      <c r="T364" s="69">
        <v>1</v>
      </c>
      <c r="U364" s="69">
        <v>1</v>
      </c>
      <c r="V364" s="17">
        <v>39.4</v>
      </c>
      <c r="W364" s="15">
        <f t="shared" si="10"/>
      </c>
      <c r="X364" s="39">
        <f t="shared" si="11"/>
      </c>
    </row>
    <row r="365" spans="1:24" x14ac:dyDescent="0.2">
      <c r="A365" t="s" s="12">
        <v>3726</v>
      </c>
      <c r="B365" s="40"/>
      <c r="C365" s="40">
        <f>IF(ISNA(VLOOKUP(A365,'Vervallen BHT'!A:C,3,FALSE))," ","Oui")</f>
      </c>
      <c r="D365" t="s" s="19">
        <v>3747</v>
      </c>
      <c r="E365" s="13"/>
      <c r="F365" s="40">
        <v>3</v>
      </c>
      <c r="G365" s="40">
        <v>3</v>
      </c>
      <c r="H365" s="40">
        <v>3</v>
      </c>
      <c r="I365" s="40">
        <v>3</v>
      </c>
      <c r="J365" s="40">
        <v>2</v>
      </c>
      <c r="K365" s="40">
        <v>2</v>
      </c>
      <c r="L365" s="40">
        <v>2</v>
      </c>
      <c r="M365" s="40">
        <v>2</v>
      </c>
      <c r="N365" s="40">
        <v>2</v>
      </c>
      <c r="O365" s="41">
        <v>1</v>
      </c>
      <c r="P365" s="40">
        <v>1</v>
      </c>
      <c r="Q365" s="40">
        <v>1</v>
      </c>
      <c r="R365" s="40">
        <v>1</v>
      </c>
      <c r="S365" s="35">
        <v>1</v>
      </c>
      <c r="T365" s="69">
        <v>1</v>
      </c>
      <c r="U365" s="69">
        <v>1</v>
      </c>
      <c r="V365" s="17">
        <v>65</v>
      </c>
      <c r="W365" s="15">
        <f t="shared" si="10"/>
      </c>
      <c r="X365" s="39">
        <f t="shared" si="11"/>
      </c>
    </row>
    <row r="366" spans="1:24" x14ac:dyDescent="0.2">
      <c r="A366" t="s" s="12">
        <v>63</v>
      </c>
      <c r="B366" s="40"/>
      <c r="C366" s="40">
        <f>IF(ISNA(VLOOKUP(A366,'Vervallen BHT'!A:C,3,FALSE))," ","Oui")</f>
      </c>
      <c r="D366" t="s" s="18">
        <v>5303</v>
      </c>
      <c r="E366" s="13"/>
      <c r="F366" s="40">
        <v>2</v>
      </c>
      <c r="G366" s="40">
        <v>2</v>
      </c>
      <c r="H366" s="40">
        <v>2</v>
      </c>
      <c r="I366" s="40">
        <v>2</v>
      </c>
      <c r="J366" s="40">
        <v>1</v>
      </c>
      <c r="K366" s="40">
        <v>1</v>
      </c>
      <c r="L366" s="40">
        <v>1</v>
      </c>
      <c r="M366" s="40">
        <v>1</v>
      </c>
      <c r="N366" s="40">
        <v>1</v>
      </c>
      <c r="O366" s="41">
        <v>1</v>
      </c>
      <c r="P366" s="40">
        <v>1</v>
      </c>
      <c r="Q366" s="40">
        <v>1</v>
      </c>
      <c r="R366" s="40">
        <v>1</v>
      </c>
      <c r="S366" s="35">
        <v>1</v>
      </c>
      <c r="T366" s="69">
        <v>1</v>
      </c>
      <c r="U366" s="69">
        <v>1</v>
      </c>
      <c r="V366" s="17">
        <v>62.7</v>
      </c>
      <c r="W366" s="15">
        <f t="shared" si="10"/>
      </c>
      <c r="X366" s="39">
        <f t="shared" si="11"/>
      </c>
    </row>
    <row r="367" spans="1:24" x14ac:dyDescent="0.2">
      <c r="A367" t="s" s="12">
        <v>1812</v>
      </c>
      <c r="B367" s="40"/>
      <c r="C367" s="40">
        <f>IF(ISNA(VLOOKUP(A367,'Vervallen BHT'!A:C,3,FALSE))," ","Oui")</f>
      </c>
      <c r="D367" t="s" s="19">
        <v>5304</v>
      </c>
      <c r="E367" s="13"/>
      <c r="F367" s="40">
        <v>5</v>
      </c>
      <c r="G367" s="40">
        <v>5</v>
      </c>
      <c r="H367" s="40">
        <v>5</v>
      </c>
      <c r="I367" s="40">
        <v>4</v>
      </c>
      <c r="J367" s="40">
        <v>4</v>
      </c>
      <c r="K367" s="40">
        <v>4</v>
      </c>
      <c r="L367" s="40">
        <v>4</v>
      </c>
      <c r="M367" s="40">
        <v>3</v>
      </c>
      <c r="N367" s="40">
        <v>3</v>
      </c>
      <c r="O367" s="41">
        <v>3</v>
      </c>
      <c r="P367" s="40">
        <v>3</v>
      </c>
      <c r="Q367" s="40">
        <v>3</v>
      </c>
      <c r="R367" s="40">
        <v>3</v>
      </c>
      <c r="S367" s="35">
        <v>3</v>
      </c>
      <c r="T367" s="69">
        <v>3</v>
      </c>
      <c r="U367" s="69">
        <v>3</v>
      </c>
      <c r="V367" s="17">
        <v>25.1</v>
      </c>
      <c r="W367" s="15">
        <f t="shared" si="10"/>
      </c>
      <c r="X367" s="39">
        <f t="shared" si="11"/>
      </c>
    </row>
    <row r="368" spans="1:24" x14ac:dyDescent="0.2">
      <c r="A368" t="s" s="12">
        <v>438</v>
      </c>
      <c r="B368" s="40"/>
      <c r="C368" s="40">
        <f>IF(ISNA(VLOOKUP(A368,'Vervallen BHT'!A:C,3,FALSE))," ","Oui")</f>
      </c>
      <c r="D368" t="s" s="19">
        <v>3748</v>
      </c>
      <c r="E368" s="13"/>
      <c r="F368" s="40">
        <v>2</v>
      </c>
      <c r="G368" s="40">
        <v>2</v>
      </c>
      <c r="H368" s="40">
        <v>2</v>
      </c>
      <c r="I368" s="40">
        <v>2</v>
      </c>
      <c r="J368" s="40">
        <v>1</v>
      </c>
      <c r="K368" s="40">
        <v>1</v>
      </c>
      <c r="L368" s="40">
        <v>1</v>
      </c>
      <c r="M368" s="40">
        <v>1</v>
      </c>
      <c r="N368" s="40">
        <v>1</v>
      </c>
      <c r="O368" s="41">
        <v>1</v>
      </c>
      <c r="P368" s="40">
        <v>1</v>
      </c>
      <c r="Q368" s="40">
        <v>1</v>
      </c>
      <c r="R368" s="40">
        <v>1</v>
      </c>
      <c r="S368" s="35">
        <v>1</v>
      </c>
      <c r="T368" s="69">
        <v>1</v>
      </c>
      <c r="U368" s="69">
        <v>1</v>
      </c>
      <c r="V368" s="17">
        <v>39.4</v>
      </c>
      <c r="W368" s="15">
        <f t="shared" si="10"/>
      </c>
      <c r="X368" s="39">
        <f t="shared" si="11"/>
      </c>
    </row>
    <row r="369" spans="1:24" x14ac:dyDescent="0.2">
      <c r="A369" t="s" s="12">
        <v>66</v>
      </c>
      <c r="B369" s="40"/>
      <c r="C369" s="40">
        <f>IF(ISNA(VLOOKUP(A369,'Vervallen BHT'!A:C,3,FALSE))," ","Oui")</f>
      </c>
      <c r="D369" t="s" s="19">
        <v>5305</v>
      </c>
      <c r="E369" s="13"/>
      <c r="F369" s="40">
        <v>2</v>
      </c>
      <c r="G369" s="40">
        <v>1</v>
      </c>
      <c r="H369" s="40">
        <v>1</v>
      </c>
      <c r="I369" s="40">
        <v>1</v>
      </c>
      <c r="J369" s="40">
        <v>1</v>
      </c>
      <c r="K369" s="40">
        <v>1</v>
      </c>
      <c r="L369" s="40">
        <v>1</v>
      </c>
      <c r="M369" s="40">
        <v>1</v>
      </c>
      <c r="N369" s="40">
        <v>1</v>
      </c>
      <c r="O369" s="41">
        <v>1</v>
      </c>
      <c r="P369" s="40">
        <v>1</v>
      </c>
      <c r="Q369" s="40">
        <v>1</v>
      </c>
      <c r="R369" s="40">
        <v>1</v>
      </c>
      <c r="S369" s="35">
        <v>1</v>
      </c>
      <c r="T369" s="69">
        <v>1</v>
      </c>
      <c r="U369" s="69">
        <v>1</v>
      </c>
      <c r="V369" s="17">
        <v>37.26</v>
      </c>
      <c r="W369" s="15">
        <f t="shared" si="10"/>
      </c>
      <c r="X369" s="39">
        <f t="shared" si="11"/>
      </c>
    </row>
    <row r="370" spans="1:24" x14ac:dyDescent="0.2">
      <c r="A370" t="s" s="12">
        <v>434</v>
      </c>
      <c r="B370" s="40"/>
      <c r="C370" s="40">
        <f>IF(ISNA(VLOOKUP(A370,'Vervallen BHT'!A:C,3,FALSE))," ","Oui")</f>
      </c>
      <c r="D370" t="s" s="19">
        <v>728</v>
      </c>
      <c r="E370" s="13"/>
      <c r="F370" s="40">
        <v>5</v>
      </c>
      <c r="G370" s="40">
        <v>5</v>
      </c>
      <c r="H370" s="40">
        <v>5</v>
      </c>
      <c r="I370" s="40">
        <v>8</v>
      </c>
      <c r="J370" s="40">
        <v>4</v>
      </c>
      <c r="K370" s="40">
        <v>3</v>
      </c>
      <c r="L370" s="40">
        <v>1</v>
      </c>
      <c r="M370" s="40">
        <v>9</v>
      </c>
      <c r="N370" s="40">
        <v>9</v>
      </c>
      <c r="O370" s="41">
        <v>6</v>
      </c>
      <c r="P370" s="40">
        <v>12</v>
      </c>
      <c r="Q370" s="40">
        <v>13</v>
      </c>
      <c r="R370" s="40">
        <v>9</v>
      </c>
      <c r="S370" s="35">
        <v>8</v>
      </c>
      <c r="T370" s="69">
        <v>8</v>
      </c>
      <c r="U370" s="69">
        <v>8</v>
      </c>
      <c r="V370" s="17">
        <f>177/10</f>
      </c>
      <c r="W370" s="15">
        <f t="shared" si="10"/>
      </c>
      <c r="X370" s="39">
        <f t="shared" si="11"/>
      </c>
    </row>
    <row r="371" spans="1:24" x14ac:dyDescent="0.2">
      <c r="A371" t="s" s="12">
        <v>15662</v>
      </c>
      <c r="B371" s="40"/>
      <c r="C371" s="40">
        <f>IF(ISNA(VLOOKUP(A371,'Vervallen BHT'!A:C,3,FALSE))," ","Oui")</f>
      </c>
      <c r="D371" t="s" s="19">
        <v>20255</v>
      </c>
      <c r="E371" s="13"/>
      <c r="F371" s="40"/>
      <c r="G371" s="40"/>
      <c r="H371" s="40">
        <v>105</v>
      </c>
      <c r="I371" s="40">
        <v>105</v>
      </c>
      <c r="J371" s="40">
        <v>105</v>
      </c>
      <c r="K371" s="40">
        <v>105</v>
      </c>
      <c r="L371" s="40">
        <v>105</v>
      </c>
      <c r="M371" s="40">
        <v>105</v>
      </c>
      <c r="N371" s="40">
        <v>104</v>
      </c>
      <c r="O371" s="41">
        <v>104</v>
      </c>
      <c r="P371" s="40">
        <v>104</v>
      </c>
      <c r="Q371" s="40">
        <v>104</v>
      </c>
      <c r="R371" s="40">
        <v>104</v>
      </c>
      <c r="S371" s="35">
        <v>104</v>
      </c>
      <c r="T371" s="69">
        <v>104</v>
      </c>
      <c r="U371" s="69">
        <v>104</v>
      </c>
      <c r="V371" s="17">
        <f>56/100</f>
      </c>
      <c r="W371" s="15">
        <f t="shared" si="10"/>
      </c>
      <c r="X371" s="39">
        <f t="shared" si="11"/>
      </c>
    </row>
    <row r="372" spans="1:24" x14ac:dyDescent="0.2">
      <c r="A372" t="s" s="12">
        <v>15555</v>
      </c>
      <c r="B372" s="40"/>
      <c r="C372" s="40">
        <f>IF(ISNA(VLOOKUP(A372,'Vervallen BHT'!A:C,3,FALSE))," ","Oui")</f>
      </c>
      <c r="D372" t="s" s="13">
        <v>15556</v>
      </c>
      <c r="E372" s="13"/>
      <c r="F372" s="40">
        <v>2</v>
      </c>
      <c r="G372" s="40">
        <v>2</v>
      </c>
      <c r="H372" s="40">
        <v>1</v>
      </c>
      <c r="I372" s="40">
        <v>1</v>
      </c>
      <c r="J372" s="40">
        <v>1</v>
      </c>
      <c r="K372" s="40">
        <v>0</v>
      </c>
      <c r="L372" s="40">
        <v>1</v>
      </c>
      <c r="M372" s="40">
        <v>1</v>
      </c>
      <c r="N372" s="40">
        <v>1</v>
      </c>
      <c r="O372" s="41">
        <v>1</v>
      </c>
      <c r="P372" s="40">
        <v>1</v>
      </c>
      <c r="Q372" s="40">
        <v>1</v>
      </c>
      <c r="R372" s="40">
        <v>1</v>
      </c>
      <c r="S372" s="35">
        <v>1</v>
      </c>
      <c r="T372" s="69">
        <v>1</v>
      </c>
      <c r="U372" s="69">
        <v>1</v>
      </c>
      <c r="V372" s="17">
        <v>9</v>
      </c>
      <c r="W372" s="15">
        <f t="shared" si="10"/>
      </c>
      <c r="X372" s="39">
        <f t="shared" si="11"/>
      </c>
    </row>
    <row r="373" spans="1:24" x14ac:dyDescent="0.2">
      <c r="A373" t="s" s="12">
        <v>15745</v>
      </c>
      <c r="B373" s="40"/>
      <c r="C373" s="40">
        <f>IF(ISNA(VLOOKUP(A373,'Vervallen BHT'!A:C,3,FALSE))," ","Oui")</f>
      </c>
      <c r="D373" t="s" s="13">
        <v>15746</v>
      </c>
      <c r="E373" s="13"/>
      <c r="F373" s="40"/>
      <c r="G373" s="40"/>
      <c r="H373" s="40">
        <v>5</v>
      </c>
      <c r="I373" s="40">
        <v>5</v>
      </c>
      <c r="J373" s="40">
        <v>5</v>
      </c>
      <c r="K373" s="40">
        <v>5</v>
      </c>
      <c r="L373" s="40">
        <v>5</v>
      </c>
      <c r="M373" s="40">
        <v>5</v>
      </c>
      <c r="N373" s="40">
        <v>4</v>
      </c>
      <c r="O373" s="41">
        <v>4</v>
      </c>
      <c r="P373" s="40">
        <v>4</v>
      </c>
      <c r="Q373" s="40">
        <v>4</v>
      </c>
      <c r="R373" s="40">
        <v>4</v>
      </c>
      <c r="S373" s="35">
        <v>4</v>
      </c>
      <c r="T373" s="69">
        <v>4</v>
      </c>
      <c r="U373" s="69">
        <v>4</v>
      </c>
      <c r="V373" s="17">
        <f>4.36/5</f>
      </c>
      <c r="W373" s="15">
        <f t="shared" si="10"/>
      </c>
      <c r="X373" s="39">
        <f t="shared" si="11"/>
      </c>
    </row>
    <row r="374" spans="1:24" x14ac:dyDescent="0.2">
      <c r="A374" t="s" s="12">
        <v>15747</v>
      </c>
      <c r="B374" s="40"/>
      <c r="C374" s="40">
        <f>IF(ISNA(VLOOKUP(A374,'Vervallen BHT'!A:C,3,FALSE))," ","Oui")</f>
      </c>
      <c r="D374" t="s" s="13">
        <v>15748</v>
      </c>
      <c r="E374" s="13"/>
      <c r="F374" s="40"/>
      <c r="G374" s="40"/>
      <c r="H374" s="40">
        <v>5</v>
      </c>
      <c r="I374" s="40">
        <v>5</v>
      </c>
      <c r="J374" s="40">
        <v>4</v>
      </c>
      <c r="K374" s="40">
        <v>4</v>
      </c>
      <c r="L374" s="40">
        <v>4</v>
      </c>
      <c r="M374" s="40">
        <v>4</v>
      </c>
      <c r="N374" s="40">
        <v>3</v>
      </c>
      <c r="O374" s="41">
        <v>3</v>
      </c>
      <c r="P374" s="40">
        <v>3</v>
      </c>
      <c r="Q374" s="40">
        <v>2</v>
      </c>
      <c r="R374" s="40">
        <v>20</v>
      </c>
      <c r="S374" s="35">
        <v>20</v>
      </c>
      <c r="T374" s="69">
        <v>20</v>
      </c>
      <c r="U374" s="69">
        <v>20</v>
      </c>
      <c r="V374" s="17">
        <f>18.89/10</f>
      </c>
      <c r="W374" s="15">
        <f t="shared" si="10"/>
      </c>
      <c r="X374" s="39">
        <f t="shared" si="11"/>
      </c>
    </row>
    <row r="375" spans="1:24" x14ac:dyDescent="0.2">
      <c r="A375" t="s" s="12">
        <v>15648</v>
      </c>
      <c r="B375" s="40"/>
      <c r="C375" s="40">
        <f>IF(ISNA(VLOOKUP(A375,'Vervallen BHT'!A:C,3,FALSE))," ","Oui")</f>
      </c>
      <c r="D375" t="s" s="13">
        <v>20256</v>
      </c>
      <c r="E375" s="13"/>
      <c r="F375" s="40"/>
      <c r="G375" s="40"/>
      <c r="H375" s="40">
        <v>5</v>
      </c>
      <c r="I375" s="40">
        <v>5</v>
      </c>
      <c r="J375" s="40">
        <v>5</v>
      </c>
      <c r="K375" s="40">
        <v>5</v>
      </c>
      <c r="L375" s="40">
        <v>5</v>
      </c>
      <c r="M375" s="40">
        <v>5</v>
      </c>
      <c r="N375" s="40">
        <v>5</v>
      </c>
      <c r="O375" s="41">
        <v>5</v>
      </c>
      <c r="P375" s="40">
        <v>5</v>
      </c>
      <c r="Q375" s="40">
        <v>5</v>
      </c>
      <c r="R375" s="40">
        <v>5</v>
      </c>
      <c r="S375" s="35">
        <v>5</v>
      </c>
      <c r="T375" s="69">
        <v>5</v>
      </c>
      <c r="U375" s="69">
        <v>5</v>
      </c>
      <c r="V375" s="17">
        <f>14.25/5</f>
      </c>
      <c r="W375" s="15">
        <f t="shared" si="10"/>
      </c>
      <c r="X375" s="39">
        <f t="shared" si="11"/>
      </c>
    </row>
    <row r="376" spans="1:24" x14ac:dyDescent="0.2">
      <c r="A376" t="s" s="12">
        <v>21622</v>
      </c>
      <c r="B376" s="40"/>
      <c r="C376" s="40">
        <f>IF(ISNA(VLOOKUP(A376,'Vervallen BHT'!A:C,3,FALSE))," ","Oui")</f>
      </c>
      <c r="D376" t="s" s="13">
        <v>21623</v>
      </c>
      <c r="E376" s="13"/>
      <c r="F376" s="40"/>
      <c r="G376" s="40"/>
      <c r="H376" s="40"/>
      <c r="I376" s="40"/>
      <c r="J376" s="40"/>
      <c r="K376" s="40"/>
      <c r="L376" s="40"/>
      <c r="M376" s="40">
        <v>9</v>
      </c>
      <c r="N376" s="40">
        <v>9</v>
      </c>
      <c r="O376" s="41">
        <v>9</v>
      </c>
      <c r="P376" s="40">
        <v>9</v>
      </c>
      <c r="Q376" s="40">
        <v>9</v>
      </c>
      <c r="R376" s="40">
        <v>9</v>
      </c>
      <c r="S376" s="35">
        <v>9</v>
      </c>
      <c r="T376" s="69">
        <v>9</v>
      </c>
      <c r="U376" s="69">
        <v>9</v>
      </c>
      <c r="V376" s="17">
        <f>12.7/10</f>
      </c>
      <c r="W376" s="15">
        <f t="shared" si="10"/>
      </c>
      <c r="X376" s="39">
        <f t="shared" si="11"/>
      </c>
    </row>
    <row r="377" spans="1:24" x14ac:dyDescent="0.2">
      <c r="A377" t="s" s="52">
        <v>15567</v>
      </c>
      <c r="B377" s="53"/>
      <c r="C377" s="53">
        <f>IF(ISNA(VLOOKUP(A377,'Vervallen BHT'!A:C,3,FALSE))," ","Oui")</f>
      </c>
      <c r="D377" t="s" s="54">
        <v>15568</v>
      </c>
      <c r="E377" s="54"/>
      <c r="F377" s="53">
        <v>7</v>
      </c>
      <c r="G377" s="53">
        <v>7</v>
      </c>
      <c r="H377" s="53">
        <v>7</v>
      </c>
      <c r="I377" s="53">
        <v>7</v>
      </c>
      <c r="J377" s="53">
        <v>7</v>
      </c>
      <c r="K377" s="53">
        <v>7</v>
      </c>
      <c r="L377" s="53">
        <v>7</v>
      </c>
      <c r="M377" s="53">
        <v>7</v>
      </c>
      <c r="N377" s="53">
        <v>7</v>
      </c>
      <c r="O377" s="61">
        <v>7</v>
      </c>
      <c r="P377" s="53">
        <v>7</v>
      </c>
      <c r="Q377" s="53">
        <v>7</v>
      </c>
      <c r="R377" s="53">
        <v>7</v>
      </c>
      <c r="S377" s="55">
        <v>7</v>
      </c>
      <c r="T377" s="70">
        <v>7</v>
      </c>
      <c r="U377" s="70">
        <v>7</v>
      </c>
      <c r="V377" s="58">
        <v>0</v>
      </c>
      <c r="W377" s="15">
        <f t="shared" si="10"/>
      </c>
      <c r="X377" s="39">
        <f t="shared" si="11"/>
      </c>
    </row>
    <row r="378" spans="1:24" x14ac:dyDescent="0.2">
      <c r="A378" t="s" s="12">
        <v>20253</v>
      </c>
      <c r="B378" s="40"/>
      <c r="C378" s="40">
        <f>IF(ISNA(VLOOKUP(A378,'Vervallen BHT'!A:C,3,FALSE))," ","Oui")</f>
      </c>
      <c r="D378" t="s" s="13">
        <v>15657</v>
      </c>
      <c r="E378" s="13"/>
      <c r="F378" s="40"/>
      <c r="G378" s="40"/>
      <c r="H378" s="40">
        <v>100</v>
      </c>
      <c r="I378" s="40">
        <v>100</v>
      </c>
      <c r="J378" s="40">
        <v>100</v>
      </c>
      <c r="K378" s="40">
        <v>100</v>
      </c>
      <c r="L378" s="40">
        <v>100</v>
      </c>
      <c r="M378" s="40">
        <v>100</v>
      </c>
      <c r="N378" s="40">
        <v>100</v>
      </c>
      <c r="O378" s="41">
        <v>100</v>
      </c>
      <c r="P378" s="40">
        <v>100</v>
      </c>
      <c r="Q378" s="40">
        <v>100</v>
      </c>
      <c r="R378" s="40">
        <v>100</v>
      </c>
      <c r="S378" s="35">
        <v>100</v>
      </c>
      <c r="T378" s="69">
        <v>100</v>
      </c>
      <c r="U378" s="69">
        <v>100</v>
      </c>
      <c r="V378" s="17">
        <f>46/100</f>
      </c>
      <c r="W378" s="15">
        <f t="shared" si="10"/>
      </c>
      <c r="X378" s="39">
        <f t="shared" si="11"/>
      </c>
    </row>
    <row r="379" spans="1:24" x14ac:dyDescent="0.2">
      <c r="A379" t="s" s="12">
        <v>25453</v>
      </c>
      <c r="B379" s="40"/>
      <c r="C379" s="40">
        <f>IF(ISNA(VLOOKUP(A379,'Vervallen BHT'!A:C,3,FALSE))," ","Oui")</f>
      </c>
      <c r="D379" t="s" s="13">
        <v>25454</v>
      </c>
      <c r="E379" s="13"/>
      <c r="F379" s="40"/>
      <c r="G379" s="40"/>
      <c r="H379" s="40"/>
      <c r="I379" s="40"/>
      <c r="J379" s="40"/>
      <c r="K379" s="40"/>
      <c r="L379" s="40"/>
      <c r="M379" s="40"/>
      <c r="N379" s="40"/>
      <c r="O379" s="41"/>
      <c r="P379" s="40">
        <v>10</v>
      </c>
      <c r="Q379" s="40">
        <v>10</v>
      </c>
      <c r="R379" s="40">
        <v>10</v>
      </c>
      <c r="S379" s="35">
        <v>10</v>
      </c>
      <c r="T379" s="69">
        <v>10</v>
      </c>
      <c r="U379" s="69">
        <v>10</v>
      </c>
      <c r="V379" s="17">
        <f>18.5/10</f>
      </c>
      <c r="W379" s="15">
        <f t="shared" si="10"/>
      </c>
      <c r="X379" s="39">
        <f t="shared" si="11"/>
      </c>
    </row>
    <row r="380" spans="1:24" x14ac:dyDescent="0.2">
      <c r="A380" t="s" s="12">
        <v>20160</v>
      </c>
      <c r="B380" s="40"/>
      <c r="C380" s="40">
        <f>IF(ISNA(VLOOKUP(A380,'Vervallen BHT'!A:C,3,FALSE))," ","Oui")</f>
      </c>
      <c r="D380" t="s" s="13">
        <v>20161</v>
      </c>
      <c r="E380" s="13"/>
      <c r="F380" s="40"/>
      <c r="G380" s="40"/>
      <c r="H380" s="40"/>
      <c r="I380" s="40"/>
      <c r="J380" s="40">
        <v>12</v>
      </c>
      <c r="K380" s="40">
        <v>9</v>
      </c>
      <c r="L380" s="40">
        <v>7</v>
      </c>
      <c r="M380" s="40">
        <v>6</v>
      </c>
      <c r="N380" s="40">
        <v>7</v>
      </c>
      <c r="O380" s="41">
        <v>7</v>
      </c>
      <c r="P380" s="40">
        <v>13</v>
      </c>
      <c r="Q380" s="40">
        <v>15</v>
      </c>
      <c r="R380" s="40">
        <v>14</v>
      </c>
      <c r="S380" s="35">
        <v>14</v>
      </c>
      <c r="T380" s="69">
        <v>13</v>
      </c>
      <c r="U380" s="69">
        <v>13</v>
      </c>
      <c r="V380" s="17">
        <f>18.5/10</f>
      </c>
      <c r="W380" s="15">
        <f t="shared" si="10"/>
      </c>
      <c r="X380" s="39">
        <f t="shared" si="11"/>
      </c>
    </row>
    <row r="381" spans="1:24" x14ac:dyDescent="0.2">
      <c r="A381" t="s" s="12">
        <v>20224</v>
      </c>
      <c r="B381" s="40"/>
      <c r="C381" s="40">
        <f>IF(ISNA(VLOOKUP(A381,'Vervallen BHT'!A:C,3,FALSE))," ","Oui")</f>
      </c>
      <c r="D381" t="s" s="13">
        <v>20225</v>
      </c>
      <c r="E381" s="13"/>
      <c r="F381" s="40"/>
      <c r="G381" s="40"/>
      <c r="H381" s="40"/>
      <c r="I381" s="40"/>
      <c r="J381" s="40"/>
      <c r="K381" s="40">
        <v>10</v>
      </c>
      <c r="L381" s="40">
        <v>9</v>
      </c>
      <c r="M381" s="40">
        <v>9</v>
      </c>
      <c r="N381" s="40">
        <v>9</v>
      </c>
      <c r="O381" s="41">
        <v>9</v>
      </c>
      <c r="P381" s="40">
        <v>9</v>
      </c>
      <c r="Q381" s="40">
        <v>6</v>
      </c>
      <c r="R381" s="40">
        <v>4</v>
      </c>
      <c r="S381" s="35">
        <v>4</v>
      </c>
      <c r="T381" s="69">
        <v>4</v>
      </c>
      <c r="U381" s="69">
        <v>4</v>
      </c>
      <c r="V381" s="17">
        <f>2.3/10</f>
      </c>
      <c r="W381" s="15">
        <f t="shared" si="10"/>
      </c>
      <c r="X381" s="39">
        <f t="shared" si="11"/>
      </c>
    </row>
    <row r="382" spans="1:24" x14ac:dyDescent="0.2">
      <c r="A382" t="s" s="12">
        <v>20218</v>
      </c>
      <c r="B382" s="40"/>
      <c r="C382" s="40">
        <f>IF(ISNA(VLOOKUP(A382,'Vervallen BHT'!A:C,3,FALSE))," ","Oui")</f>
      </c>
      <c r="D382" t="s" s="13">
        <v>20219</v>
      </c>
      <c r="E382" s="13"/>
      <c r="F382" s="40"/>
      <c r="G382" s="40"/>
      <c r="H382" s="40"/>
      <c r="I382" s="40"/>
      <c r="J382" s="40"/>
      <c r="K382" s="40">
        <v>9</v>
      </c>
      <c r="L382" s="40">
        <v>7</v>
      </c>
      <c r="M382" s="40">
        <v>7</v>
      </c>
      <c r="N382" s="40">
        <v>7</v>
      </c>
      <c r="O382" s="41">
        <v>6</v>
      </c>
      <c r="P382" s="40">
        <v>16</v>
      </c>
      <c r="Q382" s="40">
        <v>15</v>
      </c>
      <c r="R382" s="40">
        <v>14</v>
      </c>
      <c r="S382" s="35">
        <v>14</v>
      </c>
      <c r="T382" s="69">
        <v>12</v>
      </c>
      <c r="U382" s="69">
        <v>12</v>
      </c>
      <c r="V382" s="17">
        <f>18.75/10</f>
      </c>
      <c r="W382" s="15">
        <f t="shared" si="10"/>
      </c>
      <c r="X382" s="39">
        <f t="shared" si="11"/>
      </c>
    </row>
    <row r="383" spans="1:24" x14ac:dyDescent="0.2">
      <c r="A383" t="s" s="12">
        <v>20164</v>
      </c>
      <c r="B383" s="40"/>
      <c r="C383" s="40">
        <f>IF(ISNA(VLOOKUP(A383,'Vervallen BHT'!A:C,3,FALSE))," ","Oui")</f>
      </c>
      <c r="D383" t="s" s="13">
        <v>20165</v>
      </c>
      <c r="E383" s="13"/>
      <c r="F383" s="40"/>
      <c r="G383" s="40"/>
      <c r="H383" s="40"/>
      <c r="I383" s="40"/>
      <c r="J383" s="40">
        <v>1</v>
      </c>
      <c r="K383" s="40">
        <v>12</v>
      </c>
      <c r="L383" s="40">
        <v>6</v>
      </c>
      <c r="M383" s="40">
        <v>13</v>
      </c>
      <c r="N383" s="40">
        <v>9</v>
      </c>
      <c r="O383" s="41">
        <v>5</v>
      </c>
      <c r="P383" s="40">
        <v>14</v>
      </c>
      <c r="Q383" s="40">
        <v>32</v>
      </c>
      <c r="R383" s="40">
        <v>31</v>
      </c>
      <c r="S383" s="35">
        <v>31</v>
      </c>
      <c r="T383" s="69">
        <v>28</v>
      </c>
      <c r="U383" s="69">
        <v>28</v>
      </c>
      <c r="V383" s="17">
        <f>37.5/20</f>
      </c>
      <c r="W383" s="15">
        <f t="shared" si="10"/>
      </c>
      <c r="X383" s="39">
        <f t="shared" si="11"/>
      </c>
    </row>
    <row r="384" spans="1:24" x14ac:dyDescent="0.2">
      <c r="A384" t="s" s="12">
        <v>20220</v>
      </c>
      <c r="B384" s="40"/>
      <c r="C384" s="40">
        <f>IF(ISNA(VLOOKUP(A384,'Vervallen BHT'!A:C,3,FALSE))," ","Oui")</f>
      </c>
      <c r="D384" t="s" s="13">
        <v>20221</v>
      </c>
      <c r="E384" s="13"/>
      <c r="F384" s="40"/>
      <c r="G384" s="40"/>
      <c r="H384" s="40"/>
      <c r="I384" s="40"/>
      <c r="J384" s="40"/>
      <c r="K384" s="40">
        <v>8</v>
      </c>
      <c r="L384" s="40">
        <v>6</v>
      </c>
      <c r="M384" s="40">
        <v>4</v>
      </c>
      <c r="N384" s="40">
        <v>12</v>
      </c>
      <c r="O384" s="41">
        <v>12</v>
      </c>
      <c r="P384" s="40">
        <v>8</v>
      </c>
      <c r="Q384" s="40">
        <v>5</v>
      </c>
      <c r="R384" s="40">
        <v>3</v>
      </c>
      <c r="S384" s="35">
        <v>2</v>
      </c>
      <c r="T384" s="69">
        <v>2</v>
      </c>
      <c r="U384" s="69">
        <v>2</v>
      </c>
      <c r="V384" s="17">
        <f>17.36/10</f>
      </c>
      <c r="W384" s="15">
        <f t="shared" si="10"/>
      </c>
      <c r="X384" s="39">
        <f t="shared" si="11"/>
      </c>
    </row>
    <row r="385" spans="1:24" x14ac:dyDescent="0.2">
      <c r="A385" t="s" s="12">
        <v>20162</v>
      </c>
      <c r="B385" s="40"/>
      <c r="C385" s="40">
        <f>IF(ISNA(VLOOKUP(A385,'Vervallen BHT'!A:C,3,FALSE))," ","Oui")</f>
      </c>
      <c r="D385" t="s" s="13">
        <v>20163</v>
      </c>
      <c r="E385" s="13"/>
      <c r="F385" s="40"/>
      <c r="G385" s="40"/>
      <c r="H385" s="40"/>
      <c r="I385" s="40"/>
      <c r="J385" s="40">
        <v>11</v>
      </c>
      <c r="K385" s="40">
        <v>9</v>
      </c>
      <c r="L385" s="40">
        <v>7</v>
      </c>
      <c r="M385" s="40">
        <v>4</v>
      </c>
      <c r="N385" s="40">
        <v>6</v>
      </c>
      <c r="O385" s="41">
        <v>6</v>
      </c>
      <c r="P385" s="40">
        <v>11</v>
      </c>
      <c r="Q385" s="40">
        <v>11</v>
      </c>
      <c r="R385" s="40">
        <v>10</v>
      </c>
      <c r="S385" s="35">
        <v>10</v>
      </c>
      <c r="T385" s="69">
        <v>9</v>
      </c>
      <c r="U385" s="69">
        <v>9</v>
      </c>
      <c r="V385" s="17">
        <f>19.25/10</f>
      </c>
      <c r="W385" s="15">
        <f t="shared" si="10"/>
      </c>
      <c r="X385" s="39">
        <f t="shared" si="11"/>
      </c>
    </row>
    <row r="386" spans="1:24" x14ac:dyDescent="0.2">
      <c r="A386" t="s" s="12">
        <v>25451</v>
      </c>
      <c r="B386" s="40"/>
      <c r="C386" s="40">
        <f>IF(ISNA(VLOOKUP(A386,'Vervallen BHT'!A:C,3,FALSE))," ","Oui")</f>
      </c>
      <c r="D386" t="s" s="13">
        <v>25452</v>
      </c>
      <c r="E386" s="13"/>
      <c r="F386" s="40"/>
      <c r="G386" s="40"/>
      <c r="H386" s="40"/>
      <c r="I386" s="40"/>
      <c r="J386" s="40"/>
      <c r="K386" s="40"/>
      <c r="L386" s="40"/>
      <c r="M386" s="40"/>
      <c r="N386" s="40"/>
      <c r="O386" s="41"/>
      <c r="P386" s="40">
        <v>9</v>
      </c>
      <c r="Q386" s="40">
        <v>9</v>
      </c>
      <c r="R386" s="40">
        <v>9</v>
      </c>
      <c r="S386" s="35">
        <v>9</v>
      </c>
      <c r="T386" s="69">
        <v>9</v>
      </c>
      <c r="U386" s="69">
        <v>9</v>
      </c>
      <c r="V386" s="17">
        <f>31.5/10</f>
      </c>
      <c r="W386" s="15">
        <f t="shared" ref="W386:W449" si="12">T386*V386</f>
      </c>
      <c r="X386" s="39">
        <f t="shared" ref="X386:X449" si="13">T386-S386</f>
      </c>
    </row>
    <row r="387" spans="1:24" x14ac:dyDescent="0.2">
      <c r="A387" t="s" s="12">
        <v>25449</v>
      </c>
      <c r="B387" s="40"/>
      <c r="C387" s="40">
        <f>IF(ISNA(VLOOKUP(A387,'Vervallen BHT'!A:C,3,FALSE))," ","Oui")</f>
      </c>
      <c r="D387" t="s" s="13">
        <v>25450</v>
      </c>
      <c r="E387" s="13"/>
      <c r="F387" s="40"/>
      <c r="G387" s="40"/>
      <c r="H387" s="40"/>
      <c r="I387" s="40"/>
      <c r="J387" s="40"/>
      <c r="K387" s="40"/>
      <c r="L387" s="40"/>
      <c r="M387" s="40"/>
      <c r="N387" s="40"/>
      <c r="O387" s="41"/>
      <c r="P387" s="40">
        <v>6</v>
      </c>
      <c r="Q387" s="40">
        <v>6</v>
      </c>
      <c r="R387" s="40">
        <v>6</v>
      </c>
      <c r="S387" s="35">
        <v>6</v>
      </c>
      <c r="T387" s="69">
        <v>6</v>
      </c>
      <c r="U387" s="69">
        <v>6</v>
      </c>
      <c r="V387" s="17">
        <f>22.25/10</f>
      </c>
      <c r="W387" s="15">
        <f t="shared" si="12"/>
      </c>
      <c r="X387" s="39">
        <f t="shared" si="13"/>
      </c>
    </row>
    <row r="388" spans="1:24" x14ac:dyDescent="0.2">
      <c r="A388" t="s" s="12">
        <v>20214</v>
      </c>
      <c r="B388" s="40"/>
      <c r="C388" s="40">
        <f>IF(ISNA(VLOOKUP(A388,'Vervallen BHT'!A:C,3,FALSE))," ","Oui")</f>
      </c>
      <c r="D388" t="s" s="13">
        <v>20215</v>
      </c>
      <c r="E388" s="13"/>
      <c r="F388" s="40"/>
      <c r="G388" s="40"/>
      <c r="H388" s="40"/>
      <c r="I388" s="40"/>
      <c r="J388" s="40"/>
      <c r="K388" s="40">
        <v>1</v>
      </c>
      <c r="L388" s="40">
        <v>3</v>
      </c>
      <c r="M388" s="40">
        <v>2</v>
      </c>
      <c r="N388" s="40">
        <v>11</v>
      </c>
      <c r="O388" s="41">
        <v>11</v>
      </c>
      <c r="P388" s="40">
        <v>11</v>
      </c>
      <c r="Q388" s="40">
        <v>10</v>
      </c>
      <c r="R388" s="40">
        <v>10</v>
      </c>
      <c r="S388" s="35">
        <v>10</v>
      </c>
      <c r="T388" s="69">
        <v>10</v>
      </c>
      <c r="U388" s="69">
        <v>10</v>
      </c>
      <c r="V388" s="17">
        <f>9.7/10</f>
      </c>
      <c r="W388" s="15">
        <f t="shared" si="12"/>
      </c>
      <c r="X388" s="39">
        <f t="shared" si="13"/>
      </c>
    </row>
    <row r="389" spans="1:24" x14ac:dyDescent="0.2">
      <c r="A389" t="s" s="12">
        <v>20168</v>
      </c>
      <c r="B389" s="40"/>
      <c r="C389" s="40">
        <f>IF(ISNA(VLOOKUP(A389,'Vervallen BHT'!A:C,3,FALSE))," ","Oui")</f>
      </c>
      <c r="D389" t="s" s="13">
        <v>20169</v>
      </c>
      <c r="E389" s="13"/>
      <c r="F389" s="40"/>
      <c r="G389" s="40"/>
      <c r="H389" s="40"/>
      <c r="I389" s="40"/>
      <c r="J389" s="40">
        <v>4</v>
      </c>
      <c r="K389" s="40">
        <v>3</v>
      </c>
      <c r="L389" s="40">
        <v>2</v>
      </c>
      <c r="M389" s="40">
        <v>1</v>
      </c>
      <c r="N389" s="40">
        <v>10</v>
      </c>
      <c r="O389" s="41">
        <v>9</v>
      </c>
      <c r="P389" s="40">
        <v>9</v>
      </c>
      <c r="Q389" s="40">
        <v>9</v>
      </c>
      <c r="R389" s="40">
        <v>8</v>
      </c>
      <c r="S389" s="35">
        <v>7</v>
      </c>
      <c r="T389" s="69">
        <v>7</v>
      </c>
      <c r="U389" s="69">
        <v>7</v>
      </c>
      <c r="V389" s="17">
        <f>18.9/10</f>
      </c>
      <c r="W389" s="15">
        <f t="shared" si="12"/>
      </c>
      <c r="X389" s="39">
        <f t="shared" si="13"/>
      </c>
    </row>
    <row r="390" spans="1:24" x14ac:dyDescent="0.2">
      <c r="A390" t="s" s="52">
        <v>1253</v>
      </c>
      <c r="B390" s="53"/>
      <c r="C390" s="53">
        <f>IF(ISNA(VLOOKUP(A390,'Vervallen BHT'!A:C,3,FALSE))," ","Oui")</f>
      </c>
      <c r="D390" t="s" s="57">
        <v>2981</v>
      </c>
      <c r="E390" s="54"/>
      <c r="F390" s="53">
        <v>16</v>
      </c>
      <c r="G390" s="53">
        <v>16</v>
      </c>
      <c r="H390" s="53">
        <v>16</v>
      </c>
      <c r="I390" s="53">
        <v>16</v>
      </c>
      <c r="J390" s="53">
        <v>16</v>
      </c>
      <c r="K390" s="53">
        <v>16</v>
      </c>
      <c r="L390" s="53">
        <v>16</v>
      </c>
      <c r="M390" s="53">
        <v>16</v>
      </c>
      <c r="N390" s="53">
        <v>16</v>
      </c>
      <c r="O390" s="61">
        <v>16</v>
      </c>
      <c r="P390" s="53">
        <v>16</v>
      </c>
      <c r="Q390" s="53">
        <v>16</v>
      </c>
      <c r="R390" s="53">
        <v>16</v>
      </c>
      <c r="S390" s="55">
        <v>16</v>
      </c>
      <c r="T390" s="70">
        <v>16</v>
      </c>
      <c r="U390" s="70">
        <v>16</v>
      </c>
      <c r="V390" s="58">
        <v>0</v>
      </c>
      <c r="W390" s="15">
        <f t="shared" si="12"/>
      </c>
      <c r="X390" s="39">
        <f t="shared" si="13"/>
      </c>
    </row>
    <row r="391" spans="1:24" s="64" customFormat="1" x14ac:dyDescent="0.2">
      <c r="A391" t="s" s="12">
        <v>2982</v>
      </c>
      <c r="B391" t="s" s="40">
        <v>612</v>
      </c>
      <c r="C391" s="40">
        <f>IF(ISNA(VLOOKUP(A391,'Vervallen BHT'!A:C,3,FALSE))," ","Oui")</f>
      </c>
      <c r="D391" t="s" s="18">
        <v>2981</v>
      </c>
      <c r="E391" s="13"/>
      <c r="F391" s="40">
        <v>17</v>
      </c>
      <c r="G391" s="40">
        <v>11</v>
      </c>
      <c r="H391" s="40">
        <v>2</v>
      </c>
      <c r="I391" s="40">
        <v>0</v>
      </c>
      <c r="J391" s="40">
        <v>10</v>
      </c>
      <c r="K391" s="40">
        <v>6</v>
      </c>
      <c r="L391" s="40">
        <v>4</v>
      </c>
      <c r="M391" s="40">
        <v>4</v>
      </c>
      <c r="N391" s="40">
        <v>4</v>
      </c>
      <c r="O391" s="41">
        <v>50</v>
      </c>
      <c r="P391" s="40">
        <v>48</v>
      </c>
      <c r="Q391" s="40">
        <v>48</v>
      </c>
      <c r="R391" s="40">
        <v>48</v>
      </c>
      <c r="S391" s="35">
        <v>48</v>
      </c>
      <c r="T391" s="69">
        <v>48</v>
      </c>
      <c r="U391" s="69"/>
      <c r="V391" s="17">
        <f>129.2/50</f>
      </c>
      <c r="W391" s="15">
        <f t="shared" si="12"/>
      </c>
      <c r="X391" s="39">
        <f t="shared" si="13"/>
      </c>
    </row>
    <row r="392" spans="1:24" x14ac:dyDescent="0.2">
      <c r="A392" t="s" s="20">
        <v>2983</v>
      </c>
      <c r="B392" t="s" s="40">
        <v>612</v>
      </c>
      <c r="C392" s="40">
        <f>IF(ISNA(VLOOKUP(A392,'Vervallen BHT'!A:C,3,FALSE))," ","Oui")</f>
      </c>
      <c r="D392" t="s" s="19">
        <v>4832</v>
      </c>
      <c r="E392" s="13"/>
      <c r="F392" s="40">
        <v>0</v>
      </c>
      <c r="G392" s="40">
        <v>10</v>
      </c>
      <c r="H392" s="40">
        <v>0</v>
      </c>
      <c r="I392" s="40">
        <v>8</v>
      </c>
      <c r="J392" s="40">
        <v>0</v>
      </c>
      <c r="K392" s="40">
        <v>2</v>
      </c>
      <c r="L392" s="40">
        <v>8</v>
      </c>
      <c r="M392" s="40">
        <v>6</v>
      </c>
      <c r="N392" s="40">
        <v>4</v>
      </c>
      <c r="O392" s="41">
        <v>10</v>
      </c>
      <c r="P392" s="40">
        <v>20</v>
      </c>
      <c r="Q392" s="40">
        <v>10</v>
      </c>
      <c r="R392" s="40">
        <v>18</v>
      </c>
      <c r="S392" s="35">
        <v>18</v>
      </c>
      <c r="T392" s="69">
        <v>16</v>
      </c>
      <c r="U392" s="69">
        <v>16</v>
      </c>
      <c r="V392" s="17">
        <f>129.24/10</f>
      </c>
      <c r="W392" s="15">
        <f t="shared" si="12"/>
      </c>
      <c r="X392" s="39">
        <f t="shared" si="13"/>
      </c>
    </row>
    <row r="393" spans="1:24" x14ac:dyDescent="0.2">
      <c r="A393" t="s" s="12">
        <v>1107</v>
      </c>
      <c r="B393" s="40"/>
      <c r="C393" s="40">
        <f>IF(ISNA(VLOOKUP(A393,'Vervallen BHT'!A:C,3,FALSE))," ","Oui")</f>
      </c>
      <c r="D393" t="s" s="19">
        <v>1106</v>
      </c>
      <c r="E393" s="13"/>
      <c r="F393" s="40">
        <v>10</v>
      </c>
      <c r="G393" s="40">
        <v>10</v>
      </c>
      <c r="H393" s="40">
        <v>10</v>
      </c>
      <c r="I393" s="40">
        <v>10</v>
      </c>
      <c r="J393" s="40">
        <v>8</v>
      </c>
      <c r="K393" s="40">
        <v>6</v>
      </c>
      <c r="L393" s="40">
        <v>4</v>
      </c>
      <c r="M393" s="40">
        <v>20</v>
      </c>
      <c r="N393" s="40">
        <v>16</v>
      </c>
      <c r="O393" s="41">
        <v>12</v>
      </c>
      <c r="P393" s="40">
        <v>10</v>
      </c>
      <c r="Q393" s="40">
        <v>4</v>
      </c>
      <c r="R393" s="40">
        <v>0</v>
      </c>
      <c r="S393" s="35">
        <v>18</v>
      </c>
      <c r="T393" s="69">
        <v>12</v>
      </c>
      <c r="U393" s="69">
        <v>12</v>
      </c>
      <c r="V393" s="17">
        <f>258.48/20</f>
      </c>
      <c r="W393" s="15">
        <f t="shared" si="12"/>
      </c>
      <c r="X393" s="39">
        <f t="shared" si="13"/>
      </c>
    </row>
    <row r="394" spans="1:24" x14ac:dyDescent="0.2">
      <c r="A394" t="s" s="12">
        <v>20211</v>
      </c>
      <c r="B394" s="40"/>
      <c r="C394" s="40">
        <f>IF(ISNA(VLOOKUP(A394,'Vervallen BHT'!A:C,3,FALSE))," ","Oui")</f>
      </c>
      <c r="D394" t="s" s="19">
        <v>20212</v>
      </c>
      <c r="E394" s="13"/>
      <c r="F394" s="40"/>
      <c r="G394" s="40"/>
      <c r="H394" s="40"/>
      <c r="I394" s="40"/>
      <c r="J394" s="40">
        <v>10</v>
      </c>
      <c r="K394" s="40">
        <v>10</v>
      </c>
      <c r="L394" s="40">
        <v>10</v>
      </c>
      <c r="M394" s="40">
        <v>10</v>
      </c>
      <c r="N394" s="40">
        <v>8</v>
      </c>
      <c r="O394" s="41">
        <v>6</v>
      </c>
      <c r="P394" s="40">
        <v>6</v>
      </c>
      <c r="Q394" s="40">
        <v>6</v>
      </c>
      <c r="R394" s="40">
        <v>6</v>
      </c>
      <c r="S394" s="35">
        <v>6</v>
      </c>
      <c r="T394" s="69">
        <v>6</v>
      </c>
      <c r="U394" s="69">
        <v>6</v>
      </c>
      <c r="V394" s="17">
        <v>29.68</v>
      </c>
      <c r="W394" s="15">
        <f t="shared" si="12"/>
      </c>
      <c r="X394" s="39">
        <f t="shared" si="13"/>
      </c>
    </row>
    <row r="395" spans="1:24" x14ac:dyDescent="0.2">
      <c r="A395" t="s" s="12">
        <v>1456</v>
      </c>
      <c r="B395" s="40"/>
      <c r="C395" s="40">
        <f>IF(ISNA(VLOOKUP(A395,'Vervallen BHT'!A:C,3,FALSE))," ","Oui")</f>
      </c>
      <c r="D395" t="s" s="13">
        <v>1457</v>
      </c>
      <c r="E395" s="13"/>
      <c r="F395" s="40">
        <v>16</v>
      </c>
      <c r="G395" s="40">
        <v>55</v>
      </c>
      <c r="H395" s="40">
        <v>47</v>
      </c>
      <c r="I395" s="40">
        <v>38</v>
      </c>
      <c r="J395" s="40">
        <v>24</v>
      </c>
      <c r="K395" s="40">
        <v>15</v>
      </c>
      <c r="L395" s="40">
        <v>4</v>
      </c>
      <c r="M395" s="40">
        <v>42</v>
      </c>
      <c r="N395" s="40">
        <v>37</v>
      </c>
      <c r="O395" s="41">
        <v>26</v>
      </c>
      <c r="P395" s="40">
        <v>20</v>
      </c>
      <c r="Q395" s="40">
        <v>15</v>
      </c>
      <c r="R395" s="40">
        <v>8</v>
      </c>
      <c r="S395" s="35">
        <v>101</v>
      </c>
      <c r="T395" s="69">
        <v>90</v>
      </c>
      <c r="U395" s="69">
        <v>90</v>
      </c>
      <c r="V395" s="17">
        <f>102.6/100</f>
      </c>
      <c r="W395" s="15">
        <f t="shared" si="12"/>
      </c>
      <c r="X395" s="39">
        <f t="shared" si="13"/>
      </c>
    </row>
    <row r="396" spans="1:24" x14ac:dyDescent="0.2">
      <c r="A396" t="s" s="12">
        <v>15573</v>
      </c>
      <c r="B396" s="40"/>
      <c r="C396" s="40">
        <f>IF(ISNA(VLOOKUP(A396,'Vervallen BHT'!A:C,3,FALSE))," ","Oui")</f>
      </c>
      <c r="D396" t="s" s="13">
        <v>15574</v>
      </c>
      <c r="E396" s="40"/>
      <c r="F396" s="40">
        <v>3</v>
      </c>
      <c r="G396" s="40">
        <v>3</v>
      </c>
      <c r="H396" s="40">
        <v>2</v>
      </c>
      <c r="I396" s="40">
        <v>2</v>
      </c>
      <c r="J396" s="40">
        <v>2</v>
      </c>
      <c r="K396" s="40">
        <v>2</v>
      </c>
      <c r="L396" s="40">
        <v>2</v>
      </c>
      <c r="M396" s="40">
        <v>2</v>
      </c>
      <c r="N396" s="40">
        <v>2</v>
      </c>
      <c r="O396" s="41">
        <v>2</v>
      </c>
      <c r="P396" s="40">
        <v>2</v>
      </c>
      <c r="Q396" s="40">
        <v>2</v>
      </c>
      <c r="R396" s="40">
        <v>2</v>
      </c>
      <c r="S396" s="35">
        <v>2</v>
      </c>
      <c r="T396" s="69">
        <v>2</v>
      </c>
      <c r="U396" s="69">
        <v>2</v>
      </c>
      <c r="V396" s="17">
        <v>3.6</v>
      </c>
      <c r="W396" s="15">
        <f t="shared" si="12"/>
      </c>
      <c r="X396" s="39">
        <f t="shared" si="13"/>
      </c>
    </row>
    <row r="397" spans="1:24" x14ac:dyDescent="0.2">
      <c r="A397" t="s" s="52">
        <v>4836</v>
      </c>
      <c r="B397" t="s" s="53">
        <v>586</v>
      </c>
      <c r="C397" s="53">
        <f>IF(ISNA(VLOOKUP(A397,'Vervallen BHT'!A:C,3,FALSE))," ","Oui")</f>
      </c>
      <c r="D397" t="s" s="57">
        <v>4837</v>
      </c>
      <c r="E397" t="s" s="59">
        <v>3054</v>
      </c>
      <c r="F397" s="66">
        <v>0</v>
      </c>
      <c r="G397" s="66">
        <v>84</v>
      </c>
      <c r="H397" s="66">
        <v>83</v>
      </c>
      <c r="I397" s="66">
        <v>83</v>
      </c>
      <c r="J397" s="53">
        <v>83</v>
      </c>
      <c r="K397" s="53">
        <v>83</v>
      </c>
      <c r="L397" s="53">
        <v>83</v>
      </c>
      <c r="M397" s="53">
        <v>83</v>
      </c>
      <c r="N397" s="53">
        <v>81</v>
      </c>
      <c r="O397" s="61">
        <v>81</v>
      </c>
      <c r="P397" s="53">
        <v>81</v>
      </c>
      <c r="Q397" s="53">
        <v>81</v>
      </c>
      <c r="R397" s="53">
        <v>81</v>
      </c>
      <c r="S397" s="55">
        <v>80</v>
      </c>
      <c r="T397" s="70">
        <v>80</v>
      </c>
      <c r="U397" s="70">
        <v>80</v>
      </c>
      <c r="V397" s="58">
        <v>0</v>
      </c>
      <c r="W397" s="15">
        <f t="shared" si="12"/>
      </c>
      <c r="X397" s="39">
        <f t="shared" si="13"/>
      </c>
    </row>
    <row r="398" spans="1:24" x14ac:dyDescent="0.2">
      <c r="A398" t="s" s="12">
        <v>1458</v>
      </c>
      <c r="B398" s="40"/>
      <c r="C398" s="40">
        <f>IF(ISNA(VLOOKUP(A398,'Vervallen BHT'!A:C,3,FALSE))," ","Oui")</f>
      </c>
      <c r="D398" t="s" s="13">
        <v>4833</v>
      </c>
      <c r="E398" s="13"/>
      <c r="F398" s="40">
        <v>0</v>
      </c>
      <c r="G398" s="40">
        <v>19</v>
      </c>
      <c r="H398" s="40">
        <v>16</v>
      </c>
      <c r="I398" s="40">
        <v>12</v>
      </c>
      <c r="J398" s="40">
        <v>9</v>
      </c>
      <c r="K398" s="40">
        <v>7</v>
      </c>
      <c r="L398" s="40">
        <v>4</v>
      </c>
      <c r="M398" s="40">
        <v>2</v>
      </c>
      <c r="N398" s="40">
        <v>1</v>
      </c>
      <c r="O398" s="41">
        <v>1</v>
      </c>
      <c r="P398" s="40">
        <v>17</v>
      </c>
      <c r="Q398" s="40">
        <v>16</v>
      </c>
      <c r="R398" s="40">
        <v>16</v>
      </c>
      <c r="S398" s="35">
        <v>14</v>
      </c>
      <c r="T398" s="69">
        <v>13</v>
      </c>
      <c r="U398" s="69">
        <v>13</v>
      </c>
      <c r="V398" s="17">
        <f>70.13/20</f>
      </c>
      <c r="W398" s="15">
        <f t="shared" si="12"/>
      </c>
      <c r="X398" s="39">
        <f t="shared" si="13"/>
      </c>
    </row>
    <row r="399" spans="1:24" x14ac:dyDescent="0.2">
      <c r="A399" t="s" s="12">
        <v>1459</v>
      </c>
      <c r="B399" s="40"/>
      <c r="C399" s="40">
        <f>IF(ISNA(VLOOKUP(A399,'Vervallen BHT'!A:C,3,FALSE))," ","Oui")</f>
      </c>
      <c r="D399" t="s" s="18">
        <v>4834</v>
      </c>
      <c r="E399" s="13"/>
      <c r="F399" s="40">
        <v>17</v>
      </c>
      <c r="G399" s="40">
        <v>9</v>
      </c>
      <c r="H399" s="40">
        <v>5</v>
      </c>
      <c r="I399" s="40">
        <v>19</v>
      </c>
      <c r="J399" s="40">
        <v>14</v>
      </c>
      <c r="K399" s="40">
        <v>7</v>
      </c>
      <c r="L399" s="40">
        <v>10</v>
      </c>
      <c r="M399" s="40">
        <v>7</v>
      </c>
      <c r="N399" s="40">
        <v>0</v>
      </c>
      <c r="O399" s="41">
        <v>0</v>
      </c>
      <c r="P399" s="40">
        <v>14</v>
      </c>
      <c r="Q399" s="40">
        <v>5</v>
      </c>
      <c r="R399" s="40">
        <v>0</v>
      </c>
      <c r="S399" s="35">
        <v>15</v>
      </c>
      <c r="T399" s="69">
        <v>9</v>
      </c>
      <c r="U399" s="69">
        <v>9</v>
      </c>
      <c r="V399" s="17">
        <f>126.54/20</f>
      </c>
      <c r="W399" s="15">
        <f t="shared" si="12"/>
      </c>
      <c r="X399" s="39">
        <f t="shared" si="13"/>
      </c>
    </row>
    <row r="400" spans="1:24" x14ac:dyDescent="0.2">
      <c r="A400" t="s" s="12">
        <v>1460</v>
      </c>
      <c r="B400" s="40"/>
      <c r="C400" s="40">
        <f>IF(ISNA(VLOOKUP(A400,'Vervallen BHT'!A:C,3,FALSE))," ","Oui")</f>
      </c>
      <c r="D400" t="s" s="19">
        <v>4835</v>
      </c>
      <c r="E400" s="13"/>
      <c r="F400" s="40">
        <v>11</v>
      </c>
      <c r="G400" s="40">
        <v>10</v>
      </c>
      <c r="H400" s="40">
        <v>5</v>
      </c>
      <c r="I400" s="40">
        <v>11</v>
      </c>
      <c r="J400" s="40">
        <v>7</v>
      </c>
      <c r="K400" s="40">
        <v>7</v>
      </c>
      <c r="L400" s="40">
        <v>5</v>
      </c>
      <c r="M400" s="40">
        <v>2</v>
      </c>
      <c r="N400" s="40">
        <v>2</v>
      </c>
      <c r="O400" s="41">
        <v>1</v>
      </c>
      <c r="P400" s="40">
        <v>20</v>
      </c>
      <c r="Q400" s="40">
        <v>20</v>
      </c>
      <c r="R400" s="40">
        <v>17</v>
      </c>
      <c r="S400" s="35">
        <v>15</v>
      </c>
      <c r="T400" s="69">
        <v>13</v>
      </c>
      <c r="U400" s="69">
        <v>13</v>
      </c>
      <c r="V400" s="17">
        <f>1.52/20</f>
      </c>
      <c r="W400" s="15">
        <f t="shared" si="12"/>
      </c>
      <c r="X400" s="39">
        <f t="shared" si="13"/>
      </c>
    </row>
    <row r="401" spans="1:24" x14ac:dyDescent="0.2">
      <c r="A401" t="s" s="12">
        <v>15575</v>
      </c>
      <c r="B401" s="40"/>
      <c r="C401" s="40">
        <f>IF(ISNA(VLOOKUP(A401,'Vervallen BHT'!A:C,3,FALSE))," ","Oui")</f>
      </c>
      <c r="D401" t="s" s="13">
        <v>15576</v>
      </c>
      <c r="E401" s="13"/>
      <c r="F401" s="40">
        <v>3</v>
      </c>
      <c r="G401" s="40">
        <v>3</v>
      </c>
      <c r="H401" s="40">
        <v>2</v>
      </c>
      <c r="I401" s="40">
        <v>2</v>
      </c>
      <c r="J401" s="40">
        <v>1</v>
      </c>
      <c r="K401" s="40">
        <v>1</v>
      </c>
      <c r="L401" s="40">
        <v>1</v>
      </c>
      <c r="M401" s="40">
        <v>1</v>
      </c>
      <c r="N401" s="40">
        <v>1</v>
      </c>
      <c r="O401" s="41">
        <v>1</v>
      </c>
      <c r="P401" s="40">
        <v>1</v>
      </c>
      <c r="Q401" s="40">
        <v>1</v>
      </c>
      <c r="R401" s="40">
        <v>1</v>
      </c>
      <c r="S401" s="35">
        <v>1</v>
      </c>
      <c r="T401" s="69">
        <v>1</v>
      </c>
      <c r="U401" s="69">
        <v>1</v>
      </c>
      <c r="V401" s="17">
        <v>3.6</v>
      </c>
      <c r="W401" s="15">
        <f t="shared" si="12"/>
      </c>
      <c r="X401" s="39">
        <f t="shared" si="13"/>
      </c>
    </row>
    <row r="402" spans="1:24" x14ac:dyDescent="0.2">
      <c r="A402" t="s" s="12">
        <v>1533</v>
      </c>
      <c r="B402" s="40"/>
      <c r="C402" s="40">
        <f>IF(ISNA(VLOOKUP(A402,'Vervallen BHT'!A:C,3,FALSE))," ","Oui")</f>
      </c>
      <c r="D402" t="s" s="13">
        <v>1535</v>
      </c>
      <c r="E402" s="13"/>
      <c r="F402" s="40">
        <v>148</v>
      </c>
      <c r="G402" s="40">
        <v>152</v>
      </c>
      <c r="H402" s="40">
        <v>156</v>
      </c>
      <c r="I402" s="40">
        <v>167</v>
      </c>
      <c r="J402" s="40">
        <v>167</v>
      </c>
      <c r="K402" s="40">
        <v>170</v>
      </c>
      <c r="L402" s="40">
        <v>170</v>
      </c>
      <c r="M402" s="40">
        <v>170</v>
      </c>
      <c r="N402" s="40">
        <v>170</v>
      </c>
      <c r="O402" s="41">
        <v>170</v>
      </c>
      <c r="P402" s="40">
        <v>152</v>
      </c>
      <c r="Q402" s="40">
        <v>152</v>
      </c>
      <c r="R402" s="40">
        <v>163</v>
      </c>
      <c r="S402" s="35">
        <v>163</v>
      </c>
      <c r="T402" s="69">
        <v>163</v>
      </c>
      <c r="U402" s="69">
        <v>163</v>
      </c>
      <c r="V402" s="17">
        <v>6.3</v>
      </c>
      <c r="W402" s="15">
        <f t="shared" si="12"/>
      </c>
      <c r="X402" s="39">
        <f t="shared" si="13"/>
      </c>
    </row>
    <row r="403" spans="1:24" s="64" customFormat="1" x14ac:dyDescent="0.2">
      <c r="A403" t="s" s="12">
        <v>1534</v>
      </c>
      <c r="B403" s="40"/>
      <c r="C403" s="40">
        <f>IF(ISNA(VLOOKUP(A403,'Vervallen BHT'!A:C,3,FALSE))," ","Oui")</f>
      </c>
      <c r="D403" t="s" s="13">
        <v>1536</v>
      </c>
      <c r="E403" s="13"/>
      <c r="F403" s="40">
        <v>11</v>
      </c>
      <c r="G403" s="40">
        <v>9</v>
      </c>
      <c r="H403" s="40">
        <v>9</v>
      </c>
      <c r="I403" s="40">
        <v>9</v>
      </c>
      <c r="J403" s="40">
        <v>9</v>
      </c>
      <c r="K403" s="40">
        <v>4</v>
      </c>
      <c r="L403" s="40">
        <v>4</v>
      </c>
      <c r="M403" s="40">
        <v>4</v>
      </c>
      <c r="N403" s="40">
        <v>4</v>
      </c>
      <c r="O403" s="41">
        <v>4</v>
      </c>
      <c r="P403" s="40">
        <v>3</v>
      </c>
      <c r="Q403" s="40">
        <v>3</v>
      </c>
      <c r="R403" s="40">
        <v>3</v>
      </c>
      <c r="S403" s="35">
        <v>3</v>
      </c>
      <c r="T403" s="69">
        <v>3</v>
      </c>
      <c r="U403" s="69">
        <v>3</v>
      </c>
      <c r="V403" s="17">
        <v>6.3</v>
      </c>
      <c r="W403" s="15">
        <f t="shared" si="12"/>
      </c>
      <c r="X403" s="39">
        <f t="shared" si="13"/>
      </c>
    </row>
    <row r="404" spans="1:24" x14ac:dyDescent="0.2">
      <c r="A404" t="s" s="12">
        <v>148</v>
      </c>
      <c r="B404" s="40"/>
      <c r="C404" s="40">
        <f>IF(ISNA(VLOOKUP(A404,'Vervallen BHT'!A:C,3,FALSE))," ","Oui")</f>
      </c>
      <c r="D404" t="s" s="13">
        <v>155</v>
      </c>
      <c r="E404" s="13"/>
      <c r="F404" s="40">
        <v>26</v>
      </c>
      <c r="G404" s="40">
        <v>26</v>
      </c>
      <c r="H404" s="40">
        <v>26</v>
      </c>
      <c r="I404" s="40">
        <v>26</v>
      </c>
      <c r="J404" s="40">
        <v>25</v>
      </c>
      <c r="K404" s="40">
        <v>25</v>
      </c>
      <c r="L404" s="40">
        <v>21</v>
      </c>
      <c r="M404" s="40">
        <v>21</v>
      </c>
      <c r="N404" s="40">
        <v>21</v>
      </c>
      <c r="O404" s="41">
        <v>21</v>
      </c>
      <c r="P404" s="40">
        <v>21</v>
      </c>
      <c r="Q404" s="40">
        <v>21</v>
      </c>
      <c r="R404" s="40">
        <v>21</v>
      </c>
      <c r="S404" s="35">
        <v>21</v>
      </c>
      <c r="T404" s="69">
        <v>21</v>
      </c>
      <c r="U404" s="69">
        <v>21</v>
      </c>
      <c r="V404" s="17">
        <v>6.3</v>
      </c>
      <c r="W404" s="15">
        <f t="shared" si="12"/>
      </c>
      <c r="X404" s="39">
        <f t="shared" si="13"/>
      </c>
    </row>
    <row r="405" spans="1:24" x14ac:dyDescent="0.2">
      <c r="A405" t="s" s="12">
        <v>1121</v>
      </c>
      <c r="B405" s="40"/>
      <c r="C405" s="40">
        <f>IF(ISNA(VLOOKUP(A405,'Vervallen BHT'!A:C,3,FALSE))," ","Oui")</f>
      </c>
      <c r="D405" t="s" s="13">
        <v>1122</v>
      </c>
      <c r="E405" s="13"/>
      <c r="F405" s="40">
        <v>5</v>
      </c>
      <c r="G405" s="40">
        <v>5</v>
      </c>
      <c r="H405" s="40">
        <v>25</v>
      </c>
      <c r="I405" s="40">
        <v>25</v>
      </c>
      <c r="J405" s="40">
        <v>24</v>
      </c>
      <c r="K405" s="40">
        <v>24</v>
      </c>
      <c r="L405" s="40">
        <v>24</v>
      </c>
      <c r="M405" s="40">
        <v>24</v>
      </c>
      <c r="N405" s="40">
        <v>23</v>
      </c>
      <c r="O405" s="41">
        <v>23</v>
      </c>
      <c r="P405" s="40">
        <v>23</v>
      </c>
      <c r="Q405" s="40">
        <v>23</v>
      </c>
      <c r="R405" s="40">
        <v>23</v>
      </c>
      <c r="S405" s="35">
        <v>23</v>
      </c>
      <c r="T405" s="69">
        <v>23</v>
      </c>
      <c r="U405" s="69">
        <v>23</v>
      </c>
      <c r="V405" s="17">
        <f>56.4/20</f>
      </c>
      <c r="W405" s="15">
        <f t="shared" si="12"/>
      </c>
      <c r="X405" s="39">
        <f t="shared" si="13"/>
      </c>
    </row>
    <row r="406" spans="1:24" x14ac:dyDescent="0.2">
      <c r="A406" t="s" s="12">
        <v>15642</v>
      </c>
      <c r="B406" s="40"/>
      <c r="C406" s="40">
        <f>IF(ISNA(VLOOKUP(A406,'Vervallen BHT'!A:C,3,FALSE))," ","Oui")</f>
      </c>
      <c r="D406" t="s" s="13">
        <v>15643</v>
      </c>
      <c r="E406" s="13"/>
      <c r="F406" s="40"/>
      <c r="G406" s="40"/>
      <c r="H406" s="40">
        <v>100</v>
      </c>
      <c r="I406" s="40">
        <v>100</v>
      </c>
      <c r="J406" s="40">
        <v>100</v>
      </c>
      <c r="K406" s="40">
        <v>100</v>
      </c>
      <c r="L406" s="40">
        <v>100</v>
      </c>
      <c r="M406" s="40">
        <v>100</v>
      </c>
      <c r="N406" s="40">
        <v>100</v>
      </c>
      <c r="O406" s="41">
        <v>100</v>
      </c>
      <c r="P406" s="40">
        <v>100</v>
      </c>
      <c r="Q406" s="40">
        <v>100</v>
      </c>
      <c r="R406" s="40">
        <v>100</v>
      </c>
      <c r="S406" s="35">
        <v>100</v>
      </c>
      <c r="T406" s="69">
        <v>100</v>
      </c>
      <c r="U406" s="69">
        <v>100</v>
      </c>
      <c r="V406" s="17">
        <f>2/100</f>
      </c>
      <c r="W406" s="15">
        <f t="shared" si="12"/>
      </c>
      <c r="X406" s="39">
        <f t="shared" si="13"/>
      </c>
    </row>
    <row r="407" spans="1:24" x14ac:dyDescent="0.2">
      <c r="A407" t="s" s="12">
        <v>432</v>
      </c>
      <c r="B407" s="40"/>
      <c r="C407" s="40">
        <f>IF(ISNA(VLOOKUP(A407,'Vervallen BHT'!A:C,3,FALSE))," ","Oui")</f>
      </c>
      <c r="D407" t="s" s="13">
        <v>433</v>
      </c>
      <c r="E407" s="13"/>
      <c r="F407" s="40">
        <v>2</v>
      </c>
      <c r="G407" s="40">
        <v>18</v>
      </c>
      <c r="H407" s="40">
        <v>5</v>
      </c>
      <c r="I407" s="40">
        <v>15</v>
      </c>
      <c r="J407" s="40">
        <v>4</v>
      </c>
      <c r="K407" s="40">
        <v>3</v>
      </c>
      <c r="L407" s="40">
        <v>7</v>
      </c>
      <c r="M407" s="40">
        <v>10</v>
      </c>
      <c r="N407" s="40">
        <v>9</v>
      </c>
      <c r="O407" s="41">
        <v>6</v>
      </c>
      <c r="P407" s="40">
        <v>6</v>
      </c>
      <c r="Q407" s="40">
        <v>1</v>
      </c>
      <c r="R407" s="40">
        <v>1</v>
      </c>
      <c r="S407" s="35">
        <v>1</v>
      </c>
      <c r="T407" s="69">
        <v>1</v>
      </c>
      <c r="U407" s="69">
        <v>1</v>
      </c>
      <c r="V407" s="17">
        <f>63/10</f>
      </c>
      <c r="W407" s="15">
        <f t="shared" si="12"/>
      </c>
      <c r="X407" s="39">
        <f t="shared" si="13"/>
      </c>
    </row>
    <row r="408" spans="1:24" x14ac:dyDescent="0.2">
      <c r="A408" t="s" s="12">
        <v>430</v>
      </c>
      <c r="B408" s="40"/>
      <c r="C408" s="40">
        <f>IF(ISNA(VLOOKUP(A408,'Vervallen BHT'!A:C,3,FALSE))," ","Oui")</f>
      </c>
      <c r="D408" t="s" s="13">
        <v>431</v>
      </c>
      <c r="E408" s="13"/>
      <c r="F408" s="40">
        <v>23</v>
      </c>
      <c r="G408" s="40">
        <v>18</v>
      </c>
      <c r="H408" s="40">
        <v>17</v>
      </c>
      <c r="I408" s="40">
        <v>15</v>
      </c>
      <c r="J408" s="40">
        <v>14</v>
      </c>
      <c r="K408" s="40">
        <v>6</v>
      </c>
      <c r="L408" s="40">
        <v>13</v>
      </c>
      <c r="M408" s="40">
        <v>10</v>
      </c>
      <c r="N408" s="40">
        <v>9</v>
      </c>
      <c r="O408" s="41">
        <v>8</v>
      </c>
      <c r="P408" s="40">
        <v>6</v>
      </c>
      <c r="Q408" s="40">
        <v>5</v>
      </c>
      <c r="R408" s="40">
        <v>2</v>
      </c>
      <c r="S408" s="35">
        <v>2</v>
      </c>
      <c r="T408" s="69">
        <v>0</v>
      </c>
      <c r="U408" s="69">
        <v>0</v>
      </c>
      <c r="V408" s="17">
        <f>63/10</f>
      </c>
      <c r="W408" s="15">
        <f t="shared" si="12"/>
      </c>
      <c r="X408" s="39">
        <f t="shared" si="13"/>
      </c>
    </row>
    <row r="409" spans="1:24" x14ac:dyDescent="0.2">
      <c r="A409" t="s" s="12">
        <v>20203</v>
      </c>
      <c r="B409" s="40"/>
      <c r="C409" s="40">
        <f>IF(ISNA(VLOOKUP(A409,'Vervallen BHT'!A:C,3,FALSE))," ","Oui")</f>
      </c>
      <c r="D409" t="s" s="13">
        <v>20204</v>
      </c>
      <c r="E409" s="13"/>
      <c r="F409" s="40"/>
      <c r="G409" s="40"/>
      <c r="H409" s="40"/>
      <c r="I409" s="40"/>
      <c r="J409" s="40">
        <v>10</v>
      </c>
      <c r="K409" s="40">
        <v>10</v>
      </c>
      <c r="L409" s="40">
        <v>10</v>
      </c>
      <c r="M409" s="40">
        <v>10</v>
      </c>
      <c r="N409" s="40">
        <v>10</v>
      </c>
      <c r="O409" s="41">
        <v>10</v>
      </c>
      <c r="P409" s="40">
        <v>10</v>
      </c>
      <c r="Q409" s="40">
        <v>10</v>
      </c>
      <c r="R409" s="40">
        <v>10</v>
      </c>
      <c r="S409" s="35">
        <v>10</v>
      </c>
      <c r="T409" s="69">
        <v>10</v>
      </c>
      <c r="U409" s="69">
        <v>10</v>
      </c>
      <c r="V409" s="17">
        <v>4.92</v>
      </c>
      <c r="W409" s="15">
        <f t="shared" si="12"/>
      </c>
      <c r="X409" s="39">
        <f t="shared" si="13"/>
      </c>
    </row>
    <row r="410" spans="1:24" s="64" customFormat="1" x14ac:dyDescent="0.2">
      <c r="A410" t="s" s="12">
        <v>26205</v>
      </c>
      <c r="B410" s="40"/>
      <c r="C410" s="40"/>
      <c r="D410" t="s" s="13">
        <v>26206</v>
      </c>
      <c r="E410" s="13"/>
      <c r="F410" s="40"/>
      <c r="G410" s="40"/>
      <c r="H410" s="40"/>
      <c r="I410" s="40"/>
      <c r="J410" s="40"/>
      <c r="K410" s="40"/>
      <c r="L410" s="40"/>
      <c r="M410" s="40"/>
      <c r="N410" s="40"/>
      <c r="O410" s="41"/>
      <c r="P410" s="40"/>
      <c r="Q410" s="40"/>
      <c r="R410" s="40">
        <v>2</v>
      </c>
      <c r="S410" s="35">
        <v>2</v>
      </c>
      <c r="T410" s="69">
        <v>2</v>
      </c>
      <c r="U410" s="69">
        <v>2</v>
      </c>
      <c r="V410" s="17">
        <f>2/2</f>
      </c>
      <c r="W410" s="15">
        <f t="shared" si="12"/>
      </c>
      <c r="X410" s="39">
        <f t="shared" si="13"/>
      </c>
    </row>
    <row r="411" spans="1:24" x14ac:dyDescent="0.2">
      <c r="A411" t="s" s="12">
        <v>1461</v>
      </c>
      <c r="B411" s="40"/>
      <c r="C411" s="40">
        <f>IF(ISNA(VLOOKUP(A411,'Vervallen BHT'!A:C,3,FALSE))," ","Oui")</f>
      </c>
      <c r="D411" t="s" s="18">
        <v>301</v>
      </c>
      <c r="E411" s="19"/>
      <c r="F411" s="21">
        <v>1</v>
      </c>
      <c r="G411" s="21">
        <v>1</v>
      </c>
      <c r="H411" s="21">
        <v>1</v>
      </c>
      <c r="I411" s="21">
        <v>1</v>
      </c>
      <c r="J411" s="40">
        <v>1</v>
      </c>
      <c r="K411" s="40">
        <v>1</v>
      </c>
      <c r="L411" s="40">
        <v>1</v>
      </c>
      <c r="M411" s="40">
        <v>1</v>
      </c>
      <c r="N411" s="40">
        <v>1</v>
      </c>
      <c r="O411" s="41">
        <v>1</v>
      </c>
      <c r="P411" s="40">
        <v>1</v>
      </c>
      <c r="Q411" s="40">
        <v>1</v>
      </c>
      <c r="R411" s="40">
        <v>1</v>
      </c>
      <c r="S411" s="35">
        <v>1</v>
      </c>
      <c r="T411" s="69">
        <v>1</v>
      </c>
      <c r="U411" s="69">
        <v>1</v>
      </c>
      <c r="V411" s="17">
        <v>46</v>
      </c>
      <c r="W411" s="15">
        <f t="shared" si="12"/>
      </c>
      <c r="X411" s="39">
        <f t="shared" si="13"/>
      </c>
    </row>
    <row r="412" spans="1:24" x14ac:dyDescent="0.2">
      <c r="A412" t="s" s="12">
        <v>3057</v>
      </c>
      <c r="B412" t="s" s="40">
        <v>581</v>
      </c>
      <c r="C412" s="40">
        <f>IF(ISNA(VLOOKUP(A412,'Vervallen BHT'!A:C,3,FALSE))," ","Oui")</f>
      </c>
      <c r="D412" t="s" s="19">
        <v>3058</v>
      </c>
      <c r="E412" t="s" s="13">
        <v>3059</v>
      </c>
      <c r="F412" s="40">
        <v>0</v>
      </c>
      <c r="G412" s="40">
        <v>0</v>
      </c>
      <c r="H412" s="40">
        <v>2</v>
      </c>
      <c r="I412" s="40">
        <v>1</v>
      </c>
      <c r="J412" s="40">
        <v>1</v>
      </c>
      <c r="K412" s="40">
        <v>1</v>
      </c>
      <c r="L412" s="40">
        <v>1</v>
      </c>
      <c r="M412" s="40">
        <v>1</v>
      </c>
      <c r="N412" s="40">
        <v>1</v>
      </c>
      <c r="O412" s="41">
        <v>1</v>
      </c>
      <c r="P412" s="40">
        <v>1</v>
      </c>
      <c r="Q412" s="40">
        <v>1</v>
      </c>
      <c r="R412" s="40">
        <v>1</v>
      </c>
      <c r="S412" s="35">
        <v>1</v>
      </c>
      <c r="T412" s="69">
        <v>1</v>
      </c>
      <c r="U412" s="69">
        <v>1</v>
      </c>
      <c r="V412" s="17">
        <v>142.12</v>
      </c>
      <c r="W412" s="15">
        <f t="shared" si="12"/>
      </c>
      <c r="X412" s="39">
        <f t="shared" si="13"/>
      </c>
    </row>
    <row r="413" spans="1:24" x14ac:dyDescent="0.2">
      <c r="A413" t="s" s="12">
        <v>3060</v>
      </c>
      <c r="B413" t="s" s="40">
        <v>534</v>
      </c>
      <c r="C413" s="40">
        <f>IF(ISNA(VLOOKUP(A413,'Vervallen BHT'!A:C,3,FALSE))," ","Oui")</f>
      </c>
      <c r="D413" t="s" s="19">
        <v>3061</v>
      </c>
      <c r="E413" t="s" s="13">
        <v>3062</v>
      </c>
      <c r="F413" s="40">
        <v>13</v>
      </c>
      <c r="G413" s="40">
        <v>13</v>
      </c>
      <c r="H413" s="40">
        <v>7</v>
      </c>
      <c r="I413" s="40">
        <v>7</v>
      </c>
      <c r="J413" s="40">
        <v>7</v>
      </c>
      <c r="K413" s="40">
        <v>6</v>
      </c>
      <c r="L413" s="40">
        <v>6</v>
      </c>
      <c r="M413" s="40">
        <v>6</v>
      </c>
      <c r="N413" s="40">
        <v>6</v>
      </c>
      <c r="O413" s="41">
        <v>6</v>
      </c>
      <c r="P413" s="40">
        <v>6</v>
      </c>
      <c r="Q413" s="40">
        <v>6</v>
      </c>
      <c r="R413" s="40">
        <v>6</v>
      </c>
      <c r="S413" s="35">
        <v>6</v>
      </c>
      <c r="T413" s="69">
        <v>6</v>
      </c>
      <c r="U413" s="69">
        <v>6</v>
      </c>
      <c r="V413" s="17">
        <v>142.12</v>
      </c>
      <c r="W413" s="15">
        <f t="shared" si="12"/>
      </c>
      <c r="X413" s="39">
        <f t="shared" si="13"/>
      </c>
    </row>
    <row r="414" spans="1:24" x14ac:dyDescent="0.2">
      <c r="A414" t="s" s="52">
        <v>1793</v>
      </c>
      <c r="B414" s="53"/>
      <c r="C414" s="53">
        <f>IF(ISNA(VLOOKUP(A414,'Vervallen BHT'!A:C,3,FALSE))," ","Oui")</f>
      </c>
      <c r="D414" t="s" s="57">
        <v>3055</v>
      </c>
      <c r="E414" s="54"/>
      <c r="F414" s="53">
        <v>5</v>
      </c>
      <c r="G414" s="53">
        <v>5</v>
      </c>
      <c r="H414" s="53">
        <v>5</v>
      </c>
      <c r="I414" s="53">
        <v>5</v>
      </c>
      <c r="J414" s="53">
        <v>4</v>
      </c>
      <c r="K414" s="53">
        <v>4</v>
      </c>
      <c r="L414" s="53">
        <v>4</v>
      </c>
      <c r="M414" s="53">
        <v>4</v>
      </c>
      <c r="N414" s="53">
        <v>4</v>
      </c>
      <c r="O414" s="61">
        <v>4</v>
      </c>
      <c r="P414" s="53">
        <v>4</v>
      </c>
      <c r="Q414" s="53">
        <v>4</v>
      </c>
      <c r="R414" s="53">
        <v>4</v>
      </c>
      <c r="S414" s="55">
        <v>4</v>
      </c>
      <c r="T414" s="70">
        <v>4</v>
      </c>
      <c r="U414" s="70">
        <v>4</v>
      </c>
      <c r="V414" s="58">
        <v>0</v>
      </c>
      <c r="W414" s="15">
        <f t="shared" si="12"/>
      </c>
      <c r="X414" s="39">
        <f t="shared" si="13"/>
      </c>
    </row>
    <row r="415" spans="1:24" x14ac:dyDescent="0.2">
      <c r="A415" t="s" s="52">
        <v>1792</v>
      </c>
      <c r="B415" s="53"/>
      <c r="C415" s="53">
        <f>IF(ISNA(VLOOKUP(A415,'Vervallen BHT'!A:C,3,FALSE))," ","Oui")</f>
      </c>
      <c r="D415" t="s" s="59">
        <v>3056</v>
      </c>
      <c r="E415" s="54"/>
      <c r="F415" s="53">
        <v>2</v>
      </c>
      <c r="G415" s="53">
        <v>2</v>
      </c>
      <c r="H415" s="53">
        <v>2</v>
      </c>
      <c r="I415" s="53">
        <v>2</v>
      </c>
      <c r="J415" s="53">
        <v>2</v>
      </c>
      <c r="K415" s="53">
        <v>2</v>
      </c>
      <c r="L415" s="53">
        <v>2</v>
      </c>
      <c r="M415" s="53">
        <v>2</v>
      </c>
      <c r="N415" s="53">
        <v>2</v>
      </c>
      <c r="O415" s="61">
        <v>2</v>
      </c>
      <c r="P415" s="53">
        <v>2</v>
      </c>
      <c r="Q415" s="53">
        <v>2</v>
      </c>
      <c r="R415" s="53">
        <v>2</v>
      </c>
      <c r="S415" s="55">
        <v>2</v>
      </c>
      <c r="T415" s="70">
        <v>2</v>
      </c>
      <c r="U415" s="70">
        <v>2</v>
      </c>
      <c r="V415" s="58">
        <v>0</v>
      </c>
      <c r="W415" s="15">
        <f t="shared" si="12"/>
      </c>
      <c r="X415" s="39">
        <f t="shared" si="13"/>
      </c>
    </row>
    <row r="416" spans="1:24" x14ac:dyDescent="0.2">
      <c r="A416" t="s" s="12">
        <v>277</v>
      </c>
      <c r="B416" s="40"/>
      <c r="C416" s="40">
        <f>IF(ISNA(VLOOKUP(A416,'Vervallen BHT'!A:C,3,FALSE))," ","Oui")</f>
      </c>
      <c r="D416" t="s" s="18">
        <v>278</v>
      </c>
      <c r="E416" s="13"/>
      <c r="F416" s="40">
        <v>2</v>
      </c>
      <c r="G416" s="40">
        <v>2</v>
      </c>
      <c r="H416" s="40">
        <v>0</v>
      </c>
      <c r="I416" s="40">
        <v>0</v>
      </c>
      <c r="J416" s="40">
        <v>0</v>
      </c>
      <c r="K416" s="40">
        <v>0</v>
      </c>
      <c r="L416" s="40">
        <v>2</v>
      </c>
      <c r="M416" s="40">
        <v>2</v>
      </c>
      <c r="N416" s="40">
        <v>2</v>
      </c>
      <c r="O416" s="41">
        <v>2</v>
      </c>
      <c r="P416" s="40">
        <v>2</v>
      </c>
      <c r="Q416" s="40">
        <v>2</v>
      </c>
      <c r="R416" s="40">
        <v>2</v>
      </c>
      <c r="S416" s="35">
        <v>2</v>
      </c>
      <c r="T416" s="69">
        <v>2</v>
      </c>
      <c r="U416" s="69">
        <v>2</v>
      </c>
      <c r="V416" s="17">
        <v>152.1</v>
      </c>
      <c r="W416" s="15">
        <f t="shared" si="12"/>
      </c>
      <c r="X416" s="39">
        <f t="shared" si="13"/>
      </c>
    </row>
    <row r="417" spans="1:24" x14ac:dyDescent="0.2">
      <c r="A417" t="s" s="12">
        <v>1102</v>
      </c>
      <c r="B417" s="40"/>
      <c r="C417" s="40">
        <f>IF(ISNA(VLOOKUP(A417,'Vervallen BHT'!A:C,3,FALSE))," ","Oui")</f>
      </c>
      <c r="D417" t="s" s="13">
        <v>1103</v>
      </c>
      <c r="E417" s="13"/>
      <c r="F417" s="40">
        <v>25</v>
      </c>
      <c r="G417" s="40">
        <v>24</v>
      </c>
      <c r="H417" s="40">
        <v>25</v>
      </c>
      <c r="I417" s="40">
        <v>25</v>
      </c>
      <c r="J417" s="40">
        <v>25</v>
      </c>
      <c r="K417" s="40">
        <v>25</v>
      </c>
      <c r="L417" s="40">
        <v>25</v>
      </c>
      <c r="M417" s="40">
        <v>24</v>
      </c>
      <c r="N417" s="40">
        <v>23</v>
      </c>
      <c r="O417" s="41">
        <v>24</v>
      </c>
      <c r="P417" s="40">
        <v>23</v>
      </c>
      <c r="Q417" s="40">
        <v>23</v>
      </c>
      <c r="R417" s="40">
        <v>23</v>
      </c>
      <c r="S417" s="35">
        <v>23</v>
      </c>
      <c r="T417" s="69">
        <v>23</v>
      </c>
      <c r="U417" s="69">
        <v>23</v>
      </c>
      <c r="V417" s="17">
        <v>116.2</v>
      </c>
      <c r="W417" s="15">
        <f t="shared" si="12"/>
      </c>
      <c r="X417" s="39">
        <f t="shared" si="13"/>
      </c>
    </row>
    <row r="418" spans="1:24" x14ac:dyDescent="0.2">
      <c r="A418" t="s" s="12">
        <v>1104</v>
      </c>
      <c r="B418" s="40"/>
      <c r="C418" s="40">
        <f>IF(ISNA(VLOOKUP(A418,'Vervallen BHT'!A:C,3,FALSE))," ","Oui")</f>
      </c>
      <c r="D418" t="s" s="18">
        <v>279</v>
      </c>
      <c r="E418" s="13"/>
      <c r="F418" s="40">
        <v>0</v>
      </c>
      <c r="G418" s="40">
        <v>2</v>
      </c>
      <c r="H418" s="40">
        <v>1</v>
      </c>
      <c r="I418" s="40">
        <v>1</v>
      </c>
      <c r="J418" s="40">
        <v>1</v>
      </c>
      <c r="K418" s="40">
        <v>1</v>
      </c>
      <c r="L418" s="40">
        <v>1</v>
      </c>
      <c r="M418" s="40">
        <v>1</v>
      </c>
      <c r="N418" s="40">
        <v>1</v>
      </c>
      <c r="O418" s="41">
        <v>1</v>
      </c>
      <c r="P418" s="40">
        <v>1</v>
      </c>
      <c r="Q418" s="40">
        <v>1</v>
      </c>
      <c r="R418" s="40">
        <v>0</v>
      </c>
      <c r="S418" s="35">
        <v>0</v>
      </c>
      <c r="T418" s="69">
        <v>0</v>
      </c>
      <c r="U418" s="69">
        <v>0</v>
      </c>
      <c r="V418" s="17">
        <v>183</v>
      </c>
      <c r="W418" s="15">
        <f t="shared" si="12"/>
      </c>
      <c r="X418" s="39">
        <f t="shared" si="13"/>
      </c>
    </row>
    <row r="419" spans="1:24" x14ac:dyDescent="0.2">
      <c r="A419" t="s" s="52">
        <v>147</v>
      </c>
      <c r="B419" s="53"/>
      <c r="C419" s="53">
        <f>IF(ISNA(VLOOKUP(A419,'Vervallen BHT'!A:C,3,FALSE))," ","Oui")</f>
      </c>
      <c r="D419" t="s" s="54">
        <v>154</v>
      </c>
      <c r="E419" s="54"/>
      <c r="F419" s="53">
        <v>2</v>
      </c>
      <c r="G419" s="53">
        <v>2</v>
      </c>
      <c r="H419" s="53">
        <v>2</v>
      </c>
      <c r="I419" s="53">
        <v>2</v>
      </c>
      <c r="J419" s="53">
        <v>2</v>
      </c>
      <c r="K419" s="53">
        <v>2</v>
      </c>
      <c r="L419" s="53">
        <v>2</v>
      </c>
      <c r="M419" s="53">
        <v>2</v>
      </c>
      <c r="N419" s="53">
        <v>2</v>
      </c>
      <c r="O419" s="53">
        <v>2</v>
      </c>
      <c r="P419" s="53">
        <v>2</v>
      </c>
      <c r="Q419" s="53">
        <v>2</v>
      </c>
      <c r="R419" s="53">
        <v>2</v>
      </c>
      <c r="S419" s="55">
        <v>2</v>
      </c>
      <c r="T419" s="70">
        <v>0</v>
      </c>
      <c r="U419" s="70">
        <v>0</v>
      </c>
      <c r="V419" s="58">
        <v>0</v>
      </c>
      <c r="W419" s="15">
        <f t="shared" si="12"/>
      </c>
      <c r="X419" s="39">
        <f t="shared" si="13"/>
      </c>
    </row>
    <row r="420" spans="1:24" x14ac:dyDescent="0.2">
      <c r="A420" t="s" s="52">
        <v>143</v>
      </c>
      <c r="B420" s="53"/>
      <c r="C420" s="53">
        <f>IF(ISNA(VLOOKUP(A420,'Vervallen BHT'!A:C,3,FALSE))," ","Oui")</f>
      </c>
      <c r="D420" t="s" s="54">
        <v>3204</v>
      </c>
      <c r="E420" t="s" s="54">
        <v>144</v>
      </c>
      <c r="F420" s="53">
        <v>10</v>
      </c>
      <c r="G420" s="53">
        <v>10</v>
      </c>
      <c r="H420" s="53">
        <v>10</v>
      </c>
      <c r="I420" s="53">
        <v>10</v>
      </c>
      <c r="J420" s="53">
        <v>10</v>
      </c>
      <c r="K420" s="53">
        <v>10</v>
      </c>
      <c r="L420" s="53">
        <v>10</v>
      </c>
      <c r="M420" s="53">
        <v>10</v>
      </c>
      <c r="N420" s="53">
        <v>10</v>
      </c>
      <c r="O420" s="61">
        <v>10</v>
      </c>
      <c r="P420" s="53">
        <v>10</v>
      </c>
      <c r="Q420" s="53">
        <v>10</v>
      </c>
      <c r="R420" s="53">
        <v>10</v>
      </c>
      <c r="S420" s="55">
        <v>10</v>
      </c>
      <c r="T420" s="70">
        <v>10</v>
      </c>
      <c r="U420" s="70">
        <v>10</v>
      </c>
      <c r="V420" s="58">
        <v>0</v>
      </c>
      <c r="W420" s="15">
        <f t="shared" si="12"/>
      </c>
      <c r="X420" s="39">
        <f t="shared" si="13"/>
      </c>
    </row>
    <row r="421" spans="1:24" x14ac:dyDescent="0.2">
      <c r="A421" t="s" s="52">
        <v>1804</v>
      </c>
      <c r="B421" s="53"/>
      <c r="C421" s="53">
        <f>IF(ISNA(VLOOKUP(A421,'Vervallen BHT'!A:C,3,FALSE))," ","Oui")</f>
      </c>
      <c r="D421" t="s" s="57">
        <v>1796</v>
      </c>
      <c r="E421" s="54"/>
      <c r="F421" s="53">
        <v>9</v>
      </c>
      <c r="G421" s="53">
        <v>9</v>
      </c>
      <c r="H421" s="53">
        <v>9</v>
      </c>
      <c r="I421" s="53">
        <v>9</v>
      </c>
      <c r="J421" s="53">
        <v>9</v>
      </c>
      <c r="K421" s="53">
        <v>9</v>
      </c>
      <c r="L421" s="53">
        <v>8</v>
      </c>
      <c r="M421" s="53">
        <v>8</v>
      </c>
      <c r="N421" s="53">
        <v>8</v>
      </c>
      <c r="O421" s="61">
        <v>8</v>
      </c>
      <c r="P421" s="53">
        <v>8</v>
      </c>
      <c r="Q421" s="53">
        <v>8</v>
      </c>
      <c r="R421" s="53">
        <v>8</v>
      </c>
      <c r="S421" s="55">
        <v>8</v>
      </c>
      <c r="T421" s="70">
        <v>8</v>
      </c>
      <c r="U421" s="70">
        <v>8</v>
      </c>
      <c r="V421" s="58">
        <v>0</v>
      </c>
      <c r="W421" s="15">
        <f t="shared" si="12"/>
      </c>
      <c r="X421" s="39">
        <f t="shared" si="13"/>
      </c>
    </row>
    <row r="422" spans="1:24" x14ac:dyDescent="0.2">
      <c r="A422" t="s" s="12">
        <v>3756</v>
      </c>
      <c r="B422" s="40"/>
      <c r="C422" s="40">
        <f>IF(ISNA(VLOOKUP(A422,'Vervallen BHT'!A:C,3,FALSE))," ","Oui")</f>
      </c>
      <c r="D422" t="s" s="18">
        <v>3757</v>
      </c>
      <c r="E422" s="13"/>
      <c r="F422" s="40">
        <v>1</v>
      </c>
      <c r="G422" s="40">
        <v>1</v>
      </c>
      <c r="H422" s="40">
        <v>1</v>
      </c>
      <c r="I422" s="40">
        <v>1</v>
      </c>
      <c r="J422" s="40">
        <v>1</v>
      </c>
      <c r="K422" s="40">
        <v>1</v>
      </c>
      <c r="L422" s="40">
        <v>1</v>
      </c>
      <c r="M422" s="40">
        <v>1</v>
      </c>
      <c r="N422" s="40">
        <v>1</v>
      </c>
      <c r="O422" s="41">
        <v>1</v>
      </c>
      <c r="P422" s="40">
        <v>1</v>
      </c>
      <c r="Q422" s="40">
        <v>1</v>
      </c>
      <c r="R422" s="40">
        <v>1</v>
      </c>
      <c r="S422" s="35">
        <v>1</v>
      </c>
      <c r="T422" s="69">
        <v>1</v>
      </c>
      <c r="U422" s="69"/>
      <c r="V422" s="17">
        <v>42</v>
      </c>
      <c r="W422" s="15">
        <f t="shared" si="12"/>
      </c>
      <c r="X422" s="39">
        <f t="shared" si="13"/>
      </c>
    </row>
    <row r="423" spans="1:24" x14ac:dyDescent="0.2">
      <c r="A423" t="s" s="12">
        <v>15649</v>
      </c>
      <c r="B423" s="40"/>
      <c r="C423" s="40">
        <f>IF(ISNA(VLOOKUP(A423,'Vervallen BHT'!A:C,3,FALSE))," ","Oui")</f>
      </c>
      <c r="D423" t="s" s="18">
        <v>15650</v>
      </c>
      <c r="E423" s="13"/>
      <c r="F423" s="40"/>
      <c r="G423" s="40"/>
      <c r="H423" s="40">
        <v>1</v>
      </c>
      <c r="I423" s="40">
        <v>1</v>
      </c>
      <c r="J423" s="40">
        <v>0</v>
      </c>
      <c r="K423" s="40">
        <v>0</v>
      </c>
      <c r="L423" s="40">
        <v>1</v>
      </c>
      <c r="M423" s="40">
        <v>0</v>
      </c>
      <c r="N423" s="40">
        <v>6</v>
      </c>
      <c r="O423" s="40">
        <v>0</v>
      </c>
      <c r="P423" s="40">
        <v>4</v>
      </c>
      <c r="Q423" s="40">
        <v>9</v>
      </c>
      <c r="R423" s="40">
        <v>9</v>
      </c>
      <c r="S423" s="35">
        <v>9</v>
      </c>
      <c r="T423" s="69">
        <v>9</v>
      </c>
      <c r="U423" s="69">
        <v>9</v>
      </c>
      <c r="V423" s="17">
        <f>343.03/5</f>
      </c>
      <c r="W423" s="15">
        <f t="shared" si="12"/>
      </c>
      <c r="X423" s="39">
        <f t="shared" si="13"/>
      </c>
    </row>
    <row r="424" spans="1:24" x14ac:dyDescent="0.2">
      <c r="A424" t="s" s="12">
        <v>282</v>
      </c>
      <c r="B424" s="40"/>
      <c r="C424" s="40">
        <f>IF(ISNA(VLOOKUP(A424,'Vervallen BHT'!A:C,3,FALSE))," ","Oui")</f>
      </c>
      <c r="D424" t="s" s="18">
        <v>283</v>
      </c>
      <c r="E424" s="13"/>
      <c r="F424" s="40">
        <v>9</v>
      </c>
      <c r="G424" s="40">
        <v>4</v>
      </c>
      <c r="H424" s="40">
        <v>0</v>
      </c>
      <c r="I424" s="40">
        <v>3</v>
      </c>
      <c r="J424" s="40">
        <v>5</v>
      </c>
      <c r="K424" s="40">
        <v>5</v>
      </c>
      <c r="L424" s="40">
        <v>4</v>
      </c>
      <c r="M424" s="40">
        <v>20</v>
      </c>
      <c r="N424" s="40">
        <v>16</v>
      </c>
      <c r="O424" s="41">
        <v>14</v>
      </c>
      <c r="P424" s="40">
        <v>14</v>
      </c>
      <c r="Q424" s="40">
        <v>13</v>
      </c>
      <c r="R424" s="40">
        <v>11</v>
      </c>
      <c r="S424" s="35">
        <v>9</v>
      </c>
      <c r="T424" s="69">
        <v>8</v>
      </c>
      <c r="U424" s="69">
        <v>8</v>
      </c>
      <c r="V424" s="17">
        <f>3160/20</f>
      </c>
      <c r="W424" s="15">
        <f t="shared" si="12"/>
      </c>
      <c r="X424" s="39">
        <f t="shared" si="13"/>
      </c>
    </row>
    <row r="425" spans="1:24" x14ac:dyDescent="0.2">
      <c r="A425" t="s" s="12">
        <v>20232</v>
      </c>
      <c r="B425" s="40"/>
      <c r="C425" s="40">
        <f>IF(ISNA(VLOOKUP(A425,'Vervallen BHT'!A:C,3,FALSE))," ","Oui")</f>
      </c>
      <c r="D425" t="s" s="18">
        <v>20233</v>
      </c>
      <c r="E425" s="13"/>
      <c r="F425" s="40"/>
      <c r="G425" s="40"/>
      <c r="H425" s="40"/>
      <c r="I425" s="40"/>
      <c r="J425" s="40"/>
      <c r="K425" s="40">
        <v>1</v>
      </c>
      <c r="L425" s="40">
        <v>4</v>
      </c>
      <c r="M425" s="40">
        <v>24</v>
      </c>
      <c r="N425" s="40">
        <v>24</v>
      </c>
      <c r="O425" s="41">
        <v>22</v>
      </c>
      <c r="P425" s="40">
        <v>22</v>
      </c>
      <c r="Q425" s="40">
        <v>20</v>
      </c>
      <c r="R425" s="40">
        <v>20</v>
      </c>
      <c r="S425" s="35">
        <v>20</v>
      </c>
      <c r="T425" s="69">
        <v>20</v>
      </c>
      <c r="U425" s="69">
        <v>20</v>
      </c>
      <c r="V425" s="17">
        <f>3160/20</f>
      </c>
      <c r="W425" s="15">
        <f t="shared" si="12"/>
      </c>
      <c r="X425" s="39">
        <f t="shared" si="13"/>
      </c>
    </row>
    <row r="426" spans="1:24" x14ac:dyDescent="0.2">
      <c r="A426" t="s" s="12">
        <v>435</v>
      </c>
      <c r="B426" s="40"/>
      <c r="C426" s="40">
        <f>IF(ISNA(VLOOKUP(A426,'Vervallen BHT'!A:C,3,FALSE))," ","Oui")</f>
      </c>
      <c r="D426" t="s" s="18">
        <v>1129</v>
      </c>
      <c r="E426" s="13"/>
      <c r="F426" s="40">
        <v>0</v>
      </c>
      <c r="G426" s="40">
        <v>5</v>
      </c>
      <c r="H426" s="40">
        <v>3</v>
      </c>
      <c r="I426" s="40">
        <v>8</v>
      </c>
      <c r="J426" s="40">
        <v>1</v>
      </c>
      <c r="K426" s="40">
        <v>2</v>
      </c>
      <c r="L426" s="40">
        <v>2</v>
      </c>
      <c r="M426" s="40">
        <v>0</v>
      </c>
      <c r="N426" s="40">
        <v>4</v>
      </c>
      <c r="O426" s="41">
        <v>3</v>
      </c>
      <c r="P426" s="40">
        <v>2</v>
      </c>
      <c r="Q426" s="40">
        <v>2</v>
      </c>
      <c r="R426" s="40">
        <v>1</v>
      </c>
      <c r="S426" s="35">
        <v>1</v>
      </c>
      <c r="T426" s="69">
        <v>1</v>
      </c>
      <c r="U426" s="69">
        <v>1</v>
      </c>
      <c r="V426" s="17">
        <f>1072.27/5</f>
      </c>
      <c r="W426" s="15">
        <f t="shared" si="12"/>
      </c>
      <c r="X426" s="39">
        <f t="shared" si="13"/>
      </c>
    </row>
    <row r="427" spans="1:24" s="64" customFormat="1" x14ac:dyDescent="0.2">
      <c r="A427" t="s" s="12">
        <v>1130</v>
      </c>
      <c r="B427" s="40"/>
      <c r="C427" s="40">
        <f>IF(ISNA(VLOOKUP(A427,'Vervallen BHT'!A:C,3,FALSE))," ","Oui")</f>
      </c>
      <c r="D427" t="s" s="18">
        <v>1131</v>
      </c>
      <c r="E427" s="13"/>
      <c r="F427" s="40">
        <v>4</v>
      </c>
      <c r="G427" s="40">
        <v>2</v>
      </c>
      <c r="H427" s="40">
        <v>0</v>
      </c>
      <c r="I427" s="40">
        <v>0</v>
      </c>
      <c r="J427" s="40">
        <v>0</v>
      </c>
      <c r="K427" s="40">
        <v>5</v>
      </c>
      <c r="L427" s="40">
        <v>6</v>
      </c>
      <c r="M427" s="40">
        <v>8</v>
      </c>
      <c r="N427" s="40">
        <v>3</v>
      </c>
      <c r="O427" s="41">
        <v>0</v>
      </c>
      <c r="P427" s="40">
        <v>0</v>
      </c>
      <c r="Q427" s="40">
        <v>1</v>
      </c>
      <c r="R427" s="40">
        <v>0</v>
      </c>
      <c r="S427" s="35">
        <v>0</v>
      </c>
      <c r="T427" s="69">
        <v>0</v>
      </c>
      <c r="U427" s="69">
        <v>0</v>
      </c>
      <c r="V427" s="17">
        <f>1082.99/5</f>
      </c>
      <c r="W427" s="15">
        <f t="shared" si="12"/>
      </c>
      <c r="X427" s="39">
        <f t="shared" si="13"/>
      </c>
    </row>
    <row r="428" spans="1:24" s="64" customFormat="1" x14ac:dyDescent="0.2">
      <c r="A428" t="s" s="12">
        <v>1125</v>
      </c>
      <c r="B428" s="40"/>
      <c r="C428" s="40">
        <f>IF(ISNA(VLOOKUP(A428,'Vervallen BHT'!A:C,3,FALSE))," ","Oui")</f>
      </c>
      <c r="D428" t="s" s="18">
        <v>1126</v>
      </c>
      <c r="E428" s="13"/>
      <c r="F428" s="40">
        <v>2</v>
      </c>
      <c r="G428" s="40">
        <v>2</v>
      </c>
      <c r="H428" s="40">
        <v>2</v>
      </c>
      <c r="I428" s="40">
        <v>1</v>
      </c>
      <c r="J428" s="40">
        <v>2</v>
      </c>
      <c r="K428" s="40">
        <v>2</v>
      </c>
      <c r="L428" s="40">
        <v>2</v>
      </c>
      <c r="M428" s="40">
        <v>2</v>
      </c>
      <c r="N428" s="40">
        <v>4</v>
      </c>
      <c r="O428" s="41">
        <v>24</v>
      </c>
      <c r="P428" s="40">
        <v>6</v>
      </c>
      <c r="Q428" s="40">
        <v>1</v>
      </c>
      <c r="R428" s="40">
        <v>6</v>
      </c>
      <c r="S428" s="35">
        <v>6</v>
      </c>
      <c r="T428" s="69">
        <v>6</v>
      </c>
      <c r="U428" s="69">
        <v>6</v>
      </c>
      <c r="V428" s="17">
        <f>570.46/5</f>
      </c>
      <c r="W428" s="15">
        <f t="shared" si="12"/>
      </c>
      <c r="X428" s="39">
        <f t="shared" si="13"/>
      </c>
    </row>
    <row r="429" spans="1:24" x14ac:dyDescent="0.2">
      <c r="A429" t="s" s="12">
        <v>15653</v>
      </c>
      <c r="B429" s="40"/>
      <c r="C429" s="40">
        <f>IF(ISNA(VLOOKUP(A429,'Vervallen BHT'!A:C,3,FALSE))," ","Oui")</f>
      </c>
      <c r="D429" t="s" s="18">
        <v>15654</v>
      </c>
      <c r="E429" s="13"/>
      <c r="F429" s="40"/>
      <c r="G429" s="40"/>
      <c r="H429" s="40">
        <v>1</v>
      </c>
      <c r="I429" s="40">
        <v>1</v>
      </c>
      <c r="J429" s="40">
        <v>1</v>
      </c>
      <c r="K429" s="40">
        <v>1</v>
      </c>
      <c r="L429" s="40">
        <v>1</v>
      </c>
      <c r="M429" s="40">
        <v>1</v>
      </c>
      <c r="N429" s="40">
        <v>1</v>
      </c>
      <c r="O429" s="41">
        <v>1</v>
      </c>
      <c r="P429" s="40">
        <v>1</v>
      </c>
      <c r="Q429" s="40">
        <v>1</v>
      </c>
      <c r="R429" s="40">
        <v>1</v>
      </c>
      <c r="S429" s="35">
        <v>1</v>
      </c>
      <c r="T429" s="69">
        <v>1</v>
      </c>
      <c r="U429" s="69">
        <v>1</v>
      </c>
      <c r="V429" s="17">
        <v>132.39</v>
      </c>
      <c r="W429" s="15">
        <f t="shared" si="12"/>
      </c>
      <c r="X429" s="39">
        <f t="shared" si="13"/>
      </c>
    </row>
    <row r="430" spans="1:24" x14ac:dyDescent="0.2">
      <c r="A430" t="s" s="12">
        <v>69</v>
      </c>
      <c r="B430" s="40"/>
      <c r="C430" s="40">
        <f>IF(ISNA(VLOOKUP(A430,'Vervallen BHT'!A:C,3,FALSE))," ","Oui")</f>
      </c>
      <c r="D430" t="s" s="18">
        <v>5307</v>
      </c>
      <c r="E430" s="13"/>
      <c r="F430" s="40">
        <v>3</v>
      </c>
      <c r="G430" s="40">
        <v>9</v>
      </c>
      <c r="H430" s="40">
        <v>0</v>
      </c>
      <c r="I430" s="40">
        <v>10</v>
      </c>
      <c r="J430" s="40">
        <v>7</v>
      </c>
      <c r="K430" s="40">
        <v>3</v>
      </c>
      <c r="L430" s="40">
        <v>15</v>
      </c>
      <c r="M430" s="40">
        <v>7</v>
      </c>
      <c r="N430" s="40">
        <v>14</v>
      </c>
      <c r="O430" s="41">
        <v>7</v>
      </c>
      <c r="P430" s="40">
        <v>5</v>
      </c>
      <c r="Q430" s="40">
        <v>1</v>
      </c>
      <c r="R430" s="40">
        <v>6</v>
      </c>
      <c r="S430" s="35">
        <v>14</v>
      </c>
      <c r="T430" s="69">
        <v>13</v>
      </c>
      <c r="U430" s="69">
        <v>13</v>
      </c>
      <c r="V430" s="17">
        <f>785.43/15</f>
      </c>
      <c r="W430" s="15">
        <f t="shared" si="12"/>
      </c>
      <c r="X430" s="39">
        <f t="shared" si="13"/>
      </c>
    </row>
    <row r="431" spans="1:24" x14ac:dyDescent="0.2">
      <c r="A431" t="s" s="22">
        <v>3774</v>
      </c>
      <c r="B431" s="40"/>
      <c r="C431" s="40">
        <f>IF(ISNA(VLOOKUP(A431,'Vervallen BHT'!A:C,3,FALSE))," ","Oui")</f>
      </c>
      <c r="D431" t="s" s="18">
        <v>5274</v>
      </c>
      <c r="E431" s="13"/>
      <c r="F431" s="40">
        <v>5</v>
      </c>
      <c r="G431" s="40">
        <v>9</v>
      </c>
      <c r="H431" s="40">
        <v>3</v>
      </c>
      <c r="I431" s="40">
        <v>2</v>
      </c>
      <c r="J431" s="40">
        <v>2</v>
      </c>
      <c r="K431" s="40">
        <v>2</v>
      </c>
      <c r="L431" s="40">
        <v>2</v>
      </c>
      <c r="M431" s="40">
        <v>2</v>
      </c>
      <c r="N431" s="40">
        <v>7</v>
      </c>
      <c r="O431" s="41">
        <v>1</v>
      </c>
      <c r="P431" s="40">
        <v>5</v>
      </c>
      <c r="Q431" s="40">
        <v>4</v>
      </c>
      <c r="R431" s="40">
        <v>4</v>
      </c>
      <c r="S431" s="35">
        <v>4</v>
      </c>
      <c r="T431" s="69">
        <v>4</v>
      </c>
      <c r="U431" s="69">
        <v>4</v>
      </c>
      <c r="V431" s="17">
        <f>511.96/5</f>
      </c>
      <c r="W431" s="15">
        <f t="shared" si="12"/>
      </c>
      <c r="X431" s="39">
        <f t="shared" si="13"/>
      </c>
    </row>
    <row r="432" spans="1:24" s="64" customFormat="1" x14ac:dyDescent="0.2">
      <c r="A432" t="s" s="22">
        <v>15559</v>
      </c>
      <c r="B432" s="40"/>
      <c r="C432" s="40">
        <f>IF(ISNA(VLOOKUP(A432,'Vervallen BHT'!A:C,3,FALSE))," ","Oui")</f>
      </c>
      <c r="D432" t="s" s="18">
        <v>15560</v>
      </c>
      <c r="E432" s="13"/>
      <c r="F432" s="40">
        <v>10</v>
      </c>
      <c r="G432" s="40">
        <v>10</v>
      </c>
      <c r="H432" s="40">
        <v>9</v>
      </c>
      <c r="I432" s="40">
        <v>8</v>
      </c>
      <c r="J432" s="40">
        <v>8</v>
      </c>
      <c r="K432" s="40">
        <v>6</v>
      </c>
      <c r="L432" s="40">
        <v>7</v>
      </c>
      <c r="M432" s="40">
        <v>9</v>
      </c>
      <c r="N432" s="40">
        <v>11</v>
      </c>
      <c r="O432" s="40">
        <v>8</v>
      </c>
      <c r="P432" s="40">
        <v>5</v>
      </c>
      <c r="Q432" s="40">
        <v>5</v>
      </c>
      <c r="R432" s="40">
        <v>8</v>
      </c>
      <c r="S432" s="35">
        <v>10</v>
      </c>
      <c r="T432" s="69">
        <v>1</v>
      </c>
      <c r="U432" s="69">
        <v>1</v>
      </c>
      <c r="V432" s="17">
        <f>4211.46/20</f>
      </c>
      <c r="W432" s="15">
        <f t="shared" si="12"/>
      </c>
      <c r="X432" s="39">
        <f t="shared" si="13"/>
      </c>
    </row>
    <row r="433" spans="1:25" s="64" customFormat="1" x14ac:dyDescent="0.2">
      <c r="A433" t="s" s="22">
        <v>26202</v>
      </c>
      <c r="B433" s="40"/>
      <c r="C433" s="40"/>
      <c r="D433" t="s" s="18">
        <v>26203</v>
      </c>
      <c r="E433" s="13"/>
      <c r="F433" s="40"/>
      <c r="G433" s="40"/>
      <c r="H433" s="40"/>
      <c r="I433" s="40"/>
      <c r="J433" s="40"/>
      <c r="K433" s="40"/>
      <c r="L433" s="40"/>
      <c r="M433" s="40"/>
      <c r="N433" s="40"/>
      <c r="O433" s="41"/>
      <c r="P433" s="40"/>
      <c r="Q433" s="40"/>
      <c r="R433" s="40">
        <v>2</v>
      </c>
      <c r="S433" s="35">
        <v>2</v>
      </c>
      <c r="T433" s="69">
        <v>2</v>
      </c>
      <c r="U433" s="69">
        <v>2</v>
      </c>
      <c r="V433" s="17">
        <f>144/2</f>
      </c>
      <c r="W433" s="15">
        <f t="shared" si="12"/>
      </c>
      <c r="X433" s="39">
        <f t="shared" si="13"/>
      </c>
    </row>
    <row r="434" spans="1:25" s="64" customFormat="1" x14ac:dyDescent="0.2">
      <c r="A434" t="s" s="22">
        <v>1127</v>
      </c>
      <c r="B434" s="40"/>
      <c r="C434" s="40">
        <f>IF(ISNA(VLOOKUP(A434,'Vervallen BHT'!A:C,3,FALSE))," ","Oui")</f>
      </c>
      <c r="D434" t="s" s="18">
        <v>1128</v>
      </c>
      <c r="E434" s="13"/>
      <c r="F434" s="40">
        <v>2</v>
      </c>
      <c r="G434" s="40">
        <v>2</v>
      </c>
      <c r="H434" s="40">
        <v>2</v>
      </c>
      <c r="I434" s="40">
        <v>2</v>
      </c>
      <c r="J434" s="40">
        <v>2</v>
      </c>
      <c r="K434" s="40">
        <v>2</v>
      </c>
      <c r="L434" s="40">
        <v>2</v>
      </c>
      <c r="M434" s="40">
        <v>2</v>
      </c>
      <c r="N434" s="40">
        <v>2</v>
      </c>
      <c r="O434" s="41">
        <v>2</v>
      </c>
      <c r="P434" s="40">
        <v>2</v>
      </c>
      <c r="Q434" s="40">
        <v>2</v>
      </c>
      <c r="R434" s="40">
        <v>2</v>
      </c>
      <c r="S434" s="35">
        <v>2</v>
      </c>
      <c r="T434" s="69">
        <v>2</v>
      </c>
      <c r="U434" s="69">
        <v>2</v>
      </c>
      <c r="V434" s="17">
        <v>172.49</v>
      </c>
      <c r="W434" s="15">
        <f t="shared" si="12"/>
      </c>
      <c r="X434" s="39">
        <f t="shared" si="13"/>
      </c>
    </row>
    <row r="435" spans="1:25" x14ac:dyDescent="0.2">
      <c r="A435" t="s" s="22">
        <v>15557</v>
      </c>
      <c r="B435" s="40"/>
      <c r="C435" s="40">
        <f>IF(ISNA(VLOOKUP(A435,'Vervallen BHT'!A:C,3,FALSE))," ","Oui")</f>
      </c>
      <c r="D435" t="s" s="18">
        <v>15558</v>
      </c>
      <c r="E435" s="13"/>
      <c r="F435" s="40">
        <v>5</v>
      </c>
      <c r="G435" s="40">
        <v>10</v>
      </c>
      <c r="H435" s="40">
        <v>8</v>
      </c>
      <c r="I435" s="40">
        <v>4</v>
      </c>
      <c r="J435" s="40">
        <v>10</v>
      </c>
      <c r="K435" s="40">
        <v>8</v>
      </c>
      <c r="L435" s="40">
        <v>6</v>
      </c>
      <c r="M435" s="40">
        <v>4</v>
      </c>
      <c r="N435" s="40">
        <v>9</v>
      </c>
      <c r="O435" s="41">
        <v>8</v>
      </c>
      <c r="P435" s="40">
        <v>8</v>
      </c>
      <c r="Q435" s="40">
        <v>4</v>
      </c>
      <c r="R435" s="40">
        <v>8</v>
      </c>
      <c r="S435" s="35">
        <v>2</v>
      </c>
      <c r="T435" s="69">
        <v>10</v>
      </c>
      <c r="U435" s="69">
        <v>10</v>
      </c>
      <c r="V435" s="17">
        <f>1040.04/10</f>
      </c>
      <c r="W435" s="15">
        <f t="shared" si="12"/>
      </c>
      <c r="X435" s="39">
        <f t="shared" si="13"/>
      </c>
    </row>
    <row r="436" spans="1:25" x14ac:dyDescent="0.2">
      <c r="A436" t="s" s="22">
        <v>17915</v>
      </c>
      <c r="B436" s="40"/>
      <c r="C436" s="40"/>
      <c r="D436" t="s" s="18">
        <v>16668</v>
      </c>
      <c r="E436" s="13"/>
      <c r="F436" s="40"/>
      <c r="G436" s="40"/>
      <c r="H436" s="40"/>
      <c r="I436" s="40"/>
      <c r="J436" s="40"/>
      <c r="K436" s="40"/>
      <c r="L436" s="40"/>
      <c r="M436" s="40"/>
      <c r="N436" s="40"/>
      <c r="O436" s="41"/>
      <c r="P436" s="40"/>
      <c r="Q436" s="40"/>
      <c r="R436" s="40"/>
      <c r="S436" s="35"/>
      <c r="T436" s="69"/>
      <c r="U436" s="69">
        <v>0</v>
      </c>
      <c r="V436" s="17">
        <f>1205/5</f>
      </c>
      <c r="W436" s="15">
        <f t="shared" si="12"/>
      </c>
      <c r="X436" s="39">
        <f t="shared" si="13"/>
      </c>
    </row>
    <row r="437" spans="1:25" x14ac:dyDescent="0.2">
      <c r="A437" t="s" s="22">
        <v>16667</v>
      </c>
      <c r="B437" s="40"/>
      <c r="C437" s="40">
        <f>IF(ISNA(VLOOKUP(A437,'Vervallen BHT'!A:C,3,FALSE))," ","Oui")</f>
      </c>
      <c r="D437" t="s" s="18">
        <v>16668</v>
      </c>
      <c r="E437" s="13"/>
      <c r="F437" s="40"/>
      <c r="G437" s="40"/>
      <c r="H437" s="40"/>
      <c r="I437" s="40">
        <v>1</v>
      </c>
      <c r="J437" s="40">
        <v>3</v>
      </c>
      <c r="K437" s="40">
        <v>3</v>
      </c>
      <c r="L437" s="40">
        <v>3</v>
      </c>
      <c r="M437" s="40">
        <v>3</v>
      </c>
      <c r="N437" s="40">
        <v>0</v>
      </c>
      <c r="O437" s="41">
        <v>0</v>
      </c>
      <c r="P437" s="40">
        <v>0</v>
      </c>
      <c r="Q437" s="40">
        <v>0</v>
      </c>
      <c r="R437" s="40">
        <v>3</v>
      </c>
      <c r="S437" s="35">
        <v>2</v>
      </c>
      <c r="T437" s="69">
        <v>2</v>
      </c>
      <c r="U437" s="69"/>
      <c r="V437" s="17">
        <v>269</v>
      </c>
      <c r="W437" s="15">
        <f t="shared" si="12"/>
      </c>
      <c r="X437" s="39">
        <f t="shared" si="13"/>
      </c>
    </row>
    <row r="438" spans="1:25" x14ac:dyDescent="0.2">
      <c r="A438" t="s" s="22">
        <v>15651</v>
      </c>
      <c r="B438" s="40"/>
      <c r="C438" s="40">
        <f>IF(ISNA(VLOOKUP(A438,'Vervallen BHT'!A:C,3,FALSE))," ","Oui")</f>
      </c>
      <c r="D438" t="s" s="18">
        <v>15652</v>
      </c>
      <c r="E438" s="13"/>
      <c r="F438" s="40"/>
      <c r="G438" s="40"/>
      <c r="H438" s="40">
        <v>1</v>
      </c>
      <c r="I438" s="40">
        <v>1</v>
      </c>
      <c r="J438" s="40">
        <v>1</v>
      </c>
      <c r="K438" s="40">
        <v>1</v>
      </c>
      <c r="L438" s="40">
        <v>1</v>
      </c>
      <c r="M438" s="40">
        <v>0</v>
      </c>
      <c r="N438" s="40">
        <v>0</v>
      </c>
      <c r="O438" s="41">
        <v>0</v>
      </c>
      <c r="P438" s="40">
        <v>2</v>
      </c>
      <c r="Q438" s="40">
        <v>2</v>
      </c>
      <c r="R438" s="40">
        <v>2</v>
      </c>
      <c r="S438" s="35">
        <v>2</v>
      </c>
      <c r="T438" s="69">
        <v>2</v>
      </c>
      <c r="U438" s="69">
        <v>2</v>
      </c>
      <c r="V438" s="17">
        <f>325.2/2</f>
      </c>
      <c r="W438" s="15">
        <f t="shared" si="12"/>
      </c>
      <c r="X438" s="39">
        <f t="shared" si="13"/>
      </c>
    </row>
    <row r="439" spans="1:25" x14ac:dyDescent="0.2">
      <c r="A439" t="s" s="22">
        <v>26209</v>
      </c>
      <c r="B439" s="40"/>
      <c r="C439" s="40"/>
      <c r="D439" t="s" s="18">
        <v>26204</v>
      </c>
      <c r="E439" s="13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>
        <v>2</v>
      </c>
      <c r="S439" s="35">
        <v>2</v>
      </c>
      <c r="T439" s="69">
        <v>2</v>
      </c>
      <c r="U439" s="69">
        <v>2</v>
      </c>
      <c r="V439" s="17">
        <f>20/2</f>
      </c>
      <c r="W439" s="15">
        <f t="shared" si="12"/>
      </c>
      <c r="X439" s="39">
        <f t="shared" si="13"/>
      </c>
    </row>
    <row r="440" spans="1:25" x14ac:dyDescent="0.2">
      <c r="A440" t="s" s="22">
        <v>26212</v>
      </c>
      <c r="B440" s="40"/>
      <c r="C440" s="40"/>
      <c r="D440" t="s" s="18">
        <v>26213</v>
      </c>
      <c r="E440" s="13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35">
        <v>4</v>
      </c>
      <c r="T440" s="69">
        <v>4</v>
      </c>
      <c r="U440" s="69">
        <v>4</v>
      </c>
      <c r="V440" s="17">
        <f>79.55/5</f>
      </c>
      <c r="W440" s="15">
        <f t="shared" si="12"/>
      </c>
      <c r="X440" s="39">
        <f t="shared" si="13"/>
      </c>
    </row>
    <row r="441" spans="1:25" x14ac:dyDescent="0.2">
      <c r="A441" t="s" s="22">
        <v>2093</v>
      </c>
      <c r="B441" s="40"/>
      <c r="C441" s="40">
        <f>IF(ISNA(VLOOKUP(A441,'Vervallen BHT'!A:C,3,FALSE))," ","Oui")</f>
      </c>
      <c r="D441" t="s" s="18">
        <v>13343</v>
      </c>
      <c r="E441" s="13"/>
      <c r="F441" s="40">
        <v>1</v>
      </c>
      <c r="G441" s="40">
        <v>1</v>
      </c>
      <c r="H441" s="40">
        <v>1</v>
      </c>
      <c r="I441" s="40">
        <v>1</v>
      </c>
      <c r="J441" s="40">
        <v>1</v>
      </c>
      <c r="K441" s="40">
        <v>1</v>
      </c>
      <c r="L441" s="40">
        <v>1</v>
      </c>
      <c r="M441" s="40">
        <v>1</v>
      </c>
      <c r="N441" s="40">
        <v>1</v>
      </c>
      <c r="O441" s="41">
        <v>1</v>
      </c>
      <c r="P441" s="40">
        <v>1</v>
      </c>
      <c r="Q441" s="40">
        <v>1</v>
      </c>
      <c r="R441" s="40">
        <v>1</v>
      </c>
      <c r="S441" s="35">
        <v>1</v>
      </c>
      <c r="T441" s="69">
        <v>1</v>
      </c>
      <c r="U441" s="69">
        <v>1</v>
      </c>
      <c r="V441" s="17">
        <v>289.1</v>
      </c>
      <c r="W441" s="15">
        <f t="shared" si="12"/>
      </c>
      <c r="X441" s="39">
        <f t="shared" si="13"/>
      </c>
    </row>
    <row r="442" spans="1:25" x14ac:dyDescent="0.2">
      <c r="A442" t="s" s="22">
        <v>26123</v>
      </c>
      <c r="B442" s="40"/>
      <c r="C442" s="40"/>
      <c r="D442" t="s" s="18">
        <v>3063</v>
      </c>
      <c r="E442" s="13"/>
      <c r="F442" s="40"/>
      <c r="G442" s="40"/>
      <c r="H442" s="40"/>
      <c r="I442" s="40"/>
      <c r="J442" s="40"/>
      <c r="K442" s="40"/>
      <c r="L442" s="40"/>
      <c r="M442" s="40"/>
      <c r="N442" s="40"/>
      <c r="O442" s="41"/>
      <c r="P442" s="40"/>
      <c r="Q442" s="40">
        <v>5</v>
      </c>
      <c r="R442" s="40">
        <v>4</v>
      </c>
      <c r="S442" s="35">
        <v>4</v>
      </c>
      <c r="T442" s="69">
        <v>4</v>
      </c>
      <c r="U442" s="69">
        <v>4</v>
      </c>
      <c r="V442" s="17">
        <f>719.91/5</f>
      </c>
      <c r="W442" s="15">
        <f t="shared" si="12"/>
      </c>
      <c r="X442" s="39">
        <f t="shared" si="13"/>
      </c>
    </row>
    <row r="443" spans="1:25" x14ac:dyDescent="0.2">
      <c r="A443" t="s" s="12">
        <v>1537</v>
      </c>
      <c r="B443" s="40"/>
      <c r="C443" s="40">
        <f>IF(ISNA(VLOOKUP(A443,'Vervallen BHT'!A:C,3,FALSE))," ","Oui")</f>
      </c>
      <c r="D443" t="s" s="18">
        <v>1538</v>
      </c>
      <c r="E443" s="13"/>
      <c r="F443" s="40">
        <v>3</v>
      </c>
      <c r="G443" s="40">
        <v>3</v>
      </c>
      <c r="H443" s="40">
        <v>3</v>
      </c>
      <c r="I443" s="40">
        <v>3</v>
      </c>
      <c r="J443" s="40">
        <v>3</v>
      </c>
      <c r="K443" s="40">
        <v>3</v>
      </c>
      <c r="L443" s="40">
        <v>3</v>
      </c>
      <c r="M443" s="40">
        <v>3</v>
      </c>
      <c r="N443" s="40">
        <v>3</v>
      </c>
      <c r="O443" s="41">
        <v>3</v>
      </c>
      <c r="P443" s="40">
        <v>3</v>
      </c>
      <c r="Q443" s="40">
        <v>2</v>
      </c>
      <c r="R443" s="40">
        <v>2</v>
      </c>
      <c r="S443" s="35">
        <v>2</v>
      </c>
      <c r="T443" s="69">
        <v>2</v>
      </c>
      <c r="U443" s="69">
        <v>2</v>
      </c>
      <c r="V443" s="17">
        <v>192.5</v>
      </c>
      <c r="W443" s="15">
        <f t="shared" si="12"/>
      </c>
      <c r="X443" s="39">
        <f t="shared" si="13"/>
      </c>
    </row>
    <row r="444" spans="1:25" x14ac:dyDescent="0.2">
      <c r="A444" t="s" s="12">
        <v>3728</v>
      </c>
      <c r="B444" s="40"/>
      <c r="C444" s="40">
        <f>IF(ISNA(VLOOKUP(A444,'Vervallen BHT'!A:C,3,FALSE))," ","Oui")</f>
      </c>
      <c r="D444" t="s" s="13">
        <v>3744</v>
      </c>
      <c r="E444" s="13"/>
      <c r="F444" s="40">
        <v>2</v>
      </c>
      <c r="G444" s="40">
        <v>2</v>
      </c>
      <c r="H444" s="40">
        <v>2</v>
      </c>
      <c r="I444" s="40">
        <v>2</v>
      </c>
      <c r="J444" s="40">
        <v>2</v>
      </c>
      <c r="K444" s="40">
        <v>2</v>
      </c>
      <c r="L444" s="40">
        <v>2</v>
      </c>
      <c r="M444" s="40">
        <v>2</v>
      </c>
      <c r="N444" s="40">
        <v>2</v>
      </c>
      <c r="O444" s="41">
        <v>2</v>
      </c>
      <c r="P444" s="40">
        <v>2</v>
      </c>
      <c r="Q444" s="40">
        <v>2</v>
      </c>
      <c r="R444" s="40">
        <v>2</v>
      </c>
      <c r="S444" s="35">
        <v>1</v>
      </c>
      <c r="T444" s="69">
        <v>1</v>
      </c>
      <c r="U444" s="69">
        <v>1</v>
      </c>
      <c r="V444" s="17">
        <v>88</v>
      </c>
      <c r="W444" s="15">
        <f t="shared" si="12"/>
      </c>
      <c r="X444" s="39">
        <f t="shared" si="13"/>
      </c>
    </row>
    <row r="445" spans="1:25" x14ac:dyDescent="0.2">
      <c r="A445" t="s" s="12">
        <v>3777</v>
      </c>
      <c r="B445" s="40"/>
      <c r="C445" s="40">
        <f>IF(ISNA(VLOOKUP(A445,'Vervallen BHT'!A:C,3,FALSE))," ","Oui")</f>
      </c>
      <c r="D445" t="s" s="13">
        <v>3778</v>
      </c>
      <c r="E445" s="13"/>
      <c r="F445" s="40">
        <v>2</v>
      </c>
      <c r="G445" s="40">
        <v>2</v>
      </c>
      <c r="H445" s="40">
        <v>2</v>
      </c>
      <c r="I445" s="40">
        <v>2</v>
      </c>
      <c r="J445" s="40">
        <v>1</v>
      </c>
      <c r="K445" s="40">
        <v>1</v>
      </c>
      <c r="L445" s="40">
        <v>1</v>
      </c>
      <c r="M445" s="40">
        <v>0</v>
      </c>
      <c r="N445" s="40">
        <v>0</v>
      </c>
      <c r="O445" s="41">
        <v>0</v>
      </c>
      <c r="P445" s="40">
        <v>0</v>
      </c>
      <c r="Q445" s="40">
        <v>0</v>
      </c>
      <c r="R445" s="40">
        <v>0</v>
      </c>
      <c r="S445" s="35">
        <v>0</v>
      </c>
      <c r="T445" s="69">
        <v>0</v>
      </c>
      <c r="U445" s="69">
        <v>0</v>
      </c>
      <c r="V445" s="17">
        <v>213.8</v>
      </c>
      <c r="W445" s="15">
        <f t="shared" si="12"/>
      </c>
      <c r="X445" s="39">
        <f t="shared" si="13"/>
      </c>
    </row>
    <row r="446" spans="1:25" x14ac:dyDescent="0.2">
      <c r="A446" t="s" s="12">
        <v>16655</v>
      </c>
      <c r="B446" s="40"/>
      <c r="C446" s="40">
        <f>IF(ISNA(VLOOKUP(A446,'Vervallen BHT'!A:C,3,FALSE))," ","Oui")</f>
      </c>
      <c r="D446" t="s" s="13">
        <v>16656</v>
      </c>
      <c r="E446" s="13"/>
      <c r="F446" s="40"/>
      <c r="G446" s="40"/>
      <c r="H446" s="40"/>
      <c r="I446" s="40">
        <v>1</v>
      </c>
      <c r="J446" s="40">
        <v>1</v>
      </c>
      <c r="K446" s="40">
        <v>1</v>
      </c>
      <c r="L446" s="40">
        <v>1</v>
      </c>
      <c r="M446" s="40">
        <v>1</v>
      </c>
      <c r="N446" s="40">
        <v>1</v>
      </c>
      <c r="O446" s="41">
        <v>1</v>
      </c>
      <c r="P446" s="40">
        <v>1</v>
      </c>
      <c r="Q446" s="40">
        <v>0</v>
      </c>
      <c r="R446" s="40">
        <v>1</v>
      </c>
      <c r="S446" s="35">
        <v>1</v>
      </c>
      <c r="T446" s="69">
        <v>1</v>
      </c>
      <c r="U446" s="69">
        <v>1</v>
      </c>
      <c r="V446" s="17">
        <v>205</v>
      </c>
      <c r="W446" s="15">
        <f t="shared" si="12"/>
      </c>
      <c r="X446" s="39">
        <f t="shared" si="13"/>
      </c>
    </row>
    <row r="447" spans="1:25" x14ac:dyDescent="0.2">
      <c r="A447" t="s" s="12">
        <v>16657</v>
      </c>
      <c r="B447" s="40"/>
      <c r="C447" s="40">
        <f>IF(ISNA(VLOOKUP(A447,'Vervallen BHT'!A:C,3,FALSE))," ","Oui")</f>
      </c>
      <c r="D447" t="s" s="13">
        <v>16658</v>
      </c>
      <c r="E447" s="13"/>
      <c r="F447" s="40"/>
      <c r="G447" s="40"/>
      <c r="H447" s="40"/>
      <c r="I447" s="40">
        <v>1</v>
      </c>
      <c r="J447" s="40">
        <v>1</v>
      </c>
      <c r="K447" s="40">
        <v>1</v>
      </c>
      <c r="L447" s="40">
        <v>1</v>
      </c>
      <c r="M447" s="40">
        <v>1</v>
      </c>
      <c r="N447" s="40">
        <v>1</v>
      </c>
      <c r="O447" s="41">
        <v>1</v>
      </c>
      <c r="P447" s="40">
        <v>1</v>
      </c>
      <c r="Q447" s="40">
        <v>1</v>
      </c>
      <c r="R447" s="40">
        <v>1</v>
      </c>
      <c r="S447" s="35">
        <v>1</v>
      </c>
      <c r="T447" s="69">
        <v>1</v>
      </c>
      <c r="U447" s="69">
        <v>1</v>
      </c>
      <c r="V447" s="17">
        <v>205</v>
      </c>
      <c r="W447" s="15">
        <f t="shared" si="12"/>
      </c>
      <c r="X447" s="39">
        <f t="shared" si="13"/>
      </c>
    </row>
    <row r="448" spans="1:25" x14ac:dyDescent="0.2">
      <c r="A448" t="s" s="12">
        <v>1625</v>
      </c>
      <c r="B448" s="40"/>
      <c r="C448" s="40">
        <f>IF(ISNA(VLOOKUP(A448,'Vervallen BHT'!A:C,3,FALSE))," ","Oui")</f>
      </c>
      <c r="D448" t="s" s="13">
        <v>1626</v>
      </c>
      <c r="E448" s="13"/>
      <c r="F448" s="40">
        <v>2</v>
      </c>
      <c r="G448" s="40">
        <v>2</v>
      </c>
      <c r="H448" s="40">
        <v>2</v>
      </c>
      <c r="I448" s="40">
        <v>2</v>
      </c>
      <c r="J448" s="40">
        <v>7</v>
      </c>
      <c r="K448" s="40">
        <v>7</v>
      </c>
      <c r="L448" s="40">
        <v>7</v>
      </c>
      <c r="M448" s="40">
        <v>6</v>
      </c>
      <c r="N448" s="40">
        <v>6</v>
      </c>
      <c r="O448" s="41">
        <v>4</v>
      </c>
      <c r="P448" s="40">
        <v>3</v>
      </c>
      <c r="Q448" s="40">
        <v>6</v>
      </c>
      <c r="R448" s="40">
        <v>6</v>
      </c>
      <c r="S448" s="35">
        <v>4</v>
      </c>
      <c r="T448" s="69">
        <v>4</v>
      </c>
      <c r="U448" s="69">
        <v>4</v>
      </c>
      <c r="V448" s="17">
        <f>453.15/5</f>
      </c>
      <c r="W448" s="15">
        <f t="shared" si="12"/>
      </c>
      <c r="X448" s="39">
        <f t="shared" si="13"/>
      </c>
      <c r="Y448" t="s" s="4">
        <v>26231</v>
      </c>
    </row>
    <row r="449" spans="1:24" x14ac:dyDescent="0.2">
      <c r="A449" t="s" s="12">
        <v>3779</v>
      </c>
      <c r="B449" s="40"/>
      <c r="C449" s="40">
        <f>IF(ISNA(VLOOKUP(A449,'Vervallen BHT'!A:C,3,FALSE))," ","Oui")</f>
      </c>
      <c r="D449" t="s" s="13">
        <v>1624</v>
      </c>
      <c r="E449" s="13"/>
      <c r="F449" s="40">
        <v>5</v>
      </c>
      <c r="G449" s="40">
        <v>5</v>
      </c>
      <c r="H449" s="40">
        <v>5</v>
      </c>
      <c r="I449" s="40">
        <v>5</v>
      </c>
      <c r="J449" s="40">
        <v>1</v>
      </c>
      <c r="K449" s="40">
        <v>1</v>
      </c>
      <c r="L449" s="40">
        <v>0</v>
      </c>
      <c r="M449" s="40">
        <v>1</v>
      </c>
      <c r="N449" s="40">
        <v>2</v>
      </c>
      <c r="O449" s="41">
        <v>1</v>
      </c>
      <c r="P449" s="40">
        <v>1</v>
      </c>
      <c r="Q449" s="40">
        <v>4</v>
      </c>
      <c r="R449" s="40">
        <v>4</v>
      </c>
      <c r="S449" s="35">
        <v>4</v>
      </c>
      <c r="T449" s="69">
        <v>4</v>
      </c>
      <c r="U449" s="69">
        <v>4</v>
      </c>
      <c r="V449" s="17">
        <f>390.2/2</f>
      </c>
      <c r="W449" s="15">
        <f t="shared" si="12"/>
      </c>
      <c r="X449" s="39">
        <f t="shared" si="13"/>
      </c>
    </row>
    <row r="450" spans="1:24" x14ac:dyDescent="0.2">
      <c r="A450" t="s" s="12">
        <v>3751</v>
      </c>
      <c r="B450" s="40"/>
      <c r="C450" s="40">
        <f>IF(ISNA(VLOOKUP(A450,'Vervallen BHT'!A:C,3,FALSE))," ","Oui")</f>
      </c>
      <c r="D450" t="s" s="13">
        <v>695</v>
      </c>
      <c r="E450" s="13"/>
      <c r="F450" s="40">
        <v>3</v>
      </c>
      <c r="G450" s="40">
        <v>2</v>
      </c>
      <c r="H450" s="40">
        <v>4</v>
      </c>
      <c r="I450" s="40">
        <v>3</v>
      </c>
      <c r="J450" s="40">
        <v>1</v>
      </c>
      <c r="K450" s="40">
        <v>5</v>
      </c>
      <c r="L450" s="40">
        <v>5</v>
      </c>
      <c r="M450" s="40">
        <v>5</v>
      </c>
      <c r="N450" s="40">
        <v>6</v>
      </c>
      <c r="O450" s="41">
        <v>9</v>
      </c>
      <c r="P450" s="40">
        <v>10</v>
      </c>
      <c r="Q450" s="40">
        <v>8</v>
      </c>
      <c r="R450" s="40">
        <v>7</v>
      </c>
      <c r="S450" s="35">
        <v>5</v>
      </c>
      <c r="T450" s="69">
        <v>3</v>
      </c>
      <c r="U450" s="69">
        <v>3</v>
      </c>
      <c r="V450" s="17">
        <f>312.57/5</f>
      </c>
      <c r="W450" s="15">
        <f t="shared" ref="W450:W513" si="14">T450*V450</f>
      </c>
      <c r="X450" s="39">
        <f t="shared" ref="X450:X513" si="15">T450-S450</f>
      </c>
    </row>
    <row r="451" spans="1:24" x14ac:dyDescent="0.2">
      <c r="A451" t="s" s="12">
        <v>16659</v>
      </c>
      <c r="B451" s="40"/>
      <c r="C451" s="40">
        <f>IF(ISNA(VLOOKUP(A451,'Vervallen BHT'!A:C,3,FALSE))," ","Oui")</f>
      </c>
      <c r="D451" t="s" s="13">
        <v>16660</v>
      </c>
      <c r="E451" s="13"/>
      <c r="F451" s="40"/>
      <c r="G451" s="40"/>
      <c r="H451" s="40"/>
      <c r="I451" s="40">
        <v>1</v>
      </c>
      <c r="J451" s="40">
        <v>1</v>
      </c>
      <c r="K451" s="40">
        <v>1</v>
      </c>
      <c r="L451" s="40">
        <v>1</v>
      </c>
      <c r="M451" s="40">
        <v>1</v>
      </c>
      <c r="N451" s="40">
        <v>1</v>
      </c>
      <c r="O451" s="41">
        <v>1</v>
      </c>
      <c r="P451" s="40">
        <v>1</v>
      </c>
      <c r="Q451" s="40">
        <v>1</v>
      </c>
      <c r="R451" s="40">
        <v>1</v>
      </c>
      <c r="S451" s="35">
        <v>1</v>
      </c>
      <c r="T451" s="69">
        <v>1</v>
      </c>
      <c r="U451" s="69">
        <v>1</v>
      </c>
      <c r="V451" s="17">
        <v>130</v>
      </c>
      <c r="W451" s="15">
        <f t="shared" si="14"/>
      </c>
      <c r="X451" s="39">
        <f t="shared" si="15"/>
      </c>
    </row>
    <row r="452" spans="1:24" x14ac:dyDescent="0.2">
      <c r="A452" t="s" s="12">
        <v>15716</v>
      </c>
      <c r="B452" s="40"/>
      <c r="C452" s="40">
        <f>IF(ISNA(VLOOKUP(A452,'Vervallen BHT'!A:C,3,FALSE))," ","Oui")</f>
      </c>
      <c r="D452" t="s" s="13">
        <v>15717</v>
      </c>
      <c r="E452" s="13"/>
      <c r="F452" s="40"/>
      <c r="G452" s="40"/>
      <c r="H452" s="40">
        <v>4</v>
      </c>
      <c r="I452" s="40">
        <v>5</v>
      </c>
      <c r="J452" s="40">
        <v>10</v>
      </c>
      <c r="K452" s="40">
        <v>9</v>
      </c>
      <c r="L452" s="40">
        <v>7</v>
      </c>
      <c r="M452" s="40">
        <v>6</v>
      </c>
      <c r="N452" s="40">
        <v>5</v>
      </c>
      <c r="O452" s="41">
        <v>3</v>
      </c>
      <c r="P452" s="40">
        <v>4</v>
      </c>
      <c r="Q452" s="40">
        <v>6</v>
      </c>
      <c r="R452" s="40">
        <v>2</v>
      </c>
      <c r="S452" s="35">
        <v>12</v>
      </c>
      <c r="T452" s="69">
        <v>7</v>
      </c>
      <c r="U452" s="69">
        <v>7</v>
      </c>
      <c r="V452" s="17">
        <f>541.08/10</f>
      </c>
      <c r="W452" s="15">
        <f t="shared" si="14"/>
      </c>
      <c r="X452" s="39">
        <f t="shared" si="15"/>
      </c>
    </row>
    <row r="453" spans="1:24" x14ac:dyDescent="0.2">
      <c r="A453" t="s" s="12">
        <v>20237</v>
      </c>
      <c r="B453" s="40"/>
      <c r="C453" s="40">
        <f>IF(ISNA(VLOOKUP(A453,'Vervallen BHT'!A:C,3,FALSE))," ","Oui")</f>
      </c>
      <c r="D453" t="s" s="13">
        <v>20241</v>
      </c>
      <c r="E453" s="13"/>
      <c r="F453" s="40"/>
      <c r="G453" s="40"/>
      <c r="H453" s="40"/>
      <c r="I453" s="40"/>
      <c r="J453" s="40"/>
      <c r="K453" s="40">
        <v>6</v>
      </c>
      <c r="L453" s="40">
        <v>2</v>
      </c>
      <c r="M453" s="40">
        <v>2</v>
      </c>
      <c r="N453" s="40">
        <v>2</v>
      </c>
      <c r="O453" s="41">
        <v>0</v>
      </c>
      <c r="P453" s="40">
        <v>0</v>
      </c>
      <c r="Q453" s="40">
        <v>0</v>
      </c>
      <c r="R453" s="40">
        <v>0</v>
      </c>
      <c r="S453" s="35">
        <v>0</v>
      </c>
      <c r="T453" s="69">
        <v>0</v>
      </c>
      <c r="U453" s="69">
        <v>0</v>
      </c>
      <c r="V453" s="17">
        <v>80.7</v>
      </c>
      <c r="W453" s="15">
        <f t="shared" si="14"/>
      </c>
      <c r="X453" s="39">
        <f t="shared" si="15"/>
      </c>
    </row>
    <row r="454" spans="1:24" x14ac:dyDescent="0.2">
      <c r="A454" t="s" s="12">
        <v>15624</v>
      </c>
      <c r="B454" s="40"/>
      <c r="C454" s="40">
        <f>IF(ISNA(VLOOKUP(A454,'Vervallen BHT'!A:C,3,FALSE))," ","Oui")</f>
      </c>
      <c r="D454" t="s" s="13">
        <v>15625</v>
      </c>
      <c r="E454" s="13"/>
      <c r="F454" s="40"/>
      <c r="G454" s="40"/>
      <c r="H454" s="40">
        <v>2</v>
      </c>
      <c r="I454" s="40">
        <v>2</v>
      </c>
      <c r="J454" s="40">
        <v>2</v>
      </c>
      <c r="K454" s="40">
        <v>1</v>
      </c>
      <c r="L454" s="40">
        <v>1</v>
      </c>
      <c r="M454" s="40">
        <v>1</v>
      </c>
      <c r="N454" s="40">
        <v>1</v>
      </c>
      <c r="O454" s="41">
        <v>1</v>
      </c>
      <c r="P454" s="40">
        <v>1</v>
      </c>
      <c r="Q454" s="40">
        <v>1</v>
      </c>
      <c r="R454" s="40">
        <v>1</v>
      </c>
      <c r="S454" s="35">
        <v>1</v>
      </c>
      <c r="T454" s="69">
        <v>2</v>
      </c>
      <c r="U454" s="69">
        <v>2</v>
      </c>
      <c r="V454" s="17">
        <f>57.84/2</f>
      </c>
      <c r="W454" s="15">
        <f t="shared" si="14"/>
      </c>
      <c r="X454" s="39">
        <f t="shared" si="15"/>
      </c>
    </row>
    <row r="455" spans="1:24" x14ac:dyDescent="0.2">
      <c r="A455" t="s" s="12">
        <v>26159</v>
      </c>
      <c r="B455" s="40"/>
      <c r="C455" s="40"/>
      <c r="D455" t="s" s="13">
        <v>26160</v>
      </c>
      <c r="E455" s="13"/>
      <c r="F455" s="40"/>
      <c r="G455" s="40"/>
      <c r="H455" s="40"/>
      <c r="I455" s="40"/>
      <c r="J455" s="40"/>
      <c r="K455" s="40"/>
      <c r="L455" s="40"/>
      <c r="M455" s="40"/>
      <c r="N455" s="40"/>
      <c r="O455" s="41"/>
      <c r="P455" s="40"/>
      <c r="Q455" s="40"/>
      <c r="R455" s="40">
        <v>31</v>
      </c>
      <c r="S455" s="35">
        <v>30</v>
      </c>
      <c r="T455" s="69">
        <v>28</v>
      </c>
      <c r="U455" s="69">
        <v>28</v>
      </c>
      <c r="V455" s="17">
        <f>186.66/20</f>
      </c>
      <c r="W455" s="15">
        <f t="shared" si="14"/>
      </c>
      <c r="X455" s="39">
        <f t="shared" si="15"/>
      </c>
    </row>
    <row r="456" spans="1:24" x14ac:dyDescent="0.2">
      <c r="A456" t="s" s="12">
        <v>26161</v>
      </c>
      <c r="B456" s="40"/>
      <c r="C456" s="40"/>
      <c r="D456" t="s" s="13">
        <v>26162</v>
      </c>
      <c r="E456" s="13"/>
      <c r="F456" s="40"/>
      <c r="G456" s="40"/>
      <c r="H456" s="40"/>
      <c r="I456" s="40"/>
      <c r="J456" s="40"/>
      <c r="K456" s="40"/>
      <c r="L456" s="40"/>
      <c r="M456" s="40"/>
      <c r="N456" s="40"/>
      <c r="O456" s="41"/>
      <c r="P456" s="40"/>
      <c r="Q456" s="40"/>
      <c r="R456" s="40">
        <v>20</v>
      </c>
      <c r="S456" s="35">
        <v>18</v>
      </c>
      <c r="T456" s="69">
        <v>10</v>
      </c>
      <c r="U456" s="69">
        <v>10</v>
      </c>
      <c r="V456" s="17">
        <f>201.78/20</f>
      </c>
      <c r="W456" s="15">
        <f t="shared" si="14"/>
      </c>
      <c r="X456" s="39">
        <f t="shared" si="15"/>
      </c>
    </row>
    <row r="457" spans="1:24" x14ac:dyDescent="0.2">
      <c r="A457" t="s" s="12">
        <v>15731</v>
      </c>
      <c r="B457" s="40"/>
      <c r="C457" s="40">
        <f>IF(ISNA(VLOOKUP(A457,'Vervallen BHT'!A:C,3,FALSE))," ","Oui")</f>
      </c>
      <c r="D457" t="s" s="13">
        <v>1124</v>
      </c>
      <c r="E457" s="13"/>
      <c r="F457" s="40"/>
      <c r="G457" s="40"/>
      <c r="H457" s="40">
        <v>5</v>
      </c>
      <c r="I457" s="40">
        <v>5</v>
      </c>
      <c r="J457" s="40">
        <v>3</v>
      </c>
      <c r="K457" s="40">
        <v>3</v>
      </c>
      <c r="L457" s="40">
        <v>3</v>
      </c>
      <c r="M457" s="40">
        <v>3</v>
      </c>
      <c r="N457" s="40">
        <v>2</v>
      </c>
      <c r="O457" s="41">
        <v>2</v>
      </c>
      <c r="P457" s="40">
        <v>2</v>
      </c>
      <c r="Q457" s="40">
        <v>2</v>
      </c>
      <c r="R457" s="40">
        <v>2</v>
      </c>
      <c r="S457" s="35">
        <v>2</v>
      </c>
      <c r="T457" s="69">
        <v>2</v>
      </c>
      <c r="U457" s="69">
        <v>2</v>
      </c>
      <c r="V457" s="17">
        <f>280/4</f>
      </c>
      <c r="W457" s="15">
        <f t="shared" si="14"/>
      </c>
      <c r="X457" s="39">
        <f t="shared" si="15"/>
      </c>
    </row>
    <row r="458" spans="1:24" x14ac:dyDescent="0.2">
      <c r="A458" t="s" s="12">
        <v>15720</v>
      </c>
      <c r="B458" s="40"/>
      <c r="C458" s="40">
        <f>IF(ISNA(VLOOKUP(A458,'Vervallen BHT'!A:C,3,FALSE))," ","Oui")</f>
      </c>
      <c r="D458" t="s" s="13">
        <v>15625</v>
      </c>
      <c r="E458" s="13"/>
      <c r="F458" s="40"/>
      <c r="G458" s="40"/>
      <c r="H458" s="40">
        <v>2</v>
      </c>
      <c r="I458" s="40">
        <v>2</v>
      </c>
      <c r="J458" s="40">
        <v>2</v>
      </c>
      <c r="K458" s="40">
        <v>2</v>
      </c>
      <c r="L458" s="40">
        <v>2</v>
      </c>
      <c r="M458" s="40">
        <v>2</v>
      </c>
      <c r="N458" s="40">
        <v>1</v>
      </c>
      <c r="O458" s="41">
        <v>1</v>
      </c>
      <c r="P458" s="40">
        <v>1</v>
      </c>
      <c r="Q458" s="40">
        <v>1</v>
      </c>
      <c r="R458" s="40">
        <v>1</v>
      </c>
      <c r="S458" s="35">
        <v>1</v>
      </c>
      <c r="T458" s="69">
        <v>1</v>
      </c>
      <c r="U458" s="69"/>
      <c r="V458" s="17">
        <f>18.76/2</f>
      </c>
      <c r="W458" s="15">
        <f t="shared" si="14"/>
      </c>
      <c r="X458" s="39">
        <f t="shared" si="15"/>
      </c>
    </row>
    <row r="459" spans="1:24" x14ac:dyDescent="0.2">
      <c r="A459" t="s" s="12">
        <v>16663</v>
      </c>
      <c r="B459" s="40"/>
      <c r="C459" s="40">
        <f>IF(ISNA(VLOOKUP(A459,'Vervallen BHT'!A:C,3,FALSE))," ","Oui")</f>
      </c>
      <c r="D459" t="s" s="18">
        <v>16664</v>
      </c>
      <c r="E459" s="13"/>
      <c r="F459" s="40"/>
      <c r="G459" s="40"/>
      <c r="H459" s="40"/>
      <c r="I459" s="40">
        <v>1</v>
      </c>
      <c r="J459" s="40">
        <v>1</v>
      </c>
      <c r="K459" s="40">
        <v>1</v>
      </c>
      <c r="L459" s="40">
        <v>1</v>
      </c>
      <c r="M459" s="40">
        <v>1</v>
      </c>
      <c r="N459" s="40">
        <v>1</v>
      </c>
      <c r="O459" s="41">
        <v>1</v>
      </c>
      <c r="P459" s="40">
        <v>1</v>
      </c>
      <c r="Q459" s="40">
        <v>1</v>
      </c>
      <c r="R459" s="40">
        <v>1</v>
      </c>
      <c r="S459" s="35">
        <v>1</v>
      </c>
      <c r="T459" s="69">
        <v>1</v>
      </c>
      <c r="U459" s="69">
        <v>1</v>
      </c>
      <c r="V459" s="17">
        <v>127</v>
      </c>
      <c r="W459" s="15">
        <f t="shared" si="14"/>
      </c>
      <c r="X459" s="39">
        <f t="shared" si="15"/>
      </c>
    </row>
    <row r="460" spans="1:24" x14ac:dyDescent="0.2">
      <c r="A460" t="s" s="12">
        <v>16665</v>
      </c>
      <c r="B460" s="40"/>
      <c r="C460" s="40">
        <f>IF(ISNA(VLOOKUP(A460,'Vervallen BHT'!A:C,3,FALSE))," ","Oui")</f>
      </c>
      <c r="D460" t="s" s="18">
        <v>16666</v>
      </c>
      <c r="E460" s="13"/>
      <c r="F460" s="40"/>
      <c r="G460" s="40"/>
      <c r="H460" s="40"/>
      <c r="I460" s="40">
        <v>1</v>
      </c>
      <c r="J460" s="40">
        <v>1</v>
      </c>
      <c r="K460" s="40">
        <v>1</v>
      </c>
      <c r="L460" s="40">
        <v>1</v>
      </c>
      <c r="M460" s="40">
        <v>1</v>
      </c>
      <c r="N460" s="40">
        <v>1</v>
      </c>
      <c r="O460" s="41">
        <v>1</v>
      </c>
      <c r="P460" s="40">
        <v>1</v>
      </c>
      <c r="Q460" s="40">
        <v>1</v>
      </c>
      <c r="R460" s="40">
        <v>5</v>
      </c>
      <c r="S460" s="35">
        <v>3</v>
      </c>
      <c r="T460" s="69">
        <v>3</v>
      </c>
      <c r="U460" s="69">
        <v>3</v>
      </c>
      <c r="V460" s="17">
        <v>116.6</v>
      </c>
      <c r="W460" s="15">
        <f t="shared" si="14"/>
      </c>
      <c r="X460" s="39">
        <f t="shared" si="15"/>
      </c>
    </row>
    <row r="461" spans="1:24" x14ac:dyDescent="0.2">
      <c r="A461" t="s" s="12">
        <v>26115</v>
      </c>
      <c r="B461" s="40"/>
      <c r="C461" s="40"/>
      <c r="D461" t="s" s="18">
        <v>26116</v>
      </c>
      <c r="E461" s="13"/>
      <c r="F461" s="40"/>
      <c r="G461" s="40"/>
      <c r="H461" s="40"/>
      <c r="I461" s="40"/>
      <c r="J461" s="40"/>
      <c r="K461" s="40"/>
      <c r="L461" s="40"/>
      <c r="M461" s="40"/>
      <c r="N461" s="40"/>
      <c r="O461" s="41"/>
      <c r="P461" s="40"/>
      <c r="Q461" s="40">
        <v>4</v>
      </c>
      <c r="R461" s="40">
        <v>2</v>
      </c>
      <c r="S461" s="35">
        <v>4</v>
      </c>
      <c r="T461" s="69">
        <v>4</v>
      </c>
      <c r="U461" s="69">
        <v>4</v>
      </c>
      <c r="V461" s="17">
        <f>80.5/5</f>
      </c>
      <c r="W461" s="15">
        <f t="shared" si="14"/>
      </c>
      <c r="X461" s="39">
        <f t="shared" si="15"/>
      </c>
    </row>
    <row r="462" spans="1:24" x14ac:dyDescent="0.2">
      <c r="A462" t="s" s="12">
        <v>25460</v>
      </c>
      <c r="B462" s="40"/>
      <c r="C462" s="40">
        <f>IF(ISNA(VLOOKUP(A462,'Vervallen BHT'!A:C,3,FALSE))," ","Oui")</f>
      </c>
      <c r="D462" t="s" s="18">
        <v>25462</v>
      </c>
      <c r="E462" s="13"/>
      <c r="F462" s="40"/>
      <c r="G462" s="40"/>
      <c r="H462" s="40"/>
      <c r="I462" s="40"/>
      <c r="J462" s="40"/>
      <c r="K462" s="40"/>
      <c r="L462" s="40"/>
      <c r="M462" s="40"/>
      <c r="N462" s="40"/>
      <c r="O462" s="41"/>
      <c r="P462" s="40">
        <v>24</v>
      </c>
      <c r="Q462" s="40">
        <v>24</v>
      </c>
      <c r="R462" s="40">
        <v>24</v>
      </c>
      <c r="S462" s="35">
        <v>24</v>
      </c>
      <c r="T462" s="69">
        <v>24</v>
      </c>
      <c r="U462" s="69">
        <v>24</v>
      </c>
      <c r="V462" s="17">
        <v>16.1</v>
      </c>
      <c r="W462" s="15">
        <f t="shared" si="14"/>
      </c>
      <c r="X462" s="39">
        <f t="shared" si="15"/>
      </c>
    </row>
    <row r="463" spans="1:24" x14ac:dyDescent="0.2">
      <c r="A463" t="s" s="12">
        <v>26214</v>
      </c>
      <c r="B463" s="40"/>
      <c r="C463" s="40"/>
      <c r="D463" t="s" s="18">
        <v>26215</v>
      </c>
      <c r="E463" s="13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35">
        <v>4</v>
      </c>
      <c r="T463" s="69">
        <v>4</v>
      </c>
      <c r="U463" s="69">
        <v>4</v>
      </c>
      <c r="V463" s="17">
        <v>16.1</v>
      </c>
      <c r="W463" s="15">
        <f t="shared" si="14"/>
      </c>
      <c r="X463" s="39">
        <f t="shared" si="15"/>
      </c>
    </row>
    <row r="464" spans="1:24" x14ac:dyDescent="0.2">
      <c r="A464" t="s" s="52">
        <v>3064</v>
      </c>
      <c r="B464" t="s" s="53">
        <v>612</v>
      </c>
      <c r="C464" s="53">
        <f>IF(ISNA(VLOOKUP(A464,'Vervallen BHT'!A:C,3,FALSE))," ","Oui")</f>
      </c>
      <c r="D464" t="s" s="57">
        <v>3065</v>
      </c>
      <c r="E464" s="54"/>
      <c r="F464" s="53">
        <v>4</v>
      </c>
      <c r="G464" s="53">
        <v>4</v>
      </c>
      <c r="H464" s="53">
        <v>4</v>
      </c>
      <c r="I464" s="53">
        <v>4</v>
      </c>
      <c r="J464" s="53">
        <v>4</v>
      </c>
      <c r="K464" s="53">
        <v>4</v>
      </c>
      <c r="L464" s="53">
        <v>3</v>
      </c>
      <c r="M464" s="53">
        <v>3</v>
      </c>
      <c r="N464" s="53">
        <v>3</v>
      </c>
      <c r="O464" s="61">
        <v>3</v>
      </c>
      <c r="P464" s="53">
        <v>3</v>
      </c>
      <c r="Q464" s="53">
        <v>3</v>
      </c>
      <c r="R464" s="53">
        <v>3</v>
      </c>
      <c r="S464" s="55">
        <v>3</v>
      </c>
      <c r="T464" s="70">
        <v>3</v>
      </c>
      <c r="U464" s="70">
        <v>3</v>
      </c>
      <c r="V464" s="58">
        <v>0</v>
      </c>
      <c r="W464" s="15">
        <f t="shared" si="14"/>
      </c>
      <c r="X464" s="39">
        <f t="shared" si="15"/>
      </c>
    </row>
    <row r="465" spans="1:25" x14ac:dyDescent="0.2">
      <c r="A465" t="s" s="12">
        <v>26105</v>
      </c>
      <c r="B465" s="40"/>
      <c r="C465" s="40"/>
      <c r="D465" t="s" s="18">
        <v>26106</v>
      </c>
      <c r="E465" s="13"/>
      <c r="F465" s="40"/>
      <c r="G465" s="40"/>
      <c r="H465" s="40"/>
      <c r="I465" s="40"/>
      <c r="J465" s="40"/>
      <c r="K465" s="40"/>
      <c r="L465" s="40"/>
      <c r="M465" s="40"/>
      <c r="N465" s="40"/>
      <c r="O465" s="41"/>
      <c r="P465" s="40"/>
      <c r="Q465" s="40">
        <v>0</v>
      </c>
      <c r="R465" s="40">
        <v>0</v>
      </c>
      <c r="S465" s="35">
        <v>0</v>
      </c>
      <c r="T465" s="69">
        <v>1</v>
      </c>
      <c r="U465" s="69">
        <v>1</v>
      </c>
      <c r="V465" s="17">
        <f>494.2/10</f>
      </c>
      <c r="W465" s="15">
        <f t="shared" si="14"/>
      </c>
      <c r="X465" s="39">
        <f t="shared" si="15"/>
      </c>
    </row>
    <row r="466" spans="1:25" x14ac:dyDescent="0.2">
      <c r="A466" t="s" s="12">
        <v>26119</v>
      </c>
      <c r="B466" s="40"/>
      <c r="C466" s="40"/>
      <c r="D466" t="s" s="18">
        <v>26120</v>
      </c>
      <c r="E466" s="13"/>
      <c r="F466" s="40"/>
      <c r="G466" s="40"/>
      <c r="H466" s="40"/>
      <c r="I466" s="40"/>
      <c r="J466" s="40"/>
      <c r="K466" s="40"/>
      <c r="L466" s="40"/>
      <c r="M466" s="40"/>
      <c r="N466" s="40"/>
      <c r="O466" s="41"/>
      <c r="P466" s="40"/>
      <c r="Q466" s="40">
        <v>7</v>
      </c>
      <c r="R466" s="40">
        <v>1</v>
      </c>
      <c r="S466" s="35">
        <v>1</v>
      </c>
      <c r="T466" s="69">
        <v>1</v>
      </c>
      <c r="U466" s="69">
        <v>1</v>
      </c>
      <c r="V466" s="17">
        <f>1708/20</f>
      </c>
      <c r="W466" s="15">
        <f t="shared" si="14"/>
      </c>
      <c r="X466" s="39">
        <f t="shared" si="15"/>
      </c>
    </row>
    <row r="467" spans="1:25" x14ac:dyDescent="0.2">
      <c r="A467" t="s" s="12">
        <v>25464</v>
      </c>
      <c r="B467" s="40"/>
      <c r="C467" s="40">
        <f>IF(ISNA(VLOOKUP(A467,'Vervallen BHT'!A:C,3,FALSE))," ","Oui")</f>
      </c>
      <c r="D467" t="s" s="18">
        <v>25465</v>
      </c>
      <c r="E467" s="13"/>
      <c r="F467" s="40"/>
      <c r="G467" s="40"/>
      <c r="H467" s="40"/>
      <c r="I467" s="40"/>
      <c r="J467" s="40"/>
      <c r="K467" s="40"/>
      <c r="L467" s="40"/>
      <c r="M467" s="40"/>
      <c r="N467" s="40"/>
      <c r="O467" s="41"/>
      <c r="P467" s="40">
        <v>5</v>
      </c>
      <c r="Q467" s="40">
        <v>2</v>
      </c>
      <c r="R467" s="40">
        <v>2</v>
      </c>
      <c r="S467" s="35">
        <v>2</v>
      </c>
      <c r="T467" s="69">
        <v>2</v>
      </c>
      <c r="U467" s="69">
        <v>2</v>
      </c>
      <c r="V467" s="17">
        <f>576.1/5</f>
      </c>
      <c r="W467" s="15">
        <f t="shared" si="14"/>
      </c>
      <c r="X467" s="39">
        <f t="shared" si="15"/>
      </c>
      <c r="Y467" t="s" s="4">
        <v>26230</v>
      </c>
    </row>
    <row r="468" spans="1:25" x14ac:dyDescent="0.2">
      <c r="A468" t="s" s="12">
        <v>15734</v>
      </c>
      <c r="B468" s="40"/>
      <c r="C468" s="40">
        <f>IF(ISNA(VLOOKUP(A468,'Vervallen BHT'!A:C,3,FALSE))," ","Oui")</f>
      </c>
      <c r="D468" t="s" s="13">
        <v>15735</v>
      </c>
      <c r="E468" s="13"/>
      <c r="F468" s="40"/>
      <c r="G468" s="40"/>
      <c r="H468" s="40">
        <v>2</v>
      </c>
      <c r="I468" s="40">
        <v>2</v>
      </c>
      <c r="J468" s="40">
        <v>0</v>
      </c>
      <c r="K468" s="40">
        <v>2</v>
      </c>
      <c r="L468" s="40">
        <v>2</v>
      </c>
      <c r="M468" s="40">
        <v>2</v>
      </c>
      <c r="N468" s="40">
        <v>2</v>
      </c>
      <c r="O468" s="41">
        <v>2</v>
      </c>
      <c r="P468" s="40">
        <v>2</v>
      </c>
      <c r="Q468" s="40">
        <v>2</v>
      </c>
      <c r="R468" s="40">
        <v>2</v>
      </c>
      <c r="S468" s="35">
        <v>2</v>
      </c>
      <c r="T468" s="69">
        <v>2</v>
      </c>
      <c r="U468" s="69">
        <v>2</v>
      </c>
      <c r="V468" s="17">
        <f>386.4/2</f>
      </c>
      <c r="W468" s="15">
        <f t="shared" si="14"/>
      </c>
      <c r="X468" s="39">
        <f t="shared" si="15"/>
      </c>
    </row>
    <row r="469" spans="1:25" x14ac:dyDescent="0.2">
      <c r="A469" t="s" s="12">
        <v>15736</v>
      </c>
      <c r="B469" s="40"/>
      <c r="C469" s="40">
        <f>IF(ISNA(VLOOKUP(A469,'Vervallen BHT'!A:C,3,FALSE))," ","Oui")</f>
      </c>
      <c r="D469" t="s" s="13">
        <v>15737</v>
      </c>
      <c r="E469" s="13"/>
      <c r="F469" s="40"/>
      <c r="G469" s="40"/>
      <c r="H469" s="40">
        <v>2</v>
      </c>
      <c r="I469" s="40">
        <v>2</v>
      </c>
      <c r="J469" s="40">
        <v>2</v>
      </c>
      <c r="K469" s="40">
        <v>2</v>
      </c>
      <c r="L469" s="40">
        <v>2</v>
      </c>
      <c r="M469" s="40">
        <v>1</v>
      </c>
      <c r="N469" s="40">
        <v>1</v>
      </c>
      <c r="O469" s="41">
        <v>0</v>
      </c>
      <c r="P469" s="40">
        <v>0</v>
      </c>
      <c r="Q469" s="40">
        <v>0</v>
      </c>
      <c r="R469" s="40">
        <v>0</v>
      </c>
      <c r="S469" s="35">
        <v>0</v>
      </c>
      <c r="T469" s="69">
        <v>0</v>
      </c>
      <c r="U469" s="69">
        <v>0</v>
      </c>
      <c r="V469" s="17">
        <f>640.24/2</f>
      </c>
      <c r="W469" s="15">
        <f t="shared" si="14"/>
      </c>
      <c r="X469" s="39">
        <f t="shared" si="15"/>
      </c>
    </row>
    <row r="470" spans="1:25" x14ac:dyDescent="0.2">
      <c r="A470" t="s" s="12">
        <v>15738</v>
      </c>
      <c r="B470" s="40"/>
      <c r="C470" s="40">
        <f>IF(ISNA(VLOOKUP(A470,'Vervallen BHT'!A:C,3,FALSE))," ","Oui")</f>
      </c>
      <c r="D470" t="s" s="13">
        <v>15739</v>
      </c>
      <c r="E470" s="13"/>
      <c r="F470" s="40"/>
      <c r="G470" s="40"/>
      <c r="H470" s="40">
        <v>2</v>
      </c>
      <c r="I470" s="40">
        <v>2</v>
      </c>
      <c r="J470" s="40">
        <v>2</v>
      </c>
      <c r="K470" s="40">
        <v>2</v>
      </c>
      <c r="L470" s="40">
        <v>2</v>
      </c>
      <c r="M470" s="40">
        <v>1</v>
      </c>
      <c r="N470" s="40">
        <v>1</v>
      </c>
      <c r="O470" s="41">
        <v>1</v>
      </c>
      <c r="P470" s="40">
        <v>1</v>
      </c>
      <c r="Q470" s="40">
        <v>0</v>
      </c>
      <c r="R470" s="40">
        <v>0</v>
      </c>
      <c r="S470" s="35">
        <v>0</v>
      </c>
      <c r="T470" s="69">
        <v>0</v>
      </c>
      <c r="U470" s="69">
        <v>0</v>
      </c>
      <c r="V470" s="17">
        <f>398.1/2</f>
      </c>
      <c r="W470" s="15">
        <f t="shared" si="14"/>
      </c>
      <c r="X470" s="39">
        <f t="shared" si="15"/>
      </c>
    </row>
    <row r="471" spans="1:25" x14ac:dyDescent="0.2">
      <c r="A471" t="s" s="12">
        <v>46</v>
      </c>
      <c r="B471" s="40"/>
      <c r="C471" s="40">
        <f>IF(ISNA(VLOOKUP(A471,'Vervallen BHT'!A:C,3,FALSE))," ","Oui")</f>
      </c>
      <c r="D471" t="s" s="19">
        <v>5308</v>
      </c>
      <c r="E471" s="13"/>
      <c r="F471" s="40">
        <v>1</v>
      </c>
      <c r="G471" s="40">
        <v>1</v>
      </c>
      <c r="H471" s="40">
        <v>1</v>
      </c>
      <c r="I471" s="40">
        <v>1</v>
      </c>
      <c r="J471" s="40">
        <v>1</v>
      </c>
      <c r="K471" s="40">
        <v>1</v>
      </c>
      <c r="L471" s="40">
        <v>1</v>
      </c>
      <c r="M471" s="40">
        <v>1</v>
      </c>
      <c r="N471" s="40">
        <v>1</v>
      </c>
      <c r="O471" s="41">
        <v>1</v>
      </c>
      <c r="P471" s="40">
        <v>1</v>
      </c>
      <c r="Q471" s="40">
        <v>1</v>
      </c>
      <c r="R471" s="40">
        <v>1</v>
      </c>
      <c r="S471" s="35">
        <v>1</v>
      </c>
      <c r="T471" s="69">
        <v>1</v>
      </c>
      <c r="U471" s="69">
        <v>1</v>
      </c>
      <c r="V471" s="17">
        <v>134.2</v>
      </c>
      <c r="W471" s="15">
        <f t="shared" si="14"/>
      </c>
      <c r="X471" s="39">
        <f t="shared" si="15"/>
      </c>
    </row>
    <row r="472" spans="1:25" x14ac:dyDescent="0.2">
      <c r="A472" t="s" s="12">
        <v>406</v>
      </c>
      <c r="B472" s="40"/>
      <c r="C472" s="40">
        <f>IF(ISNA(VLOOKUP(A472,'Vervallen BHT'!A:C,3,FALSE))," ","Oui")</f>
      </c>
      <c r="D472" t="s" s="13">
        <v>436</v>
      </c>
      <c r="E472" s="13"/>
      <c r="F472" s="40">
        <v>9</v>
      </c>
      <c r="G472" s="40">
        <v>6</v>
      </c>
      <c r="H472" s="40">
        <v>15</v>
      </c>
      <c r="I472" s="40">
        <v>10</v>
      </c>
      <c r="J472" s="40">
        <v>7</v>
      </c>
      <c r="K472" s="40">
        <v>6</v>
      </c>
      <c r="L472" s="40">
        <v>19</v>
      </c>
      <c r="M472" s="40">
        <v>17</v>
      </c>
      <c r="N472" s="40">
        <v>9</v>
      </c>
      <c r="O472" s="41">
        <v>7</v>
      </c>
      <c r="P472" s="40">
        <v>8</v>
      </c>
      <c r="Q472" s="40">
        <v>12</v>
      </c>
      <c r="R472" s="40">
        <v>2</v>
      </c>
      <c r="S472" s="35">
        <v>12</v>
      </c>
      <c r="T472" s="69">
        <v>10</v>
      </c>
      <c r="U472" s="69">
        <v>10</v>
      </c>
      <c r="V472" s="17">
        <f>353.97/10</f>
      </c>
      <c r="W472" s="15">
        <f t="shared" si="14"/>
      </c>
      <c r="X472" s="39">
        <f t="shared" si="15"/>
      </c>
    </row>
    <row r="473" spans="1:25" x14ac:dyDescent="0.2">
      <c r="A473" t="s" s="12">
        <v>413</v>
      </c>
      <c r="B473" s="40"/>
      <c r="C473" s="40">
        <f>IF(ISNA(VLOOKUP(A473,'Vervallen BHT'!A:C,3,FALSE))," ","Oui")</f>
      </c>
      <c r="D473" t="s" s="13">
        <v>414</v>
      </c>
      <c r="E473" s="13"/>
      <c r="F473" s="40">
        <v>9</v>
      </c>
      <c r="G473" s="40">
        <v>5</v>
      </c>
      <c r="H473" s="40">
        <v>5</v>
      </c>
      <c r="I473" s="40">
        <v>5</v>
      </c>
      <c r="J473" s="40">
        <v>2</v>
      </c>
      <c r="K473" s="40">
        <v>10</v>
      </c>
      <c r="L473" s="40">
        <v>9</v>
      </c>
      <c r="M473" s="40">
        <v>9</v>
      </c>
      <c r="N473" s="40">
        <v>9</v>
      </c>
      <c r="O473" s="41">
        <v>7</v>
      </c>
      <c r="P473" s="40">
        <v>7</v>
      </c>
      <c r="Q473" s="40">
        <v>3</v>
      </c>
      <c r="R473" s="40">
        <v>3</v>
      </c>
      <c r="S473" s="35">
        <v>2</v>
      </c>
      <c r="T473" s="69">
        <v>1</v>
      </c>
      <c r="U473" s="69">
        <v>1</v>
      </c>
      <c r="V473" s="17">
        <f>71.9/10</f>
      </c>
      <c r="W473" s="15">
        <f t="shared" si="14"/>
      </c>
      <c r="X473" s="39">
        <f t="shared" si="15"/>
      </c>
    </row>
    <row r="474" spans="1:25" x14ac:dyDescent="0.2">
      <c r="A474" t="s" s="12">
        <v>20205</v>
      </c>
      <c r="B474" s="40"/>
      <c r="C474" s="40">
        <f>IF(ISNA(VLOOKUP(A474,'Vervallen BHT'!A:C,3,FALSE))," ","Oui")</f>
      </c>
      <c r="D474" t="s" s="13">
        <v>20206</v>
      </c>
      <c r="E474" s="13"/>
      <c r="F474" s="40"/>
      <c r="G474" s="40"/>
      <c r="H474" s="40"/>
      <c r="I474" s="40"/>
      <c r="J474" s="40">
        <v>5</v>
      </c>
      <c r="K474" s="40">
        <v>5</v>
      </c>
      <c r="L474" s="40">
        <v>5</v>
      </c>
      <c r="M474" s="40">
        <v>5</v>
      </c>
      <c r="N474" s="40">
        <v>5</v>
      </c>
      <c r="O474" s="41">
        <v>5</v>
      </c>
      <c r="P474" s="40">
        <v>5</v>
      </c>
      <c r="Q474" s="40">
        <v>5</v>
      </c>
      <c r="R474" s="40">
        <v>5</v>
      </c>
      <c r="S474" s="35">
        <v>5</v>
      </c>
      <c r="T474" s="69">
        <v>5</v>
      </c>
      <c r="U474" s="69">
        <v>5</v>
      </c>
      <c r="V474" s="17">
        <v>12.4</v>
      </c>
      <c r="W474" s="15">
        <f t="shared" si="14"/>
      </c>
      <c r="X474" s="39">
        <f t="shared" si="15"/>
      </c>
    </row>
    <row r="475" spans="1:25" x14ac:dyDescent="0.2">
      <c r="A475" t="s" s="12">
        <v>15663</v>
      </c>
      <c r="B475" s="40"/>
      <c r="C475" s="40">
        <f>IF(ISNA(VLOOKUP(A475,'Vervallen BHT'!A:C,3,FALSE))," ","Oui")</f>
      </c>
      <c r="D475" t="s" s="13">
        <v>15664</v>
      </c>
      <c r="E475" s="13"/>
      <c r="F475" s="40"/>
      <c r="G475" s="40"/>
      <c r="H475" s="40">
        <v>5</v>
      </c>
      <c r="I475" s="40">
        <v>5</v>
      </c>
      <c r="J475" s="40">
        <v>5</v>
      </c>
      <c r="K475" s="40">
        <v>5</v>
      </c>
      <c r="L475" s="40">
        <v>5</v>
      </c>
      <c r="M475" s="40">
        <v>5</v>
      </c>
      <c r="N475" s="40">
        <v>5</v>
      </c>
      <c r="O475" s="41">
        <v>5</v>
      </c>
      <c r="P475" s="40">
        <v>5</v>
      </c>
      <c r="Q475" s="40">
        <v>5</v>
      </c>
      <c r="R475" s="40">
        <v>5</v>
      </c>
      <c r="S475" s="35">
        <v>5</v>
      </c>
      <c r="T475" s="69">
        <v>5</v>
      </c>
      <c r="U475" s="69">
        <v>5</v>
      </c>
      <c r="V475" s="17">
        <f>71.9/5</f>
      </c>
      <c r="W475" s="15">
        <f t="shared" si="14"/>
      </c>
      <c r="X475" s="39">
        <f t="shared" si="15"/>
      </c>
    </row>
    <row r="476" spans="1:25" x14ac:dyDescent="0.2">
      <c r="A476" t="s" s="76">
        <v>26167</v>
      </c>
      <c r="B476" s="76"/>
      <c r="C476" s="76"/>
      <c r="D476" t="s" s="78">
        <v>26168</v>
      </c>
      <c r="E476" s="78"/>
      <c r="F476" s="76"/>
      <c r="G476" s="76"/>
      <c r="H476" s="76"/>
      <c r="I476" s="76"/>
      <c r="J476" s="76"/>
      <c r="K476" s="76"/>
      <c r="L476" s="76"/>
      <c r="M476" s="76"/>
      <c r="N476" s="76"/>
      <c r="O476" s="79"/>
      <c r="P476" s="76"/>
      <c r="Q476" s="76"/>
      <c r="R476" s="76">
        <v>1</v>
      </c>
      <c r="S476" s="35">
        <v>1</v>
      </c>
      <c r="T476" s="72">
        <v>1</v>
      </c>
      <c r="U476" s="72">
        <v>1</v>
      </c>
      <c r="V476" s="80">
        <f>116.43/1</f>
      </c>
      <c r="W476" s="15">
        <f t="shared" si="14"/>
      </c>
      <c r="X476" s="39">
        <f t="shared" si="15"/>
      </c>
    </row>
    <row r="477" spans="1:25" s="64" customFormat="1" x14ac:dyDescent="0.2">
      <c r="A477" t="s" s="12">
        <v>26169</v>
      </c>
      <c r="B477" s="40"/>
      <c r="C477" s="40"/>
      <c r="D477" t="s" s="13">
        <v>26171</v>
      </c>
      <c r="E477" s="13"/>
      <c r="F477" s="40"/>
      <c r="G477" s="40"/>
      <c r="H477" s="40"/>
      <c r="I477" s="40"/>
      <c r="J477" s="40"/>
      <c r="K477" s="40"/>
      <c r="L477" s="40"/>
      <c r="M477" s="40"/>
      <c r="N477" s="40"/>
      <c r="O477" s="41"/>
      <c r="P477" s="40"/>
      <c r="Q477" s="40"/>
      <c r="R477" s="40">
        <v>1</v>
      </c>
      <c r="S477" s="35">
        <v>1</v>
      </c>
      <c r="T477" s="69">
        <v>1</v>
      </c>
      <c r="U477" s="69">
        <v>1</v>
      </c>
      <c r="V477" s="17">
        <f>116.43</f>
      </c>
      <c r="W477" s="15">
        <f t="shared" si="14"/>
      </c>
      <c r="X477" s="39">
        <f t="shared" si="15"/>
      </c>
    </row>
    <row r="478" spans="1:25" x14ac:dyDescent="0.2">
      <c r="A478" t="s" s="12">
        <v>26170</v>
      </c>
      <c r="B478" s="40"/>
      <c r="C478" s="40"/>
      <c r="D478" t="s" s="13">
        <v>26172</v>
      </c>
      <c r="E478" s="13"/>
      <c r="F478" s="40"/>
      <c r="G478" s="40"/>
      <c r="H478" s="40"/>
      <c r="I478" s="40"/>
      <c r="J478" s="40"/>
      <c r="K478" s="40"/>
      <c r="L478" s="40"/>
      <c r="M478" s="40"/>
      <c r="N478" s="40"/>
      <c r="O478" s="41"/>
      <c r="P478" s="40"/>
      <c r="Q478" s="40"/>
      <c r="R478" s="40">
        <v>1</v>
      </c>
      <c r="S478" s="35">
        <v>1</v>
      </c>
      <c r="T478" s="69">
        <v>1</v>
      </c>
      <c r="U478" s="69">
        <v>1</v>
      </c>
      <c r="V478" s="17">
        <v>116.43</v>
      </c>
      <c r="W478" s="15">
        <f t="shared" si="14"/>
      </c>
      <c r="X478" s="39">
        <f t="shared" si="15"/>
      </c>
      <c r="Y478" t="s" s="4">
        <v>26227</v>
      </c>
    </row>
    <row r="479" spans="1:25" x14ac:dyDescent="0.2">
      <c r="A479" t="s" s="12">
        <v>26143</v>
      </c>
      <c r="B479" s="40"/>
      <c r="C479" s="40"/>
      <c r="D479" t="s" s="13">
        <v>26144</v>
      </c>
      <c r="E479" t="s" s="54">
        <v>21630</v>
      </c>
      <c r="F479" s="40"/>
      <c r="G479" s="40"/>
      <c r="H479" s="40"/>
      <c r="I479" s="40"/>
      <c r="J479" s="40"/>
      <c r="K479" s="40"/>
      <c r="L479" s="40"/>
      <c r="M479" s="40"/>
      <c r="N479" s="40"/>
      <c r="O479" s="41"/>
      <c r="P479" s="40"/>
      <c r="Q479" s="40">
        <v>0</v>
      </c>
      <c r="R479" s="40"/>
      <c r="S479" s="35"/>
      <c r="T479" s="69"/>
      <c r="U479" s="69">
        <v>0</v>
      </c>
      <c r="V479" s="17">
        <v>95.9</v>
      </c>
      <c r="W479" s="15">
        <f t="shared" si="14"/>
      </c>
      <c r="X479" s="39">
        <f t="shared" si="15"/>
      </c>
    </row>
    <row r="480" spans="1:25" x14ac:dyDescent="0.2">
      <c r="A480" t="s" s="12">
        <v>32</v>
      </c>
      <c r="B480" t="s" s="40">
        <v>612</v>
      </c>
      <c r="C480" s="40">
        <f>IF(ISNA(VLOOKUP(A480,'Vervallen BHT'!A:C,3,FALSE))," ","Oui")</f>
      </c>
      <c r="D480" t="s" s="18">
        <v>3067</v>
      </c>
      <c r="E480" t="s" s="13">
        <v>26151</v>
      </c>
      <c r="F480" s="40">
        <v>4</v>
      </c>
      <c r="G480" s="40">
        <v>4</v>
      </c>
      <c r="H480" s="40">
        <v>4</v>
      </c>
      <c r="I480" s="40">
        <v>4</v>
      </c>
      <c r="J480" s="40">
        <v>4</v>
      </c>
      <c r="K480" s="40">
        <v>4</v>
      </c>
      <c r="L480" s="40">
        <v>4</v>
      </c>
      <c r="M480" s="40">
        <v>4</v>
      </c>
      <c r="N480" s="40">
        <v>4</v>
      </c>
      <c r="O480" s="41">
        <v>4</v>
      </c>
      <c r="P480" s="40">
        <v>4</v>
      </c>
      <c r="Q480" s="40">
        <v>4</v>
      </c>
      <c r="R480" s="40">
        <v>4</v>
      </c>
      <c r="S480" s="35">
        <v>4</v>
      </c>
      <c r="T480" s="69">
        <v>4</v>
      </c>
      <c r="U480" s="69">
        <v>4</v>
      </c>
      <c r="V480" s="17">
        <v>398.94</v>
      </c>
      <c r="W480" s="15">
        <f t="shared" si="14"/>
      </c>
      <c r="X480" s="39">
        <f t="shared" si="15"/>
      </c>
    </row>
    <row r="481" spans="1:24" x14ac:dyDescent="0.2">
      <c r="A481" t="s" s="12">
        <v>33</v>
      </c>
      <c r="B481" t="s" s="40">
        <v>612</v>
      </c>
      <c r="C481" s="40">
        <f>IF(ISNA(VLOOKUP(A481,'Vervallen BHT'!A:C,3,FALSE))," ","Oui")</f>
      </c>
      <c r="D481" t="s" s="18">
        <v>3068</v>
      </c>
      <c r="E481" t="s" s="13">
        <v>26216</v>
      </c>
      <c r="F481" s="40">
        <v>4</v>
      </c>
      <c r="G481" s="40">
        <v>4</v>
      </c>
      <c r="H481" s="40">
        <v>4</v>
      </c>
      <c r="I481" s="40">
        <v>4</v>
      </c>
      <c r="J481" s="40">
        <v>4</v>
      </c>
      <c r="K481" s="40">
        <v>4</v>
      </c>
      <c r="L481" s="40">
        <v>4</v>
      </c>
      <c r="M481" s="40">
        <v>4</v>
      </c>
      <c r="N481" s="40">
        <v>4</v>
      </c>
      <c r="O481" s="41">
        <v>4</v>
      </c>
      <c r="P481" s="40">
        <v>4</v>
      </c>
      <c r="Q481" s="40">
        <v>1</v>
      </c>
      <c r="R481" s="40">
        <v>1</v>
      </c>
      <c r="S481" s="35">
        <v>1</v>
      </c>
      <c r="T481" s="69">
        <v>1</v>
      </c>
      <c r="U481" s="69">
        <v>1</v>
      </c>
      <c r="V481" s="17">
        <v>499</v>
      </c>
      <c r="W481" s="15">
        <f t="shared" si="14"/>
      </c>
      <c r="X481" s="39">
        <f t="shared" si="15"/>
      </c>
    </row>
    <row r="482" spans="1:24" x14ac:dyDescent="0.2">
      <c r="A482" t="s" s="12">
        <v>34</v>
      </c>
      <c r="B482" t="s" s="40">
        <v>581</v>
      </c>
      <c r="C482" s="40">
        <f>IF(ISNA(VLOOKUP(A482,'Vervallen BHT'!A:C,3,FALSE))," ","Oui")</f>
      </c>
      <c r="D482" t="s" s="18">
        <v>3069</v>
      </c>
      <c r="E482" s="13"/>
      <c r="F482" s="40">
        <v>1</v>
      </c>
      <c r="G482" s="40">
        <v>1</v>
      </c>
      <c r="H482" s="40">
        <v>0</v>
      </c>
      <c r="I482" s="40">
        <v>0</v>
      </c>
      <c r="J482" s="40">
        <v>0</v>
      </c>
      <c r="K482" s="40">
        <v>0</v>
      </c>
      <c r="L482" s="40">
        <v>0</v>
      </c>
      <c r="M482" s="40">
        <v>0</v>
      </c>
      <c r="N482" s="40">
        <v>0</v>
      </c>
      <c r="O482" s="41">
        <v>0</v>
      </c>
      <c r="P482" s="40">
        <v>0</v>
      </c>
      <c r="Q482" s="40">
        <v>0</v>
      </c>
      <c r="R482" s="40">
        <v>0</v>
      </c>
      <c r="S482" s="35">
        <v>0</v>
      </c>
      <c r="T482" s="69">
        <v>0</v>
      </c>
      <c r="U482" s="69">
        <v>0</v>
      </c>
      <c r="V482" s="17">
        <v>890.27</v>
      </c>
      <c r="W482" s="15">
        <f t="shared" si="14"/>
      </c>
      <c r="X482" s="39">
        <f t="shared" si="15"/>
      </c>
    </row>
    <row r="483" spans="1:24" x14ac:dyDescent="0.2">
      <c r="A483" t="s" s="12">
        <v>415</v>
      </c>
      <c r="B483" s="40"/>
      <c r="C483" s="40">
        <f>IF(ISNA(VLOOKUP(A483,'Vervallen BHT'!A:C,3,FALSE))," ","Oui")</f>
      </c>
      <c r="D483" t="s" s="18">
        <v>416</v>
      </c>
      <c r="E483" t="s" s="13">
        <v>26235</v>
      </c>
      <c r="F483" s="40">
        <v>5</v>
      </c>
      <c r="G483" s="40">
        <v>5</v>
      </c>
      <c r="H483" s="40">
        <v>5</v>
      </c>
      <c r="I483" s="40">
        <v>5</v>
      </c>
      <c r="J483" s="40">
        <v>3</v>
      </c>
      <c r="K483" s="40">
        <v>3</v>
      </c>
      <c r="L483" s="40">
        <v>3</v>
      </c>
      <c r="M483" s="40">
        <v>3</v>
      </c>
      <c r="N483" s="40">
        <v>3</v>
      </c>
      <c r="O483" s="41">
        <v>3</v>
      </c>
      <c r="P483" s="40">
        <v>3</v>
      </c>
      <c r="Q483" s="40">
        <v>3</v>
      </c>
      <c r="R483" s="40">
        <v>3</v>
      </c>
      <c r="S483" s="35">
        <v>2</v>
      </c>
      <c r="T483" s="69">
        <v>2</v>
      </c>
      <c r="U483" s="69">
        <v>2</v>
      </c>
      <c r="V483" s="17">
        <v>1076.4</v>
      </c>
      <c r="W483" s="15">
        <f t="shared" si="14"/>
      </c>
      <c r="X483" s="39">
        <f t="shared" si="15"/>
      </c>
    </row>
    <row r="484" spans="1:24" x14ac:dyDescent="0.2">
      <c r="A484" t="s" s="12">
        <v>35</v>
      </c>
      <c r="B484" t="s" s="40">
        <v>612</v>
      </c>
      <c r="C484" s="40"/>
      <c r="D484" t="s" s="18">
        <v>3070</v>
      </c>
      <c r="E484" t="s" s="13">
        <v>26234</v>
      </c>
      <c r="F484" s="40">
        <v>1</v>
      </c>
      <c r="G484" s="40">
        <v>1</v>
      </c>
      <c r="H484" s="40">
        <v>1</v>
      </c>
      <c r="I484" s="40">
        <v>1</v>
      </c>
      <c r="J484" s="40">
        <v>1</v>
      </c>
      <c r="K484" s="40">
        <v>1</v>
      </c>
      <c r="L484" s="40">
        <v>1</v>
      </c>
      <c r="M484" s="40">
        <v>1</v>
      </c>
      <c r="N484" s="40">
        <v>1</v>
      </c>
      <c r="O484" s="40">
        <v>1</v>
      </c>
      <c r="P484" s="40">
        <v>1</v>
      </c>
      <c r="Q484" s="40">
        <v>1</v>
      </c>
      <c r="R484" s="40">
        <v>1</v>
      </c>
      <c r="S484" s="35">
        <v>1</v>
      </c>
      <c r="T484" s="69">
        <v>0</v>
      </c>
      <c r="U484" s="69">
        <v>0</v>
      </c>
      <c r="V484" s="17">
        <v>510.8</v>
      </c>
      <c r="W484" s="15">
        <f t="shared" si="14"/>
      </c>
      <c r="X484" s="39">
        <f t="shared" si="15"/>
      </c>
    </row>
    <row r="485" spans="1:24" x14ac:dyDescent="0.2">
      <c r="A485" t="s" s="12">
        <v>1807</v>
      </c>
      <c r="B485" s="40"/>
      <c r="C485" s="40">
        <f>IF(ISNA(VLOOKUP(A485,'Vervallen BHT'!A:C,3,FALSE))," ","Oui")</f>
      </c>
      <c r="D485" t="s" s="18">
        <v>1803</v>
      </c>
      <c r="E485" t="s" s="13">
        <v>26152</v>
      </c>
      <c r="F485" s="40">
        <v>3</v>
      </c>
      <c r="G485" s="40">
        <v>3</v>
      </c>
      <c r="H485" s="40">
        <v>3</v>
      </c>
      <c r="I485" s="40">
        <v>3</v>
      </c>
      <c r="J485" s="40">
        <v>3</v>
      </c>
      <c r="K485" s="40">
        <v>3</v>
      </c>
      <c r="L485" s="40">
        <v>3</v>
      </c>
      <c r="M485" s="40">
        <v>3</v>
      </c>
      <c r="N485" s="40">
        <v>3</v>
      </c>
      <c r="O485" s="41">
        <v>3</v>
      </c>
      <c r="P485" s="40">
        <v>3</v>
      </c>
      <c r="Q485" s="40">
        <v>3</v>
      </c>
      <c r="R485" s="40">
        <v>3</v>
      </c>
      <c r="S485" s="35">
        <v>3</v>
      </c>
      <c r="T485" s="69">
        <v>3</v>
      </c>
      <c r="U485" s="69">
        <v>3</v>
      </c>
      <c r="V485" s="17">
        <v>405</v>
      </c>
      <c r="W485" s="15">
        <f t="shared" si="14"/>
      </c>
      <c r="X485" s="39">
        <f t="shared" si="15"/>
      </c>
    </row>
    <row r="486" spans="1:24" x14ac:dyDescent="0.2">
      <c r="A486" t="s" s="12">
        <v>3071</v>
      </c>
      <c r="B486" t="s" s="40">
        <v>1190</v>
      </c>
      <c r="C486" s="40">
        <f>IF(ISNA(VLOOKUP(A486,'Vervallen BHT'!A:C,3,FALSE))," ","Oui")</f>
      </c>
      <c r="D486" t="s" s="18">
        <v>3072</v>
      </c>
      <c r="E486" t="s" s="13">
        <v>3073</v>
      </c>
      <c r="F486" s="40">
        <v>16</v>
      </c>
      <c r="G486" s="40">
        <v>16</v>
      </c>
      <c r="H486" s="40">
        <v>14</v>
      </c>
      <c r="I486" s="40">
        <v>10</v>
      </c>
      <c r="J486" s="40">
        <v>7</v>
      </c>
      <c r="K486" s="40">
        <v>7</v>
      </c>
      <c r="L486" s="40">
        <v>2</v>
      </c>
      <c r="M486" s="40">
        <v>2</v>
      </c>
      <c r="N486" s="40">
        <v>1</v>
      </c>
      <c r="O486" s="41">
        <v>1</v>
      </c>
      <c r="P486" s="40">
        <v>9</v>
      </c>
      <c r="Q486" s="40">
        <v>9</v>
      </c>
      <c r="R486" s="40">
        <v>7</v>
      </c>
      <c r="S486" s="35">
        <v>5</v>
      </c>
      <c r="T486" s="69">
        <v>5</v>
      </c>
      <c r="U486" s="69">
        <v>5</v>
      </c>
      <c r="V486" s="17">
        <f>182/10</f>
      </c>
      <c r="W486" s="15">
        <f t="shared" si="14"/>
      </c>
      <c r="X486" s="39">
        <f t="shared" si="15"/>
      </c>
    </row>
    <row r="487" spans="1:24" x14ac:dyDescent="0.2">
      <c r="A487" t="s" s="12">
        <v>3074</v>
      </c>
      <c r="B487" t="s" s="40">
        <v>4713</v>
      </c>
      <c r="C487" s="40">
        <f>IF(ISNA(VLOOKUP(A487,'Vervallen BHT'!A:C,3,FALSE))," ","Oui")</f>
      </c>
      <c r="D487" t="s" s="19">
        <v>3766</v>
      </c>
      <c r="E487" t="s" s="19">
        <v>3075</v>
      </c>
      <c r="F487" s="21">
        <v>13</v>
      </c>
      <c r="G487" s="21">
        <v>36</v>
      </c>
      <c r="H487" s="21">
        <v>16</v>
      </c>
      <c r="I487" s="21">
        <v>19</v>
      </c>
      <c r="J487" s="40">
        <v>25</v>
      </c>
      <c r="K487" s="40">
        <v>23</v>
      </c>
      <c r="L487" s="40">
        <v>13</v>
      </c>
      <c r="M487" s="40">
        <v>15</v>
      </c>
      <c r="N487" s="40">
        <v>14</v>
      </c>
      <c r="O487" s="41">
        <v>14</v>
      </c>
      <c r="P487" s="40">
        <v>13</v>
      </c>
      <c r="Q487" s="40">
        <v>11</v>
      </c>
      <c r="R487" s="40">
        <v>11</v>
      </c>
      <c r="S487" s="35">
        <v>11</v>
      </c>
      <c r="T487" s="69">
        <v>11</v>
      </c>
      <c r="U487" s="69">
        <v>11</v>
      </c>
      <c r="V487" s="17">
        <f>490/20</f>
      </c>
      <c r="W487" s="15">
        <f t="shared" si="14"/>
      </c>
      <c r="X487" s="39">
        <f t="shared" si="15"/>
      </c>
    </row>
    <row r="488" spans="1:24" x14ac:dyDescent="0.2">
      <c r="A488" t="s" s="12">
        <v>3074</v>
      </c>
      <c r="B488" s="40"/>
      <c r="C488" s="40">
        <f>IF(ISNA(VLOOKUP(A488,'Vervallen BHT'!A:C,3,FALSE))," ","Oui")</f>
      </c>
      <c r="D488" t="s" s="19">
        <v>58</v>
      </c>
      <c r="E488" s="19"/>
      <c r="F488" s="21">
        <v>3</v>
      </c>
      <c r="G488" s="21">
        <v>3</v>
      </c>
      <c r="H488" s="21">
        <v>3</v>
      </c>
      <c r="I488" s="21">
        <v>3</v>
      </c>
      <c r="J488" s="40">
        <v>3</v>
      </c>
      <c r="K488" s="40">
        <v>3</v>
      </c>
      <c r="L488" s="40">
        <v>3</v>
      </c>
      <c r="M488" s="40">
        <v>3</v>
      </c>
      <c r="N488" s="40">
        <v>3</v>
      </c>
      <c r="O488" s="41">
        <v>3</v>
      </c>
      <c r="P488" s="40">
        <v>3</v>
      </c>
      <c r="Q488" s="40">
        <v>3</v>
      </c>
      <c r="R488" s="40">
        <v>3</v>
      </c>
      <c r="S488" s="35">
        <v>3</v>
      </c>
      <c r="T488" s="69">
        <v>3</v>
      </c>
      <c r="U488" s="69">
        <v>3</v>
      </c>
      <c r="V488" s="17">
        <f>462/20</f>
      </c>
      <c r="W488" s="15">
        <f t="shared" si="14"/>
      </c>
      <c r="X488" s="39">
        <f t="shared" si="15"/>
      </c>
    </row>
    <row r="489" spans="1:24" x14ac:dyDescent="0.2">
      <c r="A489" t="s" s="12">
        <v>3074</v>
      </c>
      <c r="B489" s="40"/>
      <c r="C489" s="40">
        <f>IF(ISNA(VLOOKUP(A489,'Vervallen BHT'!A:C,3,FALSE))," ","Oui")</f>
      </c>
      <c r="D489" t="s" s="19">
        <v>21628</v>
      </c>
      <c r="E489" t="s" s="59">
        <v>21630</v>
      </c>
      <c r="F489" s="21"/>
      <c r="G489" s="21"/>
      <c r="H489" s="21"/>
      <c r="I489" s="21"/>
      <c r="J489" s="40"/>
      <c r="K489" s="40"/>
      <c r="L489" s="40"/>
      <c r="M489" s="40">
        <v>0</v>
      </c>
      <c r="N489" s="40">
        <v>0</v>
      </c>
      <c r="O489" s="41">
        <v>0</v>
      </c>
      <c r="P489" s="40">
        <v>0</v>
      </c>
      <c r="Q489" s="40">
        <v>0</v>
      </c>
      <c r="R489" s="40">
        <v>0</v>
      </c>
      <c r="S489" s="35">
        <v>0</v>
      </c>
      <c r="T489" s="69"/>
      <c r="U489" s="69">
        <v>0</v>
      </c>
      <c r="V489" s="17">
        <f>245/10</f>
      </c>
      <c r="W489" s="15">
        <f t="shared" si="14"/>
      </c>
      <c r="X489" s="39">
        <f t="shared" si="15"/>
      </c>
    </row>
    <row r="490" spans="1:24" x14ac:dyDescent="0.2">
      <c r="A490" t="s" s="52">
        <v>1464</v>
      </c>
      <c r="B490" s="53"/>
      <c r="C490" s="53">
        <f>IF(ISNA(VLOOKUP(A490,'Vervallen BHT'!A:C,3,FALSE))," ","Oui")</f>
      </c>
      <c r="D490" t="s" s="54">
        <v>5309</v>
      </c>
      <c r="E490" s="54"/>
      <c r="F490" s="53">
        <v>2</v>
      </c>
      <c r="G490" s="53">
        <v>2</v>
      </c>
      <c r="H490" s="53">
        <v>2</v>
      </c>
      <c r="I490" s="53">
        <v>2</v>
      </c>
      <c r="J490" s="53">
        <v>2</v>
      </c>
      <c r="K490" s="53">
        <v>2</v>
      </c>
      <c r="L490" s="53">
        <v>2</v>
      </c>
      <c r="M490" s="53">
        <v>2</v>
      </c>
      <c r="N490" s="53">
        <v>2</v>
      </c>
      <c r="O490" s="61">
        <v>2</v>
      </c>
      <c r="P490" s="53">
        <v>2</v>
      </c>
      <c r="Q490" s="53">
        <v>2</v>
      </c>
      <c r="R490" s="53">
        <v>2</v>
      </c>
      <c r="S490" s="55">
        <v>2</v>
      </c>
      <c r="T490" s="70">
        <v>2</v>
      </c>
      <c r="U490" s="70">
        <v>2</v>
      </c>
      <c r="V490" s="58">
        <v>0</v>
      </c>
      <c r="W490" s="15">
        <f t="shared" si="14"/>
      </c>
      <c r="X490" s="39">
        <f t="shared" si="15"/>
      </c>
    </row>
    <row r="491" spans="1:24" x14ac:dyDescent="0.2">
      <c r="A491" t="s" s="12">
        <v>3076</v>
      </c>
      <c r="B491" t="s" s="40">
        <v>3077</v>
      </c>
      <c r="C491" s="40">
        <f>IF(ISNA(VLOOKUP(A491,'Vervallen BHT'!A:C,3,FALSE))," ","Oui")</f>
      </c>
      <c r="D491" t="s" s="18">
        <v>3078</v>
      </c>
      <c r="E491" s="13"/>
      <c r="F491" s="40">
        <v>40</v>
      </c>
      <c r="G491" s="40">
        <v>38</v>
      </c>
      <c r="H491" s="40">
        <v>37</v>
      </c>
      <c r="I491" s="40">
        <v>37</v>
      </c>
      <c r="J491" s="40">
        <v>34</v>
      </c>
      <c r="K491" s="40">
        <v>34</v>
      </c>
      <c r="L491" s="40">
        <v>34</v>
      </c>
      <c r="M491" s="40">
        <v>33</v>
      </c>
      <c r="N491" s="40">
        <v>32</v>
      </c>
      <c r="O491" s="41">
        <v>32</v>
      </c>
      <c r="P491" s="40">
        <v>32</v>
      </c>
      <c r="Q491" s="40">
        <v>32</v>
      </c>
      <c r="R491" s="40">
        <v>31</v>
      </c>
      <c r="S491" s="35">
        <v>31</v>
      </c>
      <c r="T491" s="69">
        <v>31</v>
      </c>
      <c r="U491" s="69">
        <v>31</v>
      </c>
      <c r="V491" s="17">
        <v>29.4</v>
      </c>
      <c r="W491" s="15">
        <f t="shared" si="14"/>
      </c>
      <c r="X491" s="39">
        <f t="shared" si="15"/>
      </c>
    </row>
    <row r="492" spans="1:24" x14ac:dyDescent="0.2">
      <c r="A492" t="s" s="20">
        <v>3079</v>
      </c>
      <c r="B492" t="s" s="40">
        <v>3077</v>
      </c>
      <c r="C492" s="40">
        <f>IF(ISNA(VLOOKUP(A492,'Vervallen BHT'!A:C,3,FALSE))," ","Oui")</f>
      </c>
      <c r="D492" t="s" s="19">
        <v>3080</v>
      </c>
      <c r="E492" s="13"/>
      <c r="F492" s="40">
        <v>14</v>
      </c>
      <c r="G492" s="40">
        <v>13</v>
      </c>
      <c r="H492" s="40">
        <v>13</v>
      </c>
      <c r="I492" s="40">
        <v>13</v>
      </c>
      <c r="J492" s="40">
        <v>10</v>
      </c>
      <c r="K492" s="40">
        <v>10</v>
      </c>
      <c r="L492" s="40">
        <v>2</v>
      </c>
      <c r="M492" s="40">
        <v>1</v>
      </c>
      <c r="N492" s="40">
        <v>1</v>
      </c>
      <c r="O492" s="41">
        <v>1</v>
      </c>
      <c r="P492" s="40">
        <v>6</v>
      </c>
      <c r="Q492" s="40">
        <v>6</v>
      </c>
      <c r="R492" s="40">
        <v>6</v>
      </c>
      <c r="S492" s="35">
        <v>6</v>
      </c>
      <c r="T492" s="69">
        <v>6</v>
      </c>
      <c r="U492" s="69">
        <v>6</v>
      </c>
      <c r="V492" s="17">
        <f>198.36/5</f>
      </c>
      <c r="W492" s="15">
        <f t="shared" si="14"/>
      </c>
      <c r="X492" s="39">
        <f t="shared" si="15"/>
      </c>
    </row>
    <row r="493" spans="1:24" x14ac:dyDescent="0.2">
      <c r="A493" t="s" s="20">
        <v>3081</v>
      </c>
      <c r="B493" t="s" s="40">
        <v>3077</v>
      </c>
      <c r="C493" s="40">
        <f>IF(ISNA(VLOOKUP(A493,'Vervallen BHT'!A:C,3,FALSE))," ","Oui")</f>
      </c>
      <c r="D493" t="s" s="19">
        <v>3082</v>
      </c>
      <c r="E493" s="13"/>
      <c r="F493" s="40">
        <v>10</v>
      </c>
      <c r="G493" s="40">
        <v>8</v>
      </c>
      <c r="H493" s="40">
        <v>7</v>
      </c>
      <c r="I493" s="40">
        <v>5</v>
      </c>
      <c r="J493" s="40">
        <v>3</v>
      </c>
      <c r="K493" s="40">
        <v>2</v>
      </c>
      <c r="L493" s="40">
        <v>0</v>
      </c>
      <c r="M493" s="40">
        <v>0</v>
      </c>
      <c r="N493" s="40">
        <v>0</v>
      </c>
      <c r="O493" s="41">
        <v>0</v>
      </c>
      <c r="P493" s="40">
        <v>5</v>
      </c>
      <c r="Q493" s="40">
        <v>2</v>
      </c>
      <c r="R493" s="40">
        <v>2</v>
      </c>
      <c r="S493" s="35">
        <v>2</v>
      </c>
      <c r="T493" s="69">
        <v>2</v>
      </c>
      <c r="U493" s="69">
        <v>2</v>
      </c>
      <c r="V493" s="17">
        <f>194.26/5</f>
      </c>
      <c r="W493" s="15">
        <f t="shared" si="14"/>
      </c>
      <c r="X493" s="39">
        <f t="shared" si="15"/>
      </c>
    </row>
    <row r="494" spans="1:24" x14ac:dyDescent="0.2">
      <c r="A494" t="s" s="12">
        <v>1540</v>
      </c>
      <c r="B494" s="40"/>
      <c r="C494" s="40">
        <f>IF(ISNA(VLOOKUP(A494,'Vervallen BHT'!A:C,3,FALSE))," ","Oui")</f>
      </c>
      <c r="D494" t="s" s="13">
        <v>1541</v>
      </c>
      <c r="E494" s="13"/>
      <c r="F494" s="40">
        <v>2</v>
      </c>
      <c r="G494" s="40">
        <v>0</v>
      </c>
      <c r="H494" s="40">
        <v>0</v>
      </c>
      <c r="I494" s="40">
        <v>0</v>
      </c>
      <c r="J494" s="40">
        <v>0</v>
      </c>
      <c r="K494" s="40">
        <v>0</v>
      </c>
      <c r="L494" s="40">
        <v>1</v>
      </c>
      <c r="M494" s="40">
        <v>1</v>
      </c>
      <c r="N494" s="40">
        <v>1</v>
      </c>
      <c r="O494" s="41">
        <v>1</v>
      </c>
      <c r="P494" s="40">
        <v>1</v>
      </c>
      <c r="Q494" s="40">
        <v>1</v>
      </c>
      <c r="R494" s="40">
        <v>1</v>
      </c>
      <c r="S494" s="35">
        <v>1</v>
      </c>
      <c r="T494" s="69">
        <v>1</v>
      </c>
      <c r="U494" s="69">
        <v>1</v>
      </c>
      <c r="V494" s="17">
        <v>32</v>
      </c>
      <c r="W494" s="15">
        <f t="shared" si="14"/>
      </c>
      <c r="X494" s="39">
        <f t="shared" si="15"/>
      </c>
    </row>
    <row r="495" spans="1:24" x14ac:dyDescent="0.2">
      <c r="A495" t="s" s="12">
        <v>1465</v>
      </c>
      <c r="B495" s="40"/>
      <c r="C495" s="40">
        <f>IF(ISNA(VLOOKUP(A495,'Vervallen BHT'!A:C,3,FALSE))," ","Oui")</f>
      </c>
      <c r="D495" t="s" s="13">
        <v>5310</v>
      </c>
      <c r="E495" s="13"/>
      <c r="F495" s="40">
        <v>8</v>
      </c>
      <c r="G495" s="40">
        <v>7</v>
      </c>
      <c r="H495" s="40">
        <v>5</v>
      </c>
      <c r="I495" s="40">
        <v>2</v>
      </c>
      <c r="J495" s="40">
        <v>2</v>
      </c>
      <c r="K495" s="40">
        <v>2</v>
      </c>
      <c r="L495" s="40">
        <v>2</v>
      </c>
      <c r="M495" s="40">
        <v>6</v>
      </c>
      <c r="N495" s="40">
        <v>6</v>
      </c>
      <c r="O495" s="41">
        <v>5</v>
      </c>
      <c r="P495" s="40">
        <v>5</v>
      </c>
      <c r="Q495" s="40">
        <v>5</v>
      </c>
      <c r="R495" s="40">
        <v>4</v>
      </c>
      <c r="S495" s="35">
        <v>4</v>
      </c>
      <c r="T495" s="69">
        <v>2</v>
      </c>
      <c r="U495" s="69">
        <v>2</v>
      </c>
      <c r="V495" s="17">
        <v>36.4</v>
      </c>
      <c r="W495" s="15">
        <f t="shared" si="14"/>
      </c>
      <c r="X495" s="39">
        <f t="shared" si="15"/>
      </c>
    </row>
    <row r="496" spans="1:24" x14ac:dyDescent="0.2">
      <c r="A496" t="s" s="12">
        <v>1466</v>
      </c>
      <c r="B496" s="40"/>
      <c r="C496" s="40">
        <f>IF(ISNA(VLOOKUP(A496,'Vervallen BHT'!A:C,3,FALSE))," ","Oui")</f>
      </c>
      <c r="D496" t="s" s="13">
        <v>5311</v>
      </c>
      <c r="E496" s="13"/>
      <c r="F496" s="40">
        <v>1</v>
      </c>
      <c r="G496" s="40">
        <v>1</v>
      </c>
      <c r="H496" s="40">
        <v>3</v>
      </c>
      <c r="I496" s="40">
        <v>1</v>
      </c>
      <c r="J496" s="40">
        <v>1</v>
      </c>
      <c r="K496" s="40">
        <v>1</v>
      </c>
      <c r="L496" s="40">
        <v>1</v>
      </c>
      <c r="M496" s="40">
        <v>1</v>
      </c>
      <c r="N496" s="40">
        <v>1</v>
      </c>
      <c r="O496" s="41">
        <v>1</v>
      </c>
      <c r="P496" s="40">
        <v>1</v>
      </c>
      <c r="Q496" s="40">
        <v>1</v>
      </c>
      <c r="R496" s="40">
        <v>1</v>
      </c>
      <c r="S496" s="35">
        <v>1</v>
      </c>
      <c r="T496" s="69">
        <v>1</v>
      </c>
      <c r="U496" s="69">
        <v>1</v>
      </c>
      <c r="V496" s="17">
        <v>17.5</v>
      </c>
      <c r="W496" s="15">
        <f t="shared" si="14"/>
      </c>
      <c r="X496" s="39">
        <f t="shared" si="15"/>
      </c>
    </row>
    <row r="497" spans="1:25" x14ac:dyDescent="0.2">
      <c r="A497" t="s" s="12">
        <v>19</v>
      </c>
      <c r="B497" s="40"/>
      <c r="C497" s="40">
        <f>IF(ISNA(VLOOKUP(A497,'Vervallen BHT'!A:C,3,FALSE))," ","Oui")</f>
      </c>
      <c r="D497" t="s" s="13">
        <v>20</v>
      </c>
      <c r="E497" s="13"/>
      <c r="F497" s="40">
        <v>0</v>
      </c>
      <c r="G497" s="40">
        <v>3</v>
      </c>
      <c r="H497" s="40">
        <v>11</v>
      </c>
      <c r="I497" s="40">
        <v>9</v>
      </c>
      <c r="J497" s="40">
        <v>0</v>
      </c>
      <c r="K497" s="40">
        <v>1</v>
      </c>
      <c r="L497" s="40">
        <v>2</v>
      </c>
      <c r="M497" s="40">
        <v>4</v>
      </c>
      <c r="N497" s="40">
        <v>4</v>
      </c>
      <c r="O497" s="41">
        <v>2</v>
      </c>
      <c r="P497" s="40">
        <v>0</v>
      </c>
      <c r="Q497" s="40">
        <v>0</v>
      </c>
      <c r="R497" s="40">
        <v>0</v>
      </c>
      <c r="S497" s="35">
        <v>0</v>
      </c>
      <c r="T497" s="69">
        <v>0</v>
      </c>
      <c r="U497" s="69">
        <v>0</v>
      </c>
      <c r="V497" s="17">
        <f>19.6/2</f>
      </c>
      <c r="W497" s="15">
        <f t="shared" si="14"/>
      </c>
      <c r="X497" s="39">
        <f t="shared" si="15"/>
      </c>
    </row>
    <row r="498" spans="1:25" x14ac:dyDescent="0.2">
      <c r="A498" t="s" s="12">
        <v>20243</v>
      </c>
      <c r="B498" s="40"/>
      <c r="C498" s="40">
        <f>IF(ISNA(VLOOKUP(A498,'Vervallen BHT'!A:C,3,FALSE))," ","Oui")</f>
      </c>
      <c r="D498" t="s" s="13">
        <v>20244</v>
      </c>
      <c r="E498" s="13"/>
      <c r="F498" s="40"/>
      <c r="G498" s="40"/>
      <c r="H498" s="40"/>
      <c r="I498" s="40"/>
      <c r="J498" s="40"/>
      <c r="K498" s="40"/>
      <c r="L498" s="40">
        <v>1</v>
      </c>
      <c r="M498" s="40">
        <v>3</v>
      </c>
      <c r="N498" s="40">
        <v>3</v>
      </c>
      <c r="O498" s="41">
        <v>1</v>
      </c>
      <c r="P498" s="40">
        <v>1</v>
      </c>
      <c r="Q498" s="40">
        <v>1</v>
      </c>
      <c r="R498" s="40">
        <v>1</v>
      </c>
      <c r="S498" s="35">
        <v>0</v>
      </c>
      <c r="T498" s="69">
        <v>0</v>
      </c>
      <c r="U498" s="69">
        <v>0</v>
      </c>
      <c r="V498" s="17">
        <f>23.8/2</f>
      </c>
      <c r="W498" s="15">
        <f t="shared" si="14"/>
      </c>
      <c r="X498" s="39">
        <f t="shared" si="15"/>
      </c>
      <c r="Y498" t="s" s="4">
        <v>26236</v>
      </c>
    </row>
    <row r="499" spans="1:25" x14ac:dyDescent="0.2">
      <c r="A499" t="s" s="12">
        <v>156</v>
      </c>
      <c r="B499" s="40"/>
      <c r="C499" s="40">
        <f>IF(ISNA(VLOOKUP(A499,'Vervallen BHT'!A:C,3,FALSE))," ","Oui")</f>
      </c>
      <c r="D499" t="s" s="13">
        <v>5312</v>
      </c>
      <c r="E499" s="13"/>
      <c r="F499" s="40">
        <v>2</v>
      </c>
      <c r="G499" s="40">
        <v>0</v>
      </c>
      <c r="H499" s="40">
        <v>0</v>
      </c>
      <c r="I499" s="40">
        <v>0</v>
      </c>
      <c r="J499" s="40">
        <v>0</v>
      </c>
      <c r="K499" s="40">
        <v>0</v>
      </c>
      <c r="L499" s="40">
        <v>2</v>
      </c>
      <c r="M499" s="40">
        <v>2</v>
      </c>
      <c r="N499" s="40">
        <v>2</v>
      </c>
      <c r="O499" s="41">
        <v>2</v>
      </c>
      <c r="P499" s="40">
        <v>2</v>
      </c>
      <c r="Q499" s="40">
        <v>2</v>
      </c>
      <c r="R499" s="40">
        <v>2</v>
      </c>
      <c r="S499" s="35">
        <v>2</v>
      </c>
      <c r="T499" s="69">
        <v>2</v>
      </c>
      <c r="U499" s="69">
        <v>2</v>
      </c>
      <c r="V499" s="17">
        <f>39.9/3</f>
      </c>
      <c r="W499" s="15">
        <f t="shared" si="14"/>
      </c>
      <c r="X499" s="39">
        <f t="shared" si="15"/>
      </c>
    </row>
    <row r="500" spans="1:25" x14ac:dyDescent="0.2">
      <c r="A500" t="s" s="12">
        <v>157</v>
      </c>
      <c r="B500" s="40"/>
      <c r="C500" s="40">
        <f>IF(ISNA(VLOOKUP(A500,'Vervallen BHT'!A:C,3,FALSE))," ","Oui")</f>
      </c>
      <c r="D500" t="s" s="13">
        <v>36</v>
      </c>
      <c r="E500" s="13"/>
      <c r="F500" s="40">
        <v>19</v>
      </c>
      <c r="G500" s="40">
        <v>9</v>
      </c>
      <c r="H500" s="40">
        <v>7</v>
      </c>
      <c r="I500" s="40">
        <v>8</v>
      </c>
      <c r="J500" s="40">
        <v>0</v>
      </c>
      <c r="K500" s="40">
        <v>1</v>
      </c>
      <c r="L500" s="40">
        <v>2</v>
      </c>
      <c r="M500" s="40">
        <v>8</v>
      </c>
      <c r="N500" s="40">
        <v>7</v>
      </c>
      <c r="O500" s="41">
        <v>5</v>
      </c>
      <c r="P500" s="40">
        <v>1</v>
      </c>
      <c r="Q500" s="40">
        <v>1</v>
      </c>
      <c r="R500" s="40">
        <v>8</v>
      </c>
      <c r="S500" s="35">
        <v>4</v>
      </c>
      <c r="T500" s="69">
        <v>1</v>
      </c>
      <c r="U500" s="69">
        <v>1</v>
      </c>
      <c r="V500" s="17">
        <f>224/10</f>
      </c>
      <c r="W500" s="15">
        <f t="shared" si="14"/>
      </c>
      <c r="X500" s="39">
        <f t="shared" si="15"/>
      </c>
    </row>
    <row r="501" spans="1:25" x14ac:dyDescent="0.2">
      <c r="A501" t="s" s="12">
        <v>1669</v>
      </c>
      <c r="B501" s="40"/>
      <c r="C501" s="40">
        <f>IF(ISNA(VLOOKUP(A501,'Vervallen BHT'!A:C,3,FALSE))," ","Oui")</f>
      </c>
      <c r="D501" t="s" s="13">
        <v>23</v>
      </c>
      <c r="E501" s="13"/>
      <c r="F501" s="40">
        <v>2</v>
      </c>
      <c r="G501" s="40">
        <v>2</v>
      </c>
      <c r="H501" s="40">
        <v>2</v>
      </c>
      <c r="I501" s="40">
        <v>2</v>
      </c>
      <c r="J501" s="40">
        <v>2</v>
      </c>
      <c r="K501" s="40">
        <v>2</v>
      </c>
      <c r="L501" s="40">
        <v>2</v>
      </c>
      <c r="M501" s="40">
        <v>2</v>
      </c>
      <c r="N501" s="40">
        <v>2</v>
      </c>
      <c r="O501" s="41">
        <v>2</v>
      </c>
      <c r="P501" s="40">
        <v>2</v>
      </c>
      <c r="Q501" s="40">
        <v>2</v>
      </c>
      <c r="R501" s="40">
        <v>2</v>
      </c>
      <c r="S501" s="35">
        <v>2</v>
      </c>
      <c r="T501" s="69">
        <v>2</v>
      </c>
      <c r="U501" s="69">
        <v>2</v>
      </c>
      <c r="V501" s="17">
        <v>13.2</v>
      </c>
      <c r="W501" s="15">
        <f t="shared" si="14"/>
      </c>
      <c r="X501" s="39">
        <f t="shared" si="15"/>
      </c>
    </row>
    <row r="502" spans="1:25" x14ac:dyDescent="0.2">
      <c r="A502" t="s" s="12">
        <v>1467</v>
      </c>
      <c r="B502" s="40"/>
      <c r="C502" s="40">
        <f>IF(ISNA(VLOOKUP(A502,'Vervallen BHT'!A:C,3,FALSE))," ","Oui")</f>
      </c>
      <c r="D502" t="s" s="13">
        <v>1468</v>
      </c>
      <c r="E502" s="13"/>
      <c r="F502" s="40">
        <v>50</v>
      </c>
      <c r="G502" s="40">
        <v>50</v>
      </c>
      <c r="H502" s="40">
        <v>50</v>
      </c>
      <c r="I502" s="40">
        <v>50</v>
      </c>
      <c r="J502" s="40">
        <v>50</v>
      </c>
      <c r="K502" s="40">
        <v>50</v>
      </c>
      <c r="L502" s="40">
        <v>49</v>
      </c>
      <c r="M502" s="40">
        <v>49</v>
      </c>
      <c r="N502" s="40">
        <v>49</v>
      </c>
      <c r="O502" s="41">
        <v>49</v>
      </c>
      <c r="P502" s="40">
        <v>49</v>
      </c>
      <c r="Q502" s="40">
        <v>49</v>
      </c>
      <c r="R502" s="40">
        <v>49</v>
      </c>
      <c r="S502" s="35">
        <v>49</v>
      </c>
      <c r="T502" s="69">
        <v>49</v>
      </c>
      <c r="U502" s="69">
        <v>49</v>
      </c>
      <c r="V502" s="17">
        <v>28.82</v>
      </c>
      <c r="W502" s="15">
        <f t="shared" si="14"/>
      </c>
      <c r="X502" s="39">
        <f t="shared" si="15"/>
      </c>
    </row>
    <row r="503" spans="1:25" x14ac:dyDescent="0.2">
      <c r="A503" t="s" s="12">
        <v>1469</v>
      </c>
      <c r="B503" s="40"/>
      <c r="C503" s="40">
        <f>IF(ISNA(VLOOKUP(A503,'Vervallen BHT'!A:C,3,FALSE))," ","Oui")</f>
      </c>
      <c r="D503" t="s" s="13">
        <v>1470</v>
      </c>
      <c r="E503" s="13"/>
      <c r="F503" s="40">
        <v>12</v>
      </c>
      <c r="G503" s="40">
        <v>12</v>
      </c>
      <c r="H503" s="40">
        <v>12</v>
      </c>
      <c r="I503" s="40">
        <v>12</v>
      </c>
      <c r="J503" s="40">
        <v>12</v>
      </c>
      <c r="K503" s="40">
        <v>12</v>
      </c>
      <c r="L503" s="40">
        <v>12</v>
      </c>
      <c r="M503" s="40">
        <v>12</v>
      </c>
      <c r="N503" s="40">
        <v>12</v>
      </c>
      <c r="O503" s="41">
        <v>12</v>
      </c>
      <c r="P503" s="40">
        <v>12</v>
      </c>
      <c r="Q503" s="40">
        <v>12</v>
      </c>
      <c r="R503" s="40">
        <v>12</v>
      </c>
      <c r="S503" s="35">
        <v>12</v>
      </c>
      <c r="T503" s="69">
        <v>12</v>
      </c>
      <c r="U503" s="69">
        <v>12</v>
      </c>
      <c r="V503" s="17">
        <v>28.77</v>
      </c>
      <c r="W503" s="15">
        <f t="shared" si="14"/>
      </c>
      <c r="X503" s="39">
        <f t="shared" si="15"/>
      </c>
    </row>
    <row r="504" spans="1:25" s="64" customFormat="1" x14ac:dyDescent="0.2">
      <c r="A504" t="s" s="12">
        <v>1471</v>
      </c>
      <c r="B504" s="40"/>
      <c r="C504" s="40">
        <f>IF(ISNA(VLOOKUP(A504,'Vervallen BHT'!A:C,3,FALSE))," ","Oui")</f>
      </c>
      <c r="D504" t="s" s="13">
        <v>1472</v>
      </c>
      <c r="E504" s="13"/>
      <c r="F504" s="40">
        <v>9</v>
      </c>
      <c r="G504" s="40">
        <v>11</v>
      </c>
      <c r="H504" s="40">
        <v>11</v>
      </c>
      <c r="I504" s="40">
        <v>8</v>
      </c>
      <c r="J504" s="40">
        <v>7</v>
      </c>
      <c r="K504" s="40">
        <v>7</v>
      </c>
      <c r="L504" s="40">
        <v>7</v>
      </c>
      <c r="M504" s="40">
        <v>7</v>
      </c>
      <c r="N504" s="40">
        <v>7</v>
      </c>
      <c r="O504" s="41">
        <v>7</v>
      </c>
      <c r="P504" s="40">
        <v>7</v>
      </c>
      <c r="Q504" s="40">
        <v>7</v>
      </c>
      <c r="R504" s="40">
        <v>7</v>
      </c>
      <c r="S504" s="35">
        <v>7</v>
      </c>
      <c r="T504" s="69">
        <v>7</v>
      </c>
      <c r="U504" s="69">
        <v>7</v>
      </c>
      <c r="V504" s="17">
        <v>29.4</v>
      </c>
      <c r="W504" s="15">
        <f t="shared" si="14"/>
      </c>
      <c r="X504" s="39">
        <f t="shared" si="15"/>
      </c>
    </row>
    <row r="505" spans="1:25" x14ac:dyDescent="0.2">
      <c r="A505" t="s" s="12">
        <v>1110</v>
      </c>
      <c r="B505" s="40"/>
      <c r="C505" s="40">
        <f>IF(ISNA(VLOOKUP(A505,'Vervallen BHT'!A:C,3,FALSE))," ","Oui")</f>
      </c>
      <c r="D505" t="s" s="13">
        <v>1111</v>
      </c>
      <c r="E505" s="13"/>
      <c r="F505" s="40">
        <v>5</v>
      </c>
      <c r="G505" s="40">
        <v>6</v>
      </c>
      <c r="H505" s="40">
        <v>4</v>
      </c>
      <c r="I505" s="40">
        <v>5</v>
      </c>
      <c r="J505" s="40">
        <v>5</v>
      </c>
      <c r="K505" s="40">
        <v>5</v>
      </c>
      <c r="L505" s="40">
        <v>5</v>
      </c>
      <c r="M505" s="40">
        <v>5</v>
      </c>
      <c r="N505" s="40">
        <v>5</v>
      </c>
      <c r="O505" s="41">
        <v>5</v>
      </c>
      <c r="P505" s="40">
        <v>5</v>
      </c>
      <c r="Q505" s="40">
        <v>5</v>
      </c>
      <c r="R505" s="40">
        <v>5</v>
      </c>
      <c r="S505" s="35">
        <v>5</v>
      </c>
      <c r="T505" s="69">
        <v>5</v>
      </c>
      <c r="U505" s="69">
        <v>5</v>
      </c>
      <c r="V505" s="17">
        <v>28.7</v>
      </c>
      <c r="W505" s="15">
        <f t="shared" si="14"/>
      </c>
      <c r="X505" s="39">
        <f t="shared" si="15"/>
      </c>
    </row>
    <row r="506" spans="1:25" x14ac:dyDescent="0.2">
      <c r="A506" t="s" s="12">
        <v>1681</v>
      </c>
      <c r="B506" s="40"/>
      <c r="C506" s="40">
        <f>IF(ISNA(VLOOKUP(A506,'Vervallen BHT'!A:C,3,FALSE))," ","Oui")</f>
      </c>
      <c r="D506" t="s" s="13">
        <v>1682</v>
      </c>
      <c r="E506" s="13"/>
      <c r="F506" s="40">
        <v>2</v>
      </c>
      <c r="G506" s="40">
        <v>2</v>
      </c>
      <c r="H506" s="40">
        <v>2</v>
      </c>
      <c r="I506" s="40">
        <v>2</v>
      </c>
      <c r="J506" s="40">
        <v>2</v>
      </c>
      <c r="K506" s="40">
        <v>2</v>
      </c>
      <c r="L506" s="40">
        <v>2</v>
      </c>
      <c r="M506" s="40">
        <v>2</v>
      </c>
      <c r="N506" s="40">
        <v>2</v>
      </c>
      <c r="O506" s="41">
        <v>2</v>
      </c>
      <c r="P506" s="40">
        <v>2</v>
      </c>
      <c r="Q506" s="40">
        <v>2</v>
      </c>
      <c r="R506" s="40">
        <v>2</v>
      </c>
      <c r="S506" s="35">
        <v>2</v>
      </c>
      <c r="T506" s="69">
        <v>2</v>
      </c>
      <c r="U506" s="69">
        <v>2</v>
      </c>
      <c r="V506" s="17">
        <v>28.82</v>
      </c>
      <c r="W506" s="15">
        <f t="shared" si="14"/>
      </c>
      <c r="X506" s="39">
        <f t="shared" si="15"/>
      </c>
    </row>
    <row r="507" spans="1:25" x14ac:dyDescent="0.2">
      <c r="A507" t="s" s="12">
        <v>17</v>
      </c>
      <c r="B507" s="40"/>
      <c r="C507" s="40">
        <f>IF(ISNA(VLOOKUP(A507,'Vervallen BHT'!A:C,3,FALSE))," ","Oui")</f>
      </c>
      <c r="D507" t="s" s="13">
        <v>18</v>
      </c>
      <c r="E507" s="13"/>
      <c r="F507" s="40">
        <v>5</v>
      </c>
      <c r="G507" s="40">
        <v>2</v>
      </c>
      <c r="H507" s="40">
        <v>0</v>
      </c>
      <c r="I507" s="40">
        <v>2</v>
      </c>
      <c r="J507" s="40">
        <v>3</v>
      </c>
      <c r="K507" s="40">
        <v>2</v>
      </c>
      <c r="L507" s="40">
        <v>4</v>
      </c>
      <c r="M507" s="40">
        <v>5</v>
      </c>
      <c r="N507" s="40">
        <v>5</v>
      </c>
      <c r="O507" s="41">
        <v>4</v>
      </c>
      <c r="P507" s="40">
        <v>3</v>
      </c>
      <c r="Q507" s="40">
        <v>1</v>
      </c>
      <c r="R507" s="40">
        <v>5</v>
      </c>
      <c r="S507" s="35">
        <v>3</v>
      </c>
      <c r="T507" s="69">
        <v>2</v>
      </c>
      <c r="U507" s="69">
        <v>2</v>
      </c>
      <c r="V507" s="17">
        <f>112/5</f>
      </c>
      <c r="W507" s="15">
        <f t="shared" si="14"/>
      </c>
      <c r="X507" s="39">
        <f t="shared" si="15"/>
      </c>
    </row>
    <row r="508" spans="1:25" x14ac:dyDescent="0.2">
      <c r="A508" t="s" s="12">
        <v>21629</v>
      </c>
      <c r="B508" s="40"/>
      <c r="C508" s="40">
        <f>IF(ISNA(VLOOKUP(A508,'Vervallen BHT'!A:C,3,FALSE))," ","Oui")</f>
      </c>
      <c r="D508" t="s" s="13">
        <v>25</v>
      </c>
      <c r="E508" s="13"/>
      <c r="F508" s="40"/>
      <c r="G508" s="40"/>
      <c r="H508" s="40"/>
      <c r="I508" s="40"/>
      <c r="J508" s="40"/>
      <c r="K508" s="40"/>
      <c r="L508" s="40"/>
      <c r="M508" s="40">
        <v>4</v>
      </c>
      <c r="N508" s="40">
        <v>3</v>
      </c>
      <c r="O508" s="41">
        <v>2</v>
      </c>
      <c r="P508" s="40">
        <v>1</v>
      </c>
      <c r="Q508" s="40">
        <v>0</v>
      </c>
      <c r="R508" s="40">
        <v>5</v>
      </c>
      <c r="S508" s="35">
        <v>3</v>
      </c>
      <c r="T508" s="69">
        <v>1</v>
      </c>
      <c r="U508" s="69"/>
      <c r="V508" s="17">
        <f>20/5</f>
      </c>
      <c r="W508" s="15">
        <f t="shared" si="14"/>
      </c>
      <c r="X508" s="39">
        <f t="shared" si="15"/>
      </c>
    </row>
    <row r="509" spans="1:25" x14ac:dyDescent="0.2">
      <c r="A509" t="s" s="12">
        <v>21</v>
      </c>
      <c r="B509" s="40"/>
      <c r="C509" s="40">
        <f>IF(ISNA(VLOOKUP(A509,'Vervallen BHT'!A:C,3,FALSE))," ","Oui")</f>
      </c>
      <c r="D509" t="s" s="13">
        <v>22</v>
      </c>
      <c r="E509" s="13"/>
      <c r="F509" s="40">
        <v>3</v>
      </c>
      <c r="G509" s="40">
        <v>2</v>
      </c>
      <c r="H509" s="40">
        <v>2</v>
      </c>
      <c r="I509" s="40">
        <v>1</v>
      </c>
      <c r="J509" s="40">
        <v>1</v>
      </c>
      <c r="K509" s="40">
        <v>0</v>
      </c>
      <c r="L509" s="40">
        <v>0</v>
      </c>
      <c r="M509" s="40">
        <v>2</v>
      </c>
      <c r="N509" s="40">
        <v>2</v>
      </c>
      <c r="O509" s="41">
        <v>2</v>
      </c>
      <c r="P509" s="40">
        <v>2</v>
      </c>
      <c r="Q509" s="40">
        <v>2</v>
      </c>
      <c r="R509" s="40">
        <v>2</v>
      </c>
      <c r="S509" s="35">
        <v>2</v>
      </c>
      <c r="T509" s="69">
        <v>2</v>
      </c>
      <c r="U509" s="69">
        <v>2</v>
      </c>
      <c r="V509" s="17">
        <f>67.2/2</f>
      </c>
      <c r="W509" s="15">
        <f t="shared" si="14"/>
      </c>
      <c r="X509" s="39">
        <f t="shared" si="15"/>
      </c>
    </row>
    <row r="510" spans="1:25" x14ac:dyDescent="0.2">
      <c r="A510" t="s" s="12">
        <v>47</v>
      </c>
      <c r="B510" s="40"/>
      <c r="C510" s="40">
        <f>IF(ISNA(VLOOKUP(A510,'Vervallen BHT'!A:C,3,FALSE))," ","Oui")</f>
      </c>
      <c r="D510" t="s" s="18">
        <v>5313</v>
      </c>
      <c r="E510" s="13"/>
      <c r="F510" s="40">
        <v>9</v>
      </c>
      <c r="G510" s="40">
        <v>9</v>
      </c>
      <c r="H510" s="40">
        <v>9</v>
      </c>
      <c r="I510" s="40">
        <v>9</v>
      </c>
      <c r="J510" s="40">
        <v>9</v>
      </c>
      <c r="K510" s="40">
        <v>9</v>
      </c>
      <c r="L510" s="40">
        <v>9</v>
      </c>
      <c r="M510" s="40">
        <v>9</v>
      </c>
      <c r="N510" s="40">
        <v>9</v>
      </c>
      <c r="O510" s="41">
        <v>9</v>
      </c>
      <c r="P510" s="40">
        <v>9</v>
      </c>
      <c r="Q510" s="40">
        <v>9</v>
      </c>
      <c r="R510" s="40">
        <v>9</v>
      </c>
      <c r="S510" s="35">
        <v>6</v>
      </c>
      <c r="T510" s="69">
        <v>8</v>
      </c>
      <c r="U510" s="69">
        <v>8</v>
      </c>
      <c r="V510" s="17">
        <v>18.2</v>
      </c>
      <c r="W510" s="15">
        <f t="shared" si="14"/>
      </c>
      <c r="X510" s="39">
        <f t="shared" si="15"/>
      </c>
    </row>
    <row r="511" spans="1:25" x14ac:dyDescent="0.2">
      <c r="A511" t="s" s="12">
        <v>47</v>
      </c>
      <c r="B511" s="40"/>
      <c r="C511" s="40">
        <f>IF(ISNA(VLOOKUP(A511,'Vervallen BHT'!A:C,3,FALSE))," ","Oui")</f>
      </c>
      <c r="D511" t="s" s="18">
        <v>5332</v>
      </c>
      <c r="E511" s="13"/>
      <c r="F511" s="40">
        <v>3</v>
      </c>
      <c r="G511" s="40">
        <v>3</v>
      </c>
      <c r="H511" s="40">
        <v>3</v>
      </c>
      <c r="I511" s="40">
        <v>3</v>
      </c>
      <c r="J511" s="40">
        <v>3</v>
      </c>
      <c r="K511" s="40">
        <v>3</v>
      </c>
      <c r="L511" s="40">
        <v>3</v>
      </c>
      <c r="M511" s="40">
        <v>3</v>
      </c>
      <c r="N511" s="40">
        <v>3</v>
      </c>
      <c r="O511" s="41">
        <v>3</v>
      </c>
      <c r="P511" s="40">
        <v>3</v>
      </c>
      <c r="Q511" s="40">
        <v>3</v>
      </c>
      <c r="R511" s="40">
        <v>3</v>
      </c>
      <c r="S511" s="35">
        <v>3</v>
      </c>
      <c r="T511" s="69">
        <v>2</v>
      </c>
      <c r="U511" s="69">
        <v>2</v>
      </c>
      <c r="V511" s="17">
        <v>16.25</v>
      </c>
      <c r="W511" s="15">
        <f t="shared" si="14"/>
      </c>
      <c r="X511" s="39">
        <f t="shared" si="15"/>
      </c>
    </row>
    <row r="512" spans="1:25" x14ac:dyDescent="0.2">
      <c r="A512" t="s" s="12">
        <v>411</v>
      </c>
      <c r="B512" s="40"/>
      <c r="C512" s="40">
        <f>IF(ISNA(VLOOKUP(A512,'Vervallen BHT'!A:C,3,FALSE))," ","Oui")</f>
      </c>
      <c r="D512" t="s" s="18">
        <v>412</v>
      </c>
      <c r="E512" s="13"/>
      <c r="F512" s="40">
        <v>1</v>
      </c>
      <c r="G512" s="40">
        <v>1</v>
      </c>
      <c r="H512" s="40">
        <v>1</v>
      </c>
      <c r="I512" s="40">
        <v>1</v>
      </c>
      <c r="J512" s="40">
        <v>1</v>
      </c>
      <c r="K512" s="40">
        <v>1</v>
      </c>
      <c r="L512" s="40">
        <v>1</v>
      </c>
      <c r="M512" s="40">
        <v>1</v>
      </c>
      <c r="N512" s="40">
        <v>1</v>
      </c>
      <c r="O512" s="41">
        <v>1</v>
      </c>
      <c r="P512" s="40">
        <v>1</v>
      </c>
      <c r="Q512" s="40">
        <v>1</v>
      </c>
      <c r="R512" s="40">
        <v>0</v>
      </c>
      <c r="S512" s="35">
        <v>0</v>
      </c>
      <c r="T512" s="69">
        <v>0</v>
      </c>
      <c r="U512" s="69">
        <v>0</v>
      </c>
      <c r="V512" s="17">
        <v>24.5</v>
      </c>
      <c r="W512" s="15">
        <f t="shared" si="14"/>
      </c>
      <c r="X512" s="39">
        <f t="shared" si="15"/>
      </c>
    </row>
    <row r="513" spans="1:24" x14ac:dyDescent="0.2">
      <c r="A513" t="s" s="12">
        <v>1651</v>
      </c>
      <c r="B513" s="40"/>
      <c r="C513" s="40">
        <f>IF(ISNA(VLOOKUP(A513,'Vervallen BHT'!A:C,3,FALSE))," ","Oui")</f>
      </c>
      <c r="D513" t="s" s="18">
        <v>1660</v>
      </c>
      <c r="E513" s="13"/>
      <c r="F513" s="40">
        <v>1</v>
      </c>
      <c r="G513" s="40">
        <v>1</v>
      </c>
      <c r="H513" s="40">
        <v>1</v>
      </c>
      <c r="I513" s="40">
        <v>1</v>
      </c>
      <c r="J513" s="40">
        <v>1</v>
      </c>
      <c r="K513" s="40">
        <v>1</v>
      </c>
      <c r="L513" s="40">
        <v>1</v>
      </c>
      <c r="M513" s="40">
        <v>1</v>
      </c>
      <c r="N513" s="40">
        <v>1</v>
      </c>
      <c r="O513" s="41">
        <v>1</v>
      </c>
      <c r="P513" s="40">
        <v>1</v>
      </c>
      <c r="Q513" s="40">
        <v>1</v>
      </c>
      <c r="R513" s="40">
        <v>1</v>
      </c>
      <c r="S513" s="35">
        <v>1</v>
      </c>
      <c r="T513" s="69">
        <v>1</v>
      </c>
      <c r="U513" s="69">
        <v>1</v>
      </c>
      <c r="V513" s="17">
        <v>13.3</v>
      </c>
      <c r="W513" s="15">
        <f t="shared" si="14"/>
      </c>
      <c r="X513" s="39">
        <f t="shared" si="15"/>
      </c>
    </row>
    <row r="514" spans="1:24" x14ac:dyDescent="0.2">
      <c r="A514" t="s" s="12">
        <v>397</v>
      </c>
      <c r="B514" s="40"/>
      <c r="C514" s="40">
        <f>IF(ISNA(VLOOKUP(A514,'Vervallen BHT'!A:C,3,FALSE))," ","Oui")</f>
      </c>
      <c r="D514" t="s" s="18">
        <v>396</v>
      </c>
      <c r="E514" s="13"/>
      <c r="F514" s="40">
        <v>1</v>
      </c>
      <c r="G514" s="40">
        <v>1</v>
      </c>
      <c r="H514" s="40">
        <v>1</v>
      </c>
      <c r="I514" s="40">
        <v>1</v>
      </c>
      <c r="J514" s="40">
        <v>1</v>
      </c>
      <c r="K514" s="40">
        <v>1</v>
      </c>
      <c r="L514" s="40">
        <v>1</v>
      </c>
      <c r="M514" s="40">
        <v>1</v>
      </c>
      <c r="N514" s="40">
        <v>1</v>
      </c>
      <c r="O514" s="41">
        <v>1</v>
      </c>
      <c r="P514" s="40">
        <v>1</v>
      </c>
      <c r="Q514" s="40">
        <v>1</v>
      </c>
      <c r="R514" s="40">
        <v>1</v>
      </c>
      <c r="S514" s="35">
        <v>1</v>
      </c>
      <c r="T514" s="69">
        <v>1</v>
      </c>
      <c r="U514" s="69">
        <v>1</v>
      </c>
      <c r="V514" s="17">
        <v>17.5</v>
      </c>
      <c r="W514" s="15">
        <f t="shared" ref="W514:W577" si="16">T514*V514</f>
      </c>
      <c r="X514" s="39">
        <f t="shared" ref="X514:X577" si="17">T514-S514</f>
      </c>
    </row>
    <row r="515" spans="1:24" x14ac:dyDescent="0.2">
      <c r="A515" t="s" s="12">
        <v>1652</v>
      </c>
      <c r="B515" s="40"/>
      <c r="C515" s="40">
        <f>IF(ISNA(VLOOKUP(A515,'Vervallen BHT'!A:C,3,FALSE))," ","Oui")</f>
      </c>
      <c r="D515" t="s" s="18">
        <v>5271</v>
      </c>
      <c r="E515" s="13"/>
      <c r="F515" s="40">
        <v>1</v>
      </c>
      <c r="G515" s="40">
        <v>1</v>
      </c>
      <c r="H515" s="40">
        <v>1</v>
      </c>
      <c r="I515" s="40">
        <v>1</v>
      </c>
      <c r="J515" s="40">
        <v>1</v>
      </c>
      <c r="K515" s="40">
        <v>1</v>
      </c>
      <c r="L515" s="40">
        <v>1</v>
      </c>
      <c r="M515" s="40">
        <v>1</v>
      </c>
      <c r="N515" s="40">
        <v>1</v>
      </c>
      <c r="O515" s="41">
        <v>1</v>
      </c>
      <c r="P515" s="40">
        <v>1</v>
      </c>
      <c r="Q515" s="40">
        <v>1</v>
      </c>
      <c r="R515" s="40">
        <v>1</v>
      </c>
      <c r="S515" s="35">
        <v>1</v>
      </c>
      <c r="T515" s="69">
        <v>1</v>
      </c>
      <c r="U515" s="69">
        <v>1</v>
      </c>
      <c r="V515" s="17">
        <v>16.1</v>
      </c>
      <c r="W515" s="15">
        <f t="shared" si="16"/>
      </c>
      <c r="X515" s="39">
        <f t="shared" si="17"/>
      </c>
    </row>
    <row r="516" spans="1:24" x14ac:dyDescent="0.2">
      <c r="A516" t="s" s="12">
        <v>1653</v>
      </c>
      <c r="B516" s="40"/>
      <c r="C516" s="40">
        <f>IF(ISNA(VLOOKUP(A516,'Vervallen BHT'!A:C,3,FALSE))," ","Oui")</f>
      </c>
      <c r="D516" t="s" s="18">
        <v>1661</v>
      </c>
      <c r="E516" s="13"/>
      <c r="F516" s="40">
        <v>1</v>
      </c>
      <c r="G516" s="40">
        <v>1</v>
      </c>
      <c r="H516" s="40">
        <v>1</v>
      </c>
      <c r="I516" s="40">
        <v>1</v>
      </c>
      <c r="J516" s="40">
        <v>1</v>
      </c>
      <c r="K516" s="40">
        <v>1</v>
      </c>
      <c r="L516" s="40">
        <v>1</v>
      </c>
      <c r="M516" s="40">
        <v>1</v>
      </c>
      <c r="N516" s="40">
        <v>1</v>
      </c>
      <c r="O516" s="41">
        <v>1</v>
      </c>
      <c r="P516" s="40">
        <v>1</v>
      </c>
      <c r="Q516" s="40">
        <v>1</v>
      </c>
      <c r="R516" s="40">
        <v>0</v>
      </c>
      <c r="S516" s="35">
        <v>0</v>
      </c>
      <c r="T516" s="69">
        <v>0</v>
      </c>
      <c r="U516" s="69">
        <v>0</v>
      </c>
      <c r="V516" s="17">
        <v>28.7</v>
      </c>
      <c r="W516" s="15">
        <f t="shared" si="16"/>
      </c>
      <c r="X516" s="39">
        <f t="shared" si="17"/>
      </c>
    </row>
    <row r="517" spans="1:24" x14ac:dyDescent="0.2">
      <c r="A517" t="s" s="12">
        <v>1657</v>
      </c>
      <c r="B517" s="40"/>
      <c r="C517" s="40">
        <f>IF(ISNA(VLOOKUP(A517,'Vervallen BHT'!A:C,3,FALSE))," ","Oui")</f>
      </c>
      <c r="D517" t="s" s="18">
        <v>1658</v>
      </c>
      <c r="E517" s="13"/>
      <c r="F517" s="40">
        <v>3</v>
      </c>
      <c r="G517" s="40">
        <v>3</v>
      </c>
      <c r="H517" s="40">
        <v>3</v>
      </c>
      <c r="I517" s="40">
        <v>3</v>
      </c>
      <c r="J517" s="40">
        <v>3</v>
      </c>
      <c r="K517" s="40">
        <v>3</v>
      </c>
      <c r="L517" s="40">
        <v>3</v>
      </c>
      <c r="M517" s="40">
        <v>3</v>
      </c>
      <c r="N517" s="40">
        <v>3</v>
      </c>
      <c r="O517" s="41">
        <v>3</v>
      </c>
      <c r="P517" s="40">
        <v>3</v>
      </c>
      <c r="Q517" s="40">
        <v>3</v>
      </c>
      <c r="R517" s="40">
        <v>3</v>
      </c>
      <c r="S517" s="35">
        <v>3</v>
      </c>
      <c r="T517" s="69">
        <v>3</v>
      </c>
      <c r="U517" s="69">
        <v>3</v>
      </c>
      <c r="V517" s="17">
        <v>10</v>
      </c>
      <c r="W517" s="15">
        <f t="shared" si="16"/>
      </c>
      <c r="X517" s="39">
        <f t="shared" si="17"/>
      </c>
    </row>
    <row r="518" spans="1:24" x14ac:dyDescent="0.2">
      <c r="A518" t="s" s="12">
        <v>67</v>
      </c>
      <c r="B518" s="40"/>
      <c r="C518" s="40">
        <f>IF(ISNA(VLOOKUP(A518,'Vervallen BHT'!A:C,3,FALSE))," ","Oui")</f>
      </c>
      <c r="D518" t="s" s="18">
        <v>5315</v>
      </c>
      <c r="E518" s="13"/>
      <c r="F518" s="40">
        <v>1</v>
      </c>
      <c r="G518" s="40">
        <v>1</v>
      </c>
      <c r="H518" s="40">
        <v>1</v>
      </c>
      <c r="I518" s="40">
        <v>1</v>
      </c>
      <c r="J518" s="40">
        <v>1</v>
      </c>
      <c r="K518" s="40">
        <v>1</v>
      </c>
      <c r="L518" s="40">
        <v>1</v>
      </c>
      <c r="M518" s="40">
        <v>1</v>
      </c>
      <c r="N518" s="40">
        <v>1</v>
      </c>
      <c r="O518" s="41">
        <v>1</v>
      </c>
      <c r="P518" s="40">
        <v>1</v>
      </c>
      <c r="Q518" s="40">
        <v>1</v>
      </c>
      <c r="R518" s="40">
        <v>1</v>
      </c>
      <c r="S518" s="35">
        <v>1</v>
      </c>
      <c r="T518" s="69">
        <v>1</v>
      </c>
      <c r="U518" s="69">
        <v>1</v>
      </c>
      <c r="V518" s="17">
        <v>22.4</v>
      </c>
      <c r="W518" s="15">
        <f t="shared" si="16"/>
      </c>
      <c r="X518" s="39">
        <f t="shared" si="17"/>
      </c>
    </row>
    <row r="519" spans="1:24" x14ac:dyDescent="0.2">
      <c r="A519" t="s" s="12">
        <v>1654</v>
      </c>
      <c r="B519" s="40"/>
      <c r="C519" s="40">
        <f>IF(ISNA(VLOOKUP(A519,'Vervallen BHT'!A:C,3,FALSE))," ","Oui")</f>
      </c>
      <c r="D519" t="s" s="18">
        <v>5272</v>
      </c>
      <c r="E519" s="13"/>
      <c r="F519" s="40">
        <v>2</v>
      </c>
      <c r="G519" s="40">
        <v>2</v>
      </c>
      <c r="H519" s="40">
        <v>2</v>
      </c>
      <c r="I519" s="40">
        <v>2</v>
      </c>
      <c r="J519" s="40">
        <v>1</v>
      </c>
      <c r="K519" s="40">
        <v>1</v>
      </c>
      <c r="L519" s="40">
        <v>1</v>
      </c>
      <c r="M519" s="40">
        <v>1</v>
      </c>
      <c r="N519" s="40">
        <v>1</v>
      </c>
      <c r="O519" s="41">
        <v>1</v>
      </c>
      <c r="P519" s="40">
        <v>1</v>
      </c>
      <c r="Q519" s="40">
        <v>1</v>
      </c>
      <c r="R519" s="40">
        <v>1</v>
      </c>
      <c r="S519" s="35">
        <v>1</v>
      </c>
      <c r="T519" s="69">
        <v>1</v>
      </c>
      <c r="U519" s="69">
        <v>1</v>
      </c>
      <c r="V519" s="17">
        <v>56.7</v>
      </c>
      <c r="W519" s="15">
        <f t="shared" si="16"/>
      </c>
      <c r="X519" s="39">
        <f t="shared" si="17"/>
      </c>
    </row>
    <row r="520" spans="1:24" x14ac:dyDescent="0.2">
      <c r="A520" t="s" s="12">
        <v>387</v>
      </c>
      <c r="B520" s="40"/>
      <c r="C520" s="40">
        <f>IF(ISNA(VLOOKUP(A520,'Vervallen BHT'!A:C,3,FALSE))," ","Oui")</f>
      </c>
      <c r="D520" t="s" s="18">
        <v>395</v>
      </c>
      <c r="E520" s="13"/>
      <c r="F520" s="40">
        <v>5</v>
      </c>
      <c r="G520" s="40">
        <v>5</v>
      </c>
      <c r="H520" s="40">
        <v>5</v>
      </c>
      <c r="I520" s="40">
        <v>5</v>
      </c>
      <c r="J520" s="40">
        <v>5</v>
      </c>
      <c r="K520" s="40">
        <v>5</v>
      </c>
      <c r="L520" s="40">
        <v>5</v>
      </c>
      <c r="M520" s="40">
        <v>5</v>
      </c>
      <c r="N520" s="40">
        <v>5</v>
      </c>
      <c r="O520" s="41">
        <v>5</v>
      </c>
      <c r="P520" s="40">
        <v>5</v>
      </c>
      <c r="Q520" s="40">
        <v>5</v>
      </c>
      <c r="R520" s="40">
        <v>5</v>
      </c>
      <c r="S520" s="35">
        <v>5</v>
      </c>
      <c r="T520" s="69">
        <v>5</v>
      </c>
      <c r="U520" s="69">
        <v>5</v>
      </c>
      <c r="V520" s="17">
        <v>18.9</v>
      </c>
      <c r="W520" s="15">
        <f t="shared" si="16"/>
      </c>
      <c r="X520" s="39">
        <f t="shared" si="17"/>
      </c>
    </row>
    <row r="521" spans="1:24" x14ac:dyDescent="0.2">
      <c r="A521" t="s" s="12">
        <v>275</v>
      </c>
      <c r="B521" s="40"/>
      <c r="C521" s="40">
        <f>IF(ISNA(VLOOKUP(A521,'Vervallen BHT'!A:C,3,FALSE))," ","Oui")</f>
      </c>
      <c r="D521" t="s" s="18">
        <v>276</v>
      </c>
      <c r="E521" s="13"/>
      <c r="F521" s="40">
        <v>5</v>
      </c>
      <c r="G521" s="40">
        <v>21</v>
      </c>
      <c r="H521" s="40">
        <v>9</v>
      </c>
      <c r="I521" s="40">
        <v>18</v>
      </c>
      <c r="J521" s="40">
        <v>12</v>
      </c>
      <c r="K521" s="40">
        <v>17</v>
      </c>
      <c r="L521" s="40">
        <v>9</v>
      </c>
      <c r="M521" s="40">
        <v>17</v>
      </c>
      <c r="N521" s="40">
        <v>13</v>
      </c>
      <c r="O521" s="40">
        <v>11</v>
      </c>
      <c r="P521" s="40">
        <v>9</v>
      </c>
      <c r="Q521" s="40">
        <v>18</v>
      </c>
      <c r="R521" s="40">
        <v>14</v>
      </c>
      <c r="S521" s="35">
        <v>14</v>
      </c>
      <c r="T521" s="69">
        <v>12</v>
      </c>
      <c r="U521" s="69">
        <v>12</v>
      </c>
      <c r="V521" s="17">
        <f>198.8/4</f>
      </c>
      <c r="W521" s="15">
        <f t="shared" si="16"/>
      </c>
      <c r="X521" s="39">
        <f t="shared" si="17"/>
      </c>
    </row>
    <row r="522" spans="1:24" x14ac:dyDescent="0.2">
      <c r="A522" t="s" s="37">
        <v>20210</v>
      </c>
      <c r="B522" s="41"/>
      <c r="C522" s="40">
        <f>IF(ISNA(VLOOKUP(A522,'Vervallen BHT'!A:C,3,FALSE))," ","Oui")</f>
      </c>
      <c r="D522" t="s" s="42">
        <v>21631</v>
      </c>
      <c r="E522" s="50"/>
      <c r="F522" s="41"/>
      <c r="G522" s="41"/>
      <c r="H522" s="41"/>
      <c r="I522" s="41"/>
      <c r="J522" s="40">
        <v>3</v>
      </c>
      <c r="K522" s="40">
        <v>2</v>
      </c>
      <c r="L522" s="40">
        <v>2</v>
      </c>
      <c r="M522" s="40">
        <v>3</v>
      </c>
      <c r="N522" s="40">
        <v>3</v>
      </c>
      <c r="O522" s="41">
        <v>3</v>
      </c>
      <c r="P522" s="40">
        <v>2</v>
      </c>
      <c r="Q522" s="40">
        <v>2</v>
      </c>
      <c r="R522" s="40">
        <v>2</v>
      </c>
      <c r="S522" s="35">
        <v>2</v>
      </c>
      <c r="T522" s="69">
        <v>3</v>
      </c>
      <c r="U522" s="69">
        <v>3</v>
      </c>
      <c r="V522" s="44">
        <v>23.8</v>
      </c>
      <c r="W522" s="15">
        <f t="shared" si="16"/>
      </c>
      <c r="X522" s="39">
        <f t="shared" si="17"/>
      </c>
    </row>
    <row r="523" spans="1:24" x14ac:dyDescent="0.2">
      <c r="A523" t="s" s="12">
        <v>20210</v>
      </c>
      <c r="B523" s="40"/>
      <c r="C523" s="40">
        <f>IF(ISNA(VLOOKUP(A523,'Vervallen BHT'!A:C,3,FALSE))," ","Oui")</f>
      </c>
      <c r="D523" t="s" s="18">
        <v>25446</v>
      </c>
      <c r="E523" s="54"/>
      <c r="F523" s="40"/>
      <c r="G523" s="40"/>
      <c r="H523" s="40"/>
      <c r="I523" s="40"/>
      <c r="J523" s="40"/>
      <c r="K523" s="40"/>
      <c r="L523" s="40"/>
      <c r="M523" s="40"/>
      <c r="N523" s="40"/>
      <c r="O523" s="41">
        <v>1</v>
      </c>
      <c r="P523" s="40">
        <v>1</v>
      </c>
      <c r="Q523" s="40">
        <v>1</v>
      </c>
      <c r="R523" s="40">
        <v>1</v>
      </c>
      <c r="S523" s="35">
        <v>1</v>
      </c>
      <c r="T523" s="69">
        <v>1</v>
      </c>
      <c r="U523" s="69">
        <v>1</v>
      </c>
      <c r="V523" s="17">
        <v>23.8</v>
      </c>
      <c r="W523" s="15">
        <f t="shared" si="16"/>
      </c>
      <c r="X523" s="39">
        <f t="shared" si="17"/>
      </c>
    </row>
    <row r="524" spans="1:24" x14ac:dyDescent="0.2">
      <c r="A524" t="s" s="12">
        <v>15743</v>
      </c>
      <c r="B524" s="40"/>
      <c r="C524" s="40">
        <f>IF(ISNA(VLOOKUP(A524,'Vervallen BHT'!A:C,3,FALSE))," ","Oui")</f>
      </c>
      <c r="D524" t="s" s="18">
        <v>15744</v>
      </c>
      <c r="E524" s="13"/>
      <c r="F524" s="40"/>
      <c r="G524" s="40"/>
      <c r="H524" s="40">
        <v>2</v>
      </c>
      <c r="I524" s="40">
        <v>2</v>
      </c>
      <c r="J524" s="40">
        <v>2</v>
      </c>
      <c r="K524" s="40">
        <v>2</v>
      </c>
      <c r="L524" s="40">
        <v>2</v>
      </c>
      <c r="M524" s="40">
        <v>2</v>
      </c>
      <c r="N524" s="40">
        <v>1</v>
      </c>
      <c r="O524" s="41">
        <v>1</v>
      </c>
      <c r="P524" s="40">
        <v>1</v>
      </c>
      <c r="Q524" s="40">
        <v>1</v>
      </c>
      <c r="R524" s="40">
        <v>1</v>
      </c>
      <c r="S524" s="35">
        <v>1</v>
      </c>
      <c r="T524" s="69">
        <v>1</v>
      </c>
      <c r="U524" s="69">
        <v>1</v>
      </c>
      <c r="V524" s="17">
        <f>28.5/2</f>
      </c>
      <c r="W524" s="15">
        <f t="shared" si="16"/>
      </c>
      <c r="X524" s="39">
        <f t="shared" si="17"/>
      </c>
    </row>
    <row r="525" spans="1:24" x14ac:dyDescent="0.2">
      <c r="A525" t="s" s="12">
        <v>408</v>
      </c>
      <c r="B525" s="40"/>
      <c r="C525" s="40">
        <f>IF(ISNA(VLOOKUP(A525,'Vervallen BHT'!A:C,3,FALSE))," ","Oui")</f>
      </c>
      <c r="D525" t="s" s="18">
        <v>3729</v>
      </c>
      <c r="E525" s="13"/>
      <c r="F525" s="40">
        <v>11</v>
      </c>
      <c r="G525" s="40">
        <v>16</v>
      </c>
      <c r="H525" s="40">
        <v>8</v>
      </c>
      <c r="I525" s="40">
        <v>18</v>
      </c>
      <c r="J525" s="40">
        <v>12</v>
      </c>
      <c r="K525" s="40">
        <v>24</v>
      </c>
      <c r="L525" s="40">
        <v>21</v>
      </c>
      <c r="M525" s="40">
        <v>19</v>
      </c>
      <c r="N525" s="40">
        <v>15</v>
      </c>
      <c r="O525" s="41">
        <v>15</v>
      </c>
      <c r="P525" s="40">
        <v>7</v>
      </c>
      <c r="Q525" s="40">
        <v>12</v>
      </c>
      <c r="R525" s="40">
        <v>8</v>
      </c>
      <c r="S525" s="35">
        <v>8</v>
      </c>
      <c r="T525" s="69">
        <v>7</v>
      </c>
      <c r="U525" s="69">
        <v>7</v>
      </c>
      <c r="V525" s="17">
        <f>892.62/20</f>
      </c>
      <c r="W525" s="15">
        <f t="shared" si="16"/>
      </c>
      <c r="X525" s="39">
        <f t="shared" si="17"/>
      </c>
    </row>
    <row r="526" spans="1:24" x14ac:dyDescent="0.2">
      <c r="A526" t="s" s="12">
        <v>20257</v>
      </c>
      <c r="B526" s="40"/>
      <c r="C526" s="40">
        <f>IF(ISNA(VLOOKUP(A526,'Vervallen BHT'!A:C,3,FALSE))," ","Oui")</f>
      </c>
      <c r="D526" t="s" s="18">
        <v>20258</v>
      </c>
      <c r="E526" s="13"/>
      <c r="F526" s="40"/>
      <c r="G526" s="40"/>
      <c r="H526" s="40"/>
      <c r="I526" s="40"/>
      <c r="J526" s="40"/>
      <c r="K526" s="40"/>
      <c r="L526" s="40">
        <v>1</v>
      </c>
      <c r="M526" s="40">
        <v>1</v>
      </c>
      <c r="N526" s="40">
        <v>1</v>
      </c>
      <c r="O526" s="41">
        <v>1</v>
      </c>
      <c r="P526" s="40">
        <v>1</v>
      </c>
      <c r="Q526" s="40">
        <v>1</v>
      </c>
      <c r="R526" s="40">
        <v>1</v>
      </c>
      <c r="S526" s="35">
        <v>1</v>
      </c>
      <c r="T526" s="69">
        <v>1</v>
      </c>
      <c r="U526" s="69">
        <v>1</v>
      </c>
      <c r="V526" s="17">
        <v>35</v>
      </c>
      <c r="W526" s="15">
        <f t="shared" si="16"/>
      </c>
      <c r="X526" s="39">
        <f t="shared" si="17"/>
      </c>
    </row>
    <row r="527" spans="1:24" x14ac:dyDescent="0.2">
      <c r="A527" t="s" s="12">
        <v>15565</v>
      </c>
      <c r="B527" s="40"/>
      <c r="C527" s="40">
        <f>IF(ISNA(VLOOKUP(A527,'Vervallen BHT'!A:C,3,FALSE))," ","Oui")</f>
      </c>
      <c r="D527" t="s" s="18">
        <v>15566</v>
      </c>
      <c r="E527" s="13"/>
      <c r="F527" s="40">
        <v>0</v>
      </c>
      <c r="G527" s="40">
        <v>2</v>
      </c>
      <c r="H527" s="40">
        <v>1</v>
      </c>
      <c r="I527" s="40">
        <v>1</v>
      </c>
      <c r="J527" s="40">
        <v>1</v>
      </c>
      <c r="K527" s="40"/>
      <c r="L527" s="40">
        <v>1</v>
      </c>
      <c r="M527" s="40">
        <v>1</v>
      </c>
      <c r="N527" s="40">
        <v>1</v>
      </c>
      <c r="O527" s="41">
        <v>1</v>
      </c>
      <c r="P527" s="40">
        <v>1</v>
      </c>
      <c r="Q527" s="40">
        <v>1</v>
      </c>
      <c r="R527" s="40">
        <v>1</v>
      </c>
      <c r="S527" s="35">
        <v>1</v>
      </c>
      <c r="T527" s="69">
        <v>1</v>
      </c>
      <c r="U527" s="69">
        <v>1</v>
      </c>
      <c r="V527" s="17">
        <v>35</v>
      </c>
      <c r="W527" s="15">
        <f t="shared" si="16"/>
      </c>
      <c r="X527" s="39">
        <f t="shared" si="17"/>
      </c>
    </row>
    <row r="528" spans="1:24" x14ac:dyDescent="0.2">
      <c r="A528" t="s" s="12">
        <v>15740</v>
      </c>
      <c r="B528" s="40"/>
      <c r="C528" s="40">
        <f>IF(ISNA(VLOOKUP(A528,'Vervallen BHT'!A:C,3,FALSE))," ","Oui")</f>
      </c>
      <c r="D528" t="s" s="18">
        <v>15741</v>
      </c>
      <c r="E528" s="13"/>
      <c r="F528" s="40"/>
      <c r="G528" s="40"/>
      <c r="H528" s="40">
        <v>2</v>
      </c>
      <c r="I528" s="40">
        <v>2</v>
      </c>
      <c r="J528" s="40">
        <v>1</v>
      </c>
      <c r="K528" s="40">
        <v>1</v>
      </c>
      <c r="L528" s="40">
        <v>2</v>
      </c>
      <c r="M528" s="40">
        <v>2</v>
      </c>
      <c r="N528" s="40">
        <v>2</v>
      </c>
      <c r="O528" s="41">
        <v>2</v>
      </c>
      <c r="P528" s="40">
        <v>1</v>
      </c>
      <c r="Q528" s="40">
        <v>1</v>
      </c>
      <c r="R528" s="40">
        <v>2</v>
      </c>
      <c r="S528" s="35">
        <v>2</v>
      </c>
      <c r="T528" s="69">
        <v>2</v>
      </c>
      <c r="U528" s="69">
        <v>2</v>
      </c>
      <c r="V528" s="17">
        <f>172.36/2</f>
      </c>
      <c r="W528" s="15">
        <f t="shared" si="16"/>
      </c>
      <c r="X528" s="39">
        <f t="shared" si="17"/>
      </c>
    </row>
    <row r="529" spans="1:26" x14ac:dyDescent="0.2">
      <c r="A529" t="s" s="12">
        <v>20156</v>
      </c>
      <c r="B529" s="40"/>
      <c r="C529" s="40">
        <f>IF(ISNA(VLOOKUP(A529,'Vervallen BHT'!A:C,3,FALSE))," ","Oui")</f>
      </c>
      <c r="D529" t="s" s="18">
        <v>20157</v>
      </c>
      <c r="E529" s="13"/>
      <c r="F529" s="40"/>
      <c r="G529" s="40"/>
      <c r="H529" s="40"/>
      <c r="I529" s="40"/>
      <c r="J529" s="40">
        <v>0</v>
      </c>
      <c r="K529" s="40">
        <v>0</v>
      </c>
      <c r="L529" s="40">
        <v>1</v>
      </c>
      <c r="M529" s="40">
        <v>1</v>
      </c>
      <c r="N529" s="40">
        <v>1</v>
      </c>
      <c r="O529" s="41">
        <v>1</v>
      </c>
      <c r="P529" s="40">
        <v>1</v>
      </c>
      <c r="Q529" s="40">
        <v>1</v>
      </c>
      <c r="R529" s="40">
        <v>1</v>
      </c>
      <c r="S529" s="35">
        <v>1</v>
      </c>
      <c r="T529" s="69">
        <v>1</v>
      </c>
      <c r="U529" s="69">
        <v>1</v>
      </c>
      <c r="V529" s="17">
        <v>84.2</v>
      </c>
      <c r="W529" s="15">
        <f t="shared" si="16"/>
      </c>
      <c r="X529" s="39">
        <f t="shared" si="17"/>
      </c>
    </row>
    <row r="530" spans="1:26" x14ac:dyDescent="0.2">
      <c r="A530" t="s" s="12">
        <v>15658</v>
      </c>
      <c r="B530" s="40"/>
      <c r="C530" s="40">
        <f>IF(ISNA(VLOOKUP(A530,'Vervallen BHT'!A:C,3,FALSE))," ","Oui")</f>
      </c>
      <c r="D530" t="s" s="18">
        <v>15659</v>
      </c>
      <c r="E530" s="13"/>
      <c r="F530" s="40"/>
      <c r="G530" s="40"/>
      <c r="H530" s="40">
        <v>1</v>
      </c>
      <c r="I530" s="40">
        <v>1</v>
      </c>
      <c r="J530" s="40">
        <v>1</v>
      </c>
      <c r="K530" s="40">
        <v>1</v>
      </c>
      <c r="L530" s="40">
        <v>1</v>
      </c>
      <c r="M530" s="40">
        <v>1</v>
      </c>
      <c r="N530" s="40">
        <v>1</v>
      </c>
      <c r="O530" s="41">
        <v>1</v>
      </c>
      <c r="P530" s="40">
        <v>1</v>
      </c>
      <c r="Q530" s="40">
        <v>1</v>
      </c>
      <c r="R530" s="40">
        <v>1</v>
      </c>
      <c r="S530" s="35">
        <v>1</v>
      </c>
      <c r="T530" s="69">
        <v>1</v>
      </c>
      <c r="U530" s="69">
        <v>1</v>
      </c>
      <c r="V530" s="17">
        <f>278.72/2</f>
      </c>
      <c r="W530" s="15">
        <f t="shared" si="16"/>
      </c>
      <c r="X530" s="39">
        <f t="shared" si="17"/>
      </c>
    </row>
    <row r="531" spans="1:26" x14ac:dyDescent="0.2">
      <c r="A531" t="s" s="12">
        <v>20234</v>
      </c>
      <c r="B531" s="40"/>
      <c r="C531" s="40">
        <f>IF(ISNA(VLOOKUP(A531,'Vervallen BHT'!A:C,3,FALSE))," ","Oui")</f>
      </c>
      <c r="D531" t="s" s="18">
        <v>20235</v>
      </c>
      <c r="E531" s="13"/>
      <c r="F531" s="40"/>
      <c r="G531" s="40"/>
      <c r="H531" s="40"/>
      <c r="I531" s="40"/>
      <c r="J531" s="40"/>
      <c r="K531" s="40">
        <v>10</v>
      </c>
      <c r="L531" s="40">
        <v>3</v>
      </c>
      <c r="M531" s="40">
        <v>3</v>
      </c>
      <c r="N531" s="40">
        <v>3</v>
      </c>
      <c r="O531" s="41">
        <v>3</v>
      </c>
      <c r="P531" s="40">
        <v>3</v>
      </c>
      <c r="Q531" s="40">
        <v>3</v>
      </c>
      <c r="R531" s="40">
        <v>3</v>
      </c>
      <c r="S531" s="35">
        <v>2</v>
      </c>
      <c r="T531" s="69">
        <v>2</v>
      </c>
      <c r="U531" s="69">
        <v>2</v>
      </c>
      <c r="V531" s="17">
        <f>448/10</f>
      </c>
      <c r="W531" s="15">
        <f t="shared" si="16"/>
      </c>
      <c r="X531" s="39">
        <f t="shared" si="17"/>
      </c>
    </row>
    <row r="532" spans="1:26" x14ac:dyDescent="0.2">
      <c r="A532" t="s" s="12">
        <v>428</v>
      </c>
      <c r="B532" s="40"/>
      <c r="C532" s="40">
        <f>IF(ISNA(VLOOKUP(A532,'Vervallen BHT'!A:C,3,FALSE))," ","Oui")</f>
      </c>
      <c r="D532" t="s" s="18">
        <v>429</v>
      </c>
      <c r="E532" s="13"/>
      <c r="F532" s="40">
        <v>2</v>
      </c>
      <c r="G532" s="40">
        <v>5</v>
      </c>
      <c r="H532" s="40">
        <v>5</v>
      </c>
      <c r="I532" s="40">
        <v>4</v>
      </c>
      <c r="J532" s="40">
        <v>1</v>
      </c>
      <c r="K532" s="40">
        <v>5</v>
      </c>
      <c r="L532" s="40">
        <v>1</v>
      </c>
      <c r="M532" s="40">
        <v>2</v>
      </c>
      <c r="N532" s="40">
        <v>4</v>
      </c>
      <c r="O532" s="40">
        <v>0</v>
      </c>
      <c r="P532" s="40">
        <v>7</v>
      </c>
      <c r="Q532" s="40">
        <v>3</v>
      </c>
      <c r="R532" s="40">
        <v>2</v>
      </c>
      <c r="S532" s="35">
        <v>1</v>
      </c>
      <c r="T532" s="69">
        <v>2</v>
      </c>
      <c r="U532" s="69">
        <v>2</v>
      </c>
      <c r="V532" s="17">
        <f>290.5/5</f>
      </c>
      <c r="W532" s="15">
        <f t="shared" si="16"/>
      </c>
      <c r="X532" s="39">
        <f t="shared" si="17"/>
      </c>
    </row>
    <row r="533" spans="1:26" x14ac:dyDescent="0.2">
      <c r="A533" t="s" s="12">
        <v>13330</v>
      </c>
      <c r="B533" s="40"/>
      <c r="C533" s="40">
        <f>IF(ISNA(VLOOKUP(A533,'Vervallen BHT'!A:C,3,FALSE))," ","Oui")</f>
      </c>
      <c r="D533" t="s" s="18">
        <v>13331</v>
      </c>
      <c r="E533" s="13"/>
      <c r="F533" s="40">
        <v>1</v>
      </c>
      <c r="G533" s="40">
        <v>0</v>
      </c>
      <c r="H533" s="40">
        <v>2</v>
      </c>
      <c r="I533" s="40">
        <v>1</v>
      </c>
      <c r="J533" s="40">
        <v>2</v>
      </c>
      <c r="K533" s="40">
        <v>1</v>
      </c>
      <c r="L533" s="40">
        <v>1</v>
      </c>
      <c r="M533" s="40">
        <v>3</v>
      </c>
      <c r="N533" s="40">
        <v>2</v>
      </c>
      <c r="O533" s="41">
        <v>1</v>
      </c>
      <c r="P533" s="40">
        <v>2</v>
      </c>
      <c r="Q533" s="40">
        <v>0</v>
      </c>
      <c r="R533" s="40">
        <v>0</v>
      </c>
      <c r="S533" s="35">
        <v>3</v>
      </c>
      <c r="T533" s="69">
        <v>3</v>
      </c>
      <c r="U533" s="69">
        <v>3</v>
      </c>
      <c r="V533" s="17">
        <f>142.8/2</f>
      </c>
      <c r="W533" s="15">
        <f t="shared" si="16"/>
      </c>
      <c r="X533" s="39">
        <f t="shared" si="17"/>
      </c>
    </row>
    <row r="534" spans="1:26" x14ac:dyDescent="0.2">
      <c r="A534" t="s" s="12">
        <v>15732</v>
      </c>
      <c r="B534" s="40"/>
      <c r="C534" s="40">
        <f>IF(ISNA(VLOOKUP(A534,'Vervallen BHT'!A:C,3,FALSE))," ","Oui")</f>
      </c>
      <c r="D534" t="s" s="18">
        <v>15733</v>
      </c>
      <c r="E534" s="13"/>
      <c r="F534" s="40"/>
      <c r="G534" s="40"/>
      <c r="H534" s="40">
        <v>1</v>
      </c>
      <c r="I534" s="40">
        <v>1</v>
      </c>
      <c r="J534" s="40">
        <v>1</v>
      </c>
      <c r="K534" s="40">
        <v>2</v>
      </c>
      <c r="L534" s="40">
        <v>2</v>
      </c>
      <c r="M534" s="40">
        <v>2</v>
      </c>
      <c r="N534" s="40">
        <v>2</v>
      </c>
      <c r="O534" s="41">
        <v>2</v>
      </c>
      <c r="P534" s="40">
        <v>2</v>
      </c>
      <c r="Q534" s="40">
        <v>1</v>
      </c>
      <c r="R534" s="40">
        <v>1</v>
      </c>
      <c r="S534" s="35">
        <v>1</v>
      </c>
      <c r="T534" s="69">
        <v>1</v>
      </c>
      <c r="U534" s="69">
        <v>1</v>
      </c>
      <c r="V534" s="17">
        <v>54.6</v>
      </c>
      <c r="W534" s="15">
        <f t="shared" si="16"/>
      </c>
      <c r="X534" s="39">
        <f t="shared" si="17"/>
      </c>
    </row>
    <row r="535" spans="1:26" x14ac:dyDescent="0.2">
      <c r="A535" t="s" s="12">
        <v>20239</v>
      </c>
      <c r="B535" s="40"/>
      <c r="C535" s="40">
        <f>IF(ISNA(VLOOKUP(A535,'Vervallen BHT'!A:C,3,FALSE))," ","Oui")</f>
      </c>
      <c r="D535" t="s" s="18">
        <v>20238</v>
      </c>
      <c r="E535" s="13"/>
      <c r="F535" s="40"/>
      <c r="G535" s="40"/>
      <c r="H535" s="40"/>
      <c r="I535" s="40"/>
      <c r="J535" s="40"/>
      <c r="K535" s="40">
        <v>1</v>
      </c>
      <c r="L535" s="40">
        <v>1</v>
      </c>
      <c r="M535" s="40">
        <v>1</v>
      </c>
      <c r="N535" s="40">
        <v>1</v>
      </c>
      <c r="O535" s="41">
        <v>1</v>
      </c>
      <c r="P535" s="40">
        <v>1</v>
      </c>
      <c r="Q535" s="40">
        <v>1</v>
      </c>
      <c r="R535" s="40">
        <v>1</v>
      </c>
      <c r="S535" s="35">
        <v>1</v>
      </c>
      <c r="T535" s="69">
        <v>1</v>
      </c>
      <c r="U535" s="69">
        <v>1</v>
      </c>
      <c r="V535" s="17">
        <v>23.1</v>
      </c>
      <c r="W535" s="15">
        <f t="shared" si="16"/>
      </c>
      <c r="X535" s="39">
        <f t="shared" si="17"/>
      </c>
    </row>
    <row r="536" spans="1:26" s="45" customFormat="1" x14ac:dyDescent="0.2">
      <c r="A536" t="s" s="12">
        <v>3749</v>
      </c>
      <c r="B536" s="40"/>
      <c r="C536" s="40">
        <f>IF(ISNA(VLOOKUP(A536,'Vervallen BHT'!A:C,3,FALSE))," ","Oui")</f>
      </c>
      <c r="D536" t="s" s="18">
        <v>3750</v>
      </c>
      <c r="E536" s="13"/>
      <c r="F536" s="40">
        <v>2</v>
      </c>
      <c r="G536" s="40">
        <v>0</v>
      </c>
      <c r="H536" s="40">
        <v>3</v>
      </c>
      <c r="I536" s="40">
        <v>2</v>
      </c>
      <c r="J536" s="40">
        <v>4</v>
      </c>
      <c r="K536" s="40">
        <v>2</v>
      </c>
      <c r="L536" s="40">
        <v>3</v>
      </c>
      <c r="M536" s="40">
        <v>6</v>
      </c>
      <c r="N536" s="40">
        <v>1</v>
      </c>
      <c r="O536" s="41">
        <v>7</v>
      </c>
      <c r="P536" s="40">
        <v>5</v>
      </c>
      <c r="Q536" s="40">
        <v>2</v>
      </c>
      <c r="R536" s="40">
        <v>10</v>
      </c>
      <c r="S536" s="35">
        <v>10</v>
      </c>
      <c r="T536" s="69">
        <v>9</v>
      </c>
      <c r="U536" s="69">
        <v>9</v>
      </c>
      <c r="V536" s="17">
        <f>714/10</f>
      </c>
      <c r="W536" s="15">
        <f t="shared" si="16"/>
      </c>
      <c r="X536" s="39">
        <f t="shared" si="17"/>
      </c>
      <c r="Y536" s="4"/>
      <c r="Z536" s="4"/>
    </row>
    <row r="537" spans="1:26" x14ac:dyDescent="0.2">
      <c r="A537" t="s" s="12">
        <v>26217</v>
      </c>
      <c r="B537" s="40"/>
      <c r="C537" s="40"/>
      <c r="D537" t="s" s="18">
        <v>26218</v>
      </c>
      <c r="E537" s="13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35">
        <v>1</v>
      </c>
      <c r="T537" s="69">
        <v>1</v>
      </c>
      <c r="U537" s="69">
        <v>1</v>
      </c>
      <c r="V537" s="17">
        <v>18.9</v>
      </c>
      <c r="W537" s="15">
        <f t="shared" si="16"/>
      </c>
      <c r="X537" s="39">
        <f t="shared" si="17"/>
      </c>
    </row>
    <row r="538" spans="1:26" x14ac:dyDescent="0.2">
      <c r="A538" t="s" s="12">
        <v>20259</v>
      </c>
      <c r="B538" s="40"/>
      <c r="C538" s="40">
        <f>IF(ISNA(VLOOKUP(A538,'Vervallen BHT'!A:C,3,FALSE))," ","Oui")</f>
      </c>
      <c r="D538" t="s" s="18">
        <v>20260</v>
      </c>
      <c r="E538" s="13"/>
      <c r="F538" s="40"/>
      <c r="G538" s="40"/>
      <c r="H538" s="40"/>
      <c r="I538" s="40"/>
      <c r="J538" s="40"/>
      <c r="K538" s="40"/>
      <c r="L538" s="40">
        <v>1</v>
      </c>
      <c r="M538" s="40">
        <v>1</v>
      </c>
      <c r="N538" s="40">
        <v>1</v>
      </c>
      <c r="O538" s="41">
        <v>1</v>
      </c>
      <c r="P538" s="40">
        <v>1</v>
      </c>
      <c r="Q538" s="40">
        <v>1</v>
      </c>
      <c r="R538" s="40">
        <v>1</v>
      </c>
      <c r="S538" s="35">
        <v>1</v>
      </c>
      <c r="T538" s="69">
        <v>1</v>
      </c>
      <c r="U538" s="69">
        <v>1</v>
      </c>
      <c r="V538" s="17">
        <v>23.1</v>
      </c>
      <c r="W538" s="15">
        <f t="shared" si="16"/>
      </c>
      <c r="X538" s="39">
        <f t="shared" si="17"/>
      </c>
    </row>
    <row r="539" spans="1:26" x14ac:dyDescent="0.2">
      <c r="A539" t="s" s="12">
        <v>1685</v>
      </c>
      <c r="B539" s="40"/>
      <c r="C539" s="40">
        <f>IF(ISNA(VLOOKUP(A539,'Vervallen BHT'!A:C,3,FALSE))," ","Oui")</f>
      </c>
      <c r="D539" t="s" s="13">
        <v>14361</v>
      </c>
      <c r="E539" s="13"/>
      <c r="F539" s="40">
        <v>0</v>
      </c>
      <c r="G539" s="40">
        <v>7</v>
      </c>
      <c r="H539" s="40">
        <v>7</v>
      </c>
      <c r="I539" s="40">
        <v>7</v>
      </c>
      <c r="J539" s="40">
        <v>7</v>
      </c>
      <c r="K539" s="40">
        <v>7</v>
      </c>
      <c r="L539" s="40">
        <v>8</v>
      </c>
      <c r="M539" s="40">
        <v>8</v>
      </c>
      <c r="N539" s="40">
        <v>7</v>
      </c>
      <c r="O539" s="41">
        <v>7</v>
      </c>
      <c r="P539" s="40">
        <v>7</v>
      </c>
      <c r="Q539" s="40">
        <v>7</v>
      </c>
      <c r="R539" s="40">
        <v>7</v>
      </c>
      <c r="S539" s="35">
        <v>7</v>
      </c>
      <c r="T539" s="69">
        <v>6</v>
      </c>
      <c r="U539" s="69">
        <v>6</v>
      </c>
      <c r="V539" s="17">
        <v>7.7</v>
      </c>
      <c r="W539" s="15">
        <f t="shared" si="16"/>
      </c>
      <c r="X539" s="39">
        <f t="shared" si="17"/>
      </c>
    </row>
    <row r="540" spans="1:26" x14ac:dyDescent="0.2">
      <c r="A540" t="s" s="12">
        <v>25461</v>
      </c>
      <c r="B540" s="40"/>
      <c r="C540" s="40">
        <f>IF(ISNA(VLOOKUP(A540,'Vervallen BHT'!A:C,3,FALSE))," ","Oui")</f>
      </c>
      <c r="D540" t="s" s="13">
        <v>26150</v>
      </c>
      <c r="E540" s="13"/>
      <c r="F540" s="40"/>
      <c r="G540" s="40"/>
      <c r="H540" s="40"/>
      <c r="I540" s="40"/>
      <c r="J540" s="40"/>
      <c r="K540" s="40"/>
      <c r="L540" s="40"/>
      <c r="M540" s="40"/>
      <c r="N540" s="40"/>
      <c r="O540" s="41"/>
      <c r="P540" s="40">
        <v>2</v>
      </c>
      <c r="Q540" s="40">
        <v>2</v>
      </c>
      <c r="R540" s="40">
        <v>2</v>
      </c>
      <c r="S540" s="35">
        <v>2</v>
      </c>
      <c r="T540" s="69">
        <v>2</v>
      </c>
      <c r="U540" s="69">
        <v>2</v>
      </c>
      <c r="V540" s="17">
        <v>58.5</v>
      </c>
      <c r="W540" s="15">
        <f t="shared" si="16"/>
      </c>
      <c r="X540" s="39">
        <f t="shared" si="17"/>
      </c>
    </row>
    <row r="541" spans="1:26" x14ac:dyDescent="0.2">
      <c r="A541" t="s" s="12">
        <v>26147</v>
      </c>
      <c r="B541" s="40"/>
      <c r="C541" s="40"/>
      <c r="D541" t="s" s="13">
        <v>26148</v>
      </c>
      <c r="E541" s="13"/>
      <c r="F541" s="40"/>
      <c r="G541" s="40"/>
      <c r="H541" s="40"/>
      <c r="I541" s="40"/>
      <c r="J541" s="40"/>
      <c r="K541" s="40"/>
      <c r="L541" s="40"/>
      <c r="M541" s="40"/>
      <c r="N541" s="40"/>
      <c r="O541" s="41"/>
      <c r="P541" s="40"/>
      <c r="Q541" s="40">
        <v>4</v>
      </c>
      <c r="R541" s="40">
        <v>4</v>
      </c>
      <c r="S541" s="35">
        <v>4</v>
      </c>
      <c r="T541" s="69">
        <v>4</v>
      </c>
      <c r="U541" s="69">
        <v>4</v>
      </c>
      <c r="V541" s="17">
        <v>38.5</v>
      </c>
      <c r="W541" s="15">
        <f t="shared" si="16"/>
      </c>
      <c r="X541" s="39">
        <f t="shared" si="17"/>
      </c>
    </row>
    <row r="542" spans="1:26" x14ac:dyDescent="0.2">
      <c r="A542" t="s" s="12">
        <v>26145</v>
      </c>
      <c r="B542" s="40"/>
      <c r="C542" s="40"/>
      <c r="D542" t="s" s="13">
        <v>26146</v>
      </c>
      <c r="E542" s="13"/>
      <c r="F542" s="40"/>
      <c r="G542" s="40"/>
      <c r="H542" s="40"/>
      <c r="I542" s="40"/>
      <c r="J542" s="40"/>
      <c r="K542" s="40"/>
      <c r="L542" s="40"/>
      <c r="M542" s="40"/>
      <c r="N542" s="40"/>
      <c r="O542" s="41"/>
      <c r="P542" s="40"/>
      <c r="Q542" s="40">
        <v>0</v>
      </c>
      <c r="R542" s="40">
        <v>0</v>
      </c>
      <c r="S542" s="35">
        <v>0</v>
      </c>
      <c r="T542" s="69">
        <v>0</v>
      </c>
      <c r="U542" s="69">
        <v>0</v>
      </c>
      <c r="V542" s="17">
        <v>217.7</v>
      </c>
      <c r="W542" s="15">
        <f t="shared" si="16"/>
      </c>
      <c r="X542" s="39">
        <f t="shared" si="17"/>
      </c>
    </row>
    <row r="543" spans="1:26" x14ac:dyDescent="0.2">
      <c r="A543" t="s" s="12">
        <v>15561</v>
      </c>
      <c r="B543" s="40"/>
      <c r="C543" s="40">
        <f>IF(ISNA(VLOOKUP(A543,'Vervallen BHT'!A:C,3,FALSE))," ","Oui")</f>
      </c>
      <c r="D543" t="s" s="18">
        <v>15562</v>
      </c>
      <c r="E543" s="13"/>
      <c r="F543" s="40">
        <v>5</v>
      </c>
      <c r="G543" s="40">
        <v>4</v>
      </c>
      <c r="H543" s="40">
        <v>4</v>
      </c>
      <c r="I543" s="40">
        <v>7</v>
      </c>
      <c r="J543" s="40">
        <v>8</v>
      </c>
      <c r="K543" s="40">
        <v>5</v>
      </c>
      <c r="L543" s="40">
        <v>4</v>
      </c>
      <c r="M543" s="40">
        <v>3</v>
      </c>
      <c r="N543" s="40">
        <v>2</v>
      </c>
      <c r="O543" s="40">
        <v>2</v>
      </c>
      <c r="P543" s="40">
        <v>3</v>
      </c>
      <c r="Q543" s="40">
        <v>7</v>
      </c>
      <c r="R543" s="40">
        <v>3</v>
      </c>
      <c r="S543" s="35">
        <v>1</v>
      </c>
      <c r="T543" s="69">
        <v>2</v>
      </c>
      <c r="U543" s="69">
        <v>2</v>
      </c>
      <c r="V543" s="17">
        <f>473.2/2</f>
      </c>
      <c r="W543" s="15">
        <f t="shared" si="16"/>
      </c>
      <c r="X543" s="39">
        <f t="shared" si="17"/>
      </c>
    </row>
    <row r="544" spans="1:26" x14ac:dyDescent="0.2">
      <c r="A544" t="s" s="12">
        <v>3730</v>
      </c>
      <c r="B544" s="40"/>
      <c r="C544" s="40">
        <f>IF(ISNA(VLOOKUP(A544,'Vervallen BHT'!A:C,3,FALSE))," ","Oui")</f>
      </c>
      <c r="D544" t="s" s="18">
        <v>26157</v>
      </c>
      <c r="E544" s="13"/>
      <c r="F544" s="40">
        <v>9</v>
      </c>
      <c r="G544" s="40">
        <v>10</v>
      </c>
      <c r="H544" s="40">
        <v>9</v>
      </c>
      <c r="I544" s="40">
        <v>5</v>
      </c>
      <c r="J544" s="40">
        <v>3</v>
      </c>
      <c r="K544" s="40">
        <v>2</v>
      </c>
      <c r="L544" s="40">
        <v>2</v>
      </c>
      <c r="M544" s="40">
        <v>0</v>
      </c>
      <c r="N544" s="40">
        <v>0</v>
      </c>
      <c r="O544" s="41">
        <v>0</v>
      </c>
      <c r="P544" s="40">
        <v>0</v>
      </c>
      <c r="Q544" s="40">
        <v>0</v>
      </c>
      <c r="R544" s="40">
        <v>0</v>
      </c>
      <c r="S544" s="35">
        <v>0</v>
      </c>
      <c r="T544" s="69">
        <v>0</v>
      </c>
      <c r="U544" s="69">
        <v>0</v>
      </c>
      <c r="V544" s="17">
        <f>2383.02/5</f>
      </c>
      <c r="W544" s="15">
        <f t="shared" si="16"/>
      </c>
      <c r="X544" s="39">
        <f t="shared" si="17"/>
      </c>
    </row>
    <row r="545" spans="1:25" x14ac:dyDescent="0.2">
      <c r="A545" t="s" s="12">
        <v>3731</v>
      </c>
      <c r="B545" s="40"/>
      <c r="C545" s="40">
        <f>IF(ISNA(VLOOKUP(A545,'Vervallen BHT'!A:C,3,FALSE))," ","Oui")</f>
      </c>
      <c r="D545" t="s" s="18">
        <v>3738</v>
      </c>
      <c r="E545" t="s" s="13">
        <v>26153</v>
      </c>
      <c r="F545" s="40">
        <v>10</v>
      </c>
      <c r="G545" s="40">
        <v>9</v>
      </c>
      <c r="H545" s="40">
        <v>9</v>
      </c>
      <c r="I545" s="40">
        <v>9</v>
      </c>
      <c r="J545" s="40">
        <v>10</v>
      </c>
      <c r="K545" s="40">
        <v>10</v>
      </c>
      <c r="L545" s="40">
        <v>9</v>
      </c>
      <c r="M545" s="40">
        <v>2</v>
      </c>
      <c r="N545" s="40">
        <v>2</v>
      </c>
      <c r="O545" s="41">
        <v>2</v>
      </c>
      <c r="P545" s="40">
        <v>2</v>
      </c>
      <c r="Q545" s="40">
        <v>2</v>
      </c>
      <c r="R545" s="40">
        <v>2</v>
      </c>
      <c r="S545" s="35">
        <v>2</v>
      </c>
      <c r="T545" s="69">
        <v>2</v>
      </c>
      <c r="U545" s="69">
        <v>2</v>
      </c>
      <c r="V545" s="17">
        <v>528.94</v>
      </c>
      <c r="W545" s="15">
        <f t="shared" si="16"/>
      </c>
      <c r="X545" s="39">
        <f t="shared" si="17"/>
      </c>
    </row>
    <row r="546" spans="1:25" x14ac:dyDescent="0.2">
      <c r="A546" t="s" s="12">
        <v>3732</v>
      </c>
      <c r="B546" s="40"/>
      <c r="C546" s="40">
        <f>IF(ISNA(VLOOKUP(A546,'Vervallen BHT'!A:C,3,FALSE))," ","Oui")</f>
      </c>
      <c r="D546" t="s" s="18">
        <v>3739</v>
      </c>
      <c r="E546" s="13"/>
      <c r="F546" s="40">
        <v>4</v>
      </c>
      <c r="G546" s="40">
        <v>4</v>
      </c>
      <c r="H546" s="40">
        <v>2</v>
      </c>
      <c r="I546" s="40">
        <v>3</v>
      </c>
      <c r="J546" s="40">
        <v>2</v>
      </c>
      <c r="K546" s="40">
        <v>0</v>
      </c>
      <c r="L546" s="40">
        <v>0</v>
      </c>
      <c r="M546" s="40">
        <v>0</v>
      </c>
      <c r="N546" s="40">
        <v>0</v>
      </c>
      <c r="O546" s="41">
        <v>0</v>
      </c>
      <c r="P546" s="40">
        <v>0</v>
      </c>
      <c r="Q546" s="40">
        <v>0</v>
      </c>
      <c r="R546" s="40">
        <v>0</v>
      </c>
      <c r="S546" s="35">
        <v>0</v>
      </c>
      <c r="T546" s="69">
        <v>0</v>
      </c>
      <c r="U546" s="69">
        <v>0</v>
      </c>
      <c r="V546" s="17">
        <f>1305.46/2</f>
      </c>
      <c r="W546" s="15">
        <f t="shared" si="16"/>
      </c>
      <c r="X546" s="39">
        <f t="shared" si="17"/>
      </c>
      <c r="Y546" t="s" s="4">
        <v>26220</v>
      </c>
    </row>
    <row r="547" spans="1:25" x14ac:dyDescent="0.2">
      <c r="A547" t="s" s="12">
        <v>3733</v>
      </c>
      <c r="B547" s="40"/>
      <c r="C547" s="40">
        <f>IF(ISNA(VLOOKUP(A547,'Vervallen BHT'!A:C,3,FALSE))," ","Oui")</f>
      </c>
      <c r="D547" t="s" s="18">
        <v>3740</v>
      </c>
      <c r="E547" t="s" s="13">
        <v>26154</v>
      </c>
      <c r="F547" s="40">
        <v>4</v>
      </c>
      <c r="G547" s="40">
        <v>4</v>
      </c>
      <c r="H547" s="40">
        <v>3</v>
      </c>
      <c r="I547" s="40">
        <v>2</v>
      </c>
      <c r="J547" s="40">
        <v>2</v>
      </c>
      <c r="K547" s="40">
        <v>1</v>
      </c>
      <c r="L547" s="40">
        <v>1</v>
      </c>
      <c r="M547" s="40">
        <v>1</v>
      </c>
      <c r="N547" s="40">
        <v>1</v>
      </c>
      <c r="O547" s="41">
        <v>1</v>
      </c>
      <c r="P547" s="40">
        <v>1</v>
      </c>
      <c r="Q547" s="40">
        <v>1</v>
      </c>
      <c r="R547" s="40">
        <v>1</v>
      </c>
      <c r="S547" s="35">
        <v>1</v>
      </c>
      <c r="T547" s="69">
        <v>1</v>
      </c>
      <c r="U547" s="69">
        <v>1</v>
      </c>
      <c r="V547" s="17">
        <v>702.27</v>
      </c>
      <c r="W547" s="15">
        <f t="shared" si="16"/>
      </c>
      <c r="X547" s="39">
        <f t="shared" si="17"/>
      </c>
    </row>
    <row r="548" spans="1:25" x14ac:dyDescent="0.2">
      <c r="A548" t="s" s="67">
        <v>3734</v>
      </c>
      <c r="B548" s="40"/>
      <c r="C548" s="40">
        <f>IF(ISNA(VLOOKUP(A548,'Vervallen BHT'!A:C,3,FALSE))," ","Oui")</f>
      </c>
      <c r="D548" t="s" s="18">
        <v>20236</v>
      </c>
      <c r="E548" t="s" s="13">
        <v>26233</v>
      </c>
      <c r="F548" s="40">
        <v>7</v>
      </c>
      <c r="G548" s="40">
        <v>6</v>
      </c>
      <c r="H548" s="40">
        <v>4</v>
      </c>
      <c r="I548" s="40">
        <v>7</v>
      </c>
      <c r="J548" s="40">
        <v>6</v>
      </c>
      <c r="K548" s="40">
        <v>10</v>
      </c>
      <c r="L548" s="40">
        <v>7</v>
      </c>
      <c r="M548" s="40">
        <v>7</v>
      </c>
      <c r="N548" s="40">
        <v>6</v>
      </c>
      <c r="O548" s="41">
        <v>6</v>
      </c>
      <c r="P548" s="40">
        <v>5</v>
      </c>
      <c r="Q548" s="40">
        <v>3</v>
      </c>
      <c r="R548" s="40">
        <v>1</v>
      </c>
      <c r="S548" s="35">
        <v>1</v>
      </c>
      <c r="T548" s="69">
        <v>1</v>
      </c>
      <c r="U548" s="69">
        <v>1</v>
      </c>
      <c r="V548" s="17">
        <f>9768.4/20</f>
      </c>
      <c r="W548" s="15">
        <f t="shared" si="16"/>
      </c>
      <c r="X548" s="39">
        <f t="shared" si="17"/>
      </c>
    </row>
    <row r="549" spans="1:25" x14ac:dyDescent="0.2">
      <c r="A549" t="s" s="12">
        <v>3735</v>
      </c>
      <c r="B549" s="40"/>
      <c r="C549" s="40">
        <f>IF(ISNA(VLOOKUP(A549,'Vervallen BHT'!A:C,3,FALSE))," ","Oui")</f>
      </c>
      <c r="D549" t="s" s="18">
        <v>3741</v>
      </c>
      <c r="E549" s="13"/>
      <c r="F549" s="40">
        <v>7</v>
      </c>
      <c r="G549" s="40">
        <v>7</v>
      </c>
      <c r="H549" s="40">
        <v>6</v>
      </c>
      <c r="I549" s="40">
        <v>6</v>
      </c>
      <c r="J549" s="40">
        <v>5</v>
      </c>
      <c r="K549" s="40">
        <v>3</v>
      </c>
      <c r="L549" s="40">
        <v>2</v>
      </c>
      <c r="M549" s="40">
        <v>1</v>
      </c>
      <c r="N549" s="40">
        <v>0</v>
      </c>
      <c r="O549" s="41">
        <v>0</v>
      </c>
      <c r="P549" s="40">
        <v>0</v>
      </c>
      <c r="Q549" s="40">
        <v>0</v>
      </c>
      <c r="R549" s="40">
        <v>0</v>
      </c>
      <c r="S549" s="35">
        <v>0</v>
      </c>
      <c r="T549" s="69">
        <v>0</v>
      </c>
      <c r="U549" s="69">
        <v>0</v>
      </c>
      <c r="V549" s="17">
        <v>546.32</v>
      </c>
      <c r="W549" s="15">
        <f t="shared" si="16"/>
      </c>
      <c r="X549" s="39">
        <f t="shared" si="17"/>
      </c>
    </row>
    <row r="550" spans="1:25" x14ac:dyDescent="0.2">
      <c r="A550" t="s" s="12">
        <v>3736</v>
      </c>
      <c r="B550" s="40"/>
      <c r="C550" s="40">
        <f>IF(ISNA(VLOOKUP(A550,'Vervallen BHT'!A:C,3,FALSE))," ","Oui")</f>
      </c>
      <c r="D550" t="s" s="18">
        <v>26240</v>
      </c>
      <c r="E550" t="s" s="13">
        <v>26155</v>
      </c>
      <c r="F550" s="40">
        <v>1</v>
      </c>
      <c r="G550" s="40">
        <v>0</v>
      </c>
      <c r="H550" s="40">
        <v>1</v>
      </c>
      <c r="I550" s="40">
        <v>0</v>
      </c>
      <c r="J550" s="40">
        <v>0</v>
      </c>
      <c r="K550" s="40">
        <v>0</v>
      </c>
      <c r="L550" s="40">
        <v>1</v>
      </c>
      <c r="M550" s="40">
        <v>1</v>
      </c>
      <c r="N550" s="40">
        <v>1</v>
      </c>
      <c r="O550" s="41">
        <v>1</v>
      </c>
      <c r="P550" s="40">
        <v>1</v>
      </c>
      <c r="Q550" s="40">
        <v>1</v>
      </c>
      <c r="R550" s="40">
        <v>1</v>
      </c>
      <c r="S550" s="35">
        <v>1</v>
      </c>
      <c r="T550" s="69">
        <v>1</v>
      </c>
      <c r="U550" s="69"/>
      <c r="V550" s="17">
        <f>2213.72/2</f>
      </c>
      <c r="W550" s="15">
        <f t="shared" si="16"/>
      </c>
      <c r="X550" s="39">
        <f t="shared" si="17"/>
      </c>
    </row>
    <row r="551" spans="1:25" x14ac:dyDescent="0.2">
      <c r="A551" t="s" s="76">
        <v>3737</v>
      </c>
      <c r="B551" s="76"/>
      <c r="C551" s="76">
        <f>IF(ISNA(VLOOKUP(A551,'Vervallen BHT'!A:C,3,FALSE))," ","Oui")</f>
      </c>
      <c r="D551" t="s" s="77">
        <v>3742</v>
      </c>
      <c r="E551" t="s" s="78">
        <v>26156</v>
      </c>
      <c r="F551" s="76">
        <v>1</v>
      </c>
      <c r="G551" s="76">
        <v>1</v>
      </c>
      <c r="H551" s="76">
        <v>1</v>
      </c>
      <c r="I551" s="76">
        <v>1</v>
      </c>
      <c r="J551" s="76">
        <v>1</v>
      </c>
      <c r="K551" s="76">
        <v>1</v>
      </c>
      <c r="L551" s="76">
        <v>1</v>
      </c>
      <c r="M551" s="76">
        <v>1</v>
      </c>
      <c r="N551" s="76">
        <v>1</v>
      </c>
      <c r="O551" s="79">
        <v>1</v>
      </c>
      <c r="P551" s="76">
        <v>1</v>
      </c>
      <c r="Q551" s="76">
        <v>1</v>
      </c>
      <c r="R551" s="76">
        <v>1</v>
      </c>
      <c r="S551" s="35">
        <v>1</v>
      </c>
      <c r="T551" s="72">
        <v>1</v>
      </c>
      <c r="U551" s="72">
        <v>1</v>
      </c>
      <c r="V551" s="80">
        <v>1556.29</v>
      </c>
      <c r="W551" s="15">
        <f t="shared" si="16"/>
      </c>
      <c r="X551" s="39">
        <f t="shared" si="17"/>
      </c>
    </row>
    <row r="552" spans="1:25" x14ac:dyDescent="0.2">
      <c r="A552" t="s" s="37">
        <v>20208</v>
      </c>
      <c r="B552" s="41"/>
      <c r="C552" s="40">
        <f>IF(ISNA(VLOOKUP(A552,'Vervallen BHT'!A:C,3,FALSE))," ","Oui")</f>
      </c>
      <c r="D552" t="s" s="42">
        <v>20209</v>
      </c>
      <c r="E552" s="43"/>
      <c r="F552" s="41"/>
      <c r="G552" s="41"/>
      <c r="H552" s="41"/>
      <c r="I552" s="41"/>
      <c r="J552" s="40">
        <v>1</v>
      </c>
      <c r="K552" s="40">
        <v>1</v>
      </c>
      <c r="L552" s="40">
        <v>1</v>
      </c>
      <c r="M552" s="40">
        <v>1</v>
      </c>
      <c r="N552" s="40">
        <v>1</v>
      </c>
      <c r="O552" s="41">
        <v>1</v>
      </c>
      <c r="P552" s="40">
        <v>0</v>
      </c>
      <c r="Q552" s="40">
        <v>0</v>
      </c>
      <c r="R552" s="40">
        <v>0</v>
      </c>
      <c r="S552" s="35">
        <v>0</v>
      </c>
      <c r="T552" s="69">
        <v>0</v>
      </c>
      <c r="U552" s="69">
        <v>0</v>
      </c>
      <c r="V552" s="44">
        <v>40</v>
      </c>
      <c r="W552" s="15">
        <f t="shared" si="16"/>
      </c>
      <c r="X552" s="39">
        <f t="shared" si="17"/>
      </c>
    </row>
    <row r="553" spans="1:25" x14ac:dyDescent="0.2">
      <c r="A553" t="s" s="12">
        <v>20158</v>
      </c>
      <c r="B553" s="40"/>
      <c r="C553" s="40">
        <f>IF(ISNA(VLOOKUP(A553,'Vervallen BHT'!A:C,3,FALSE))," ","Oui")</f>
      </c>
      <c r="D553" t="s" s="18">
        <v>20159</v>
      </c>
      <c r="E553" s="13"/>
      <c r="F553" s="40"/>
      <c r="G553" s="40"/>
      <c r="H553" s="40"/>
      <c r="I553" s="40"/>
      <c r="J553" s="40">
        <v>10</v>
      </c>
      <c r="K553" s="40">
        <v>10</v>
      </c>
      <c r="L553" s="40">
        <v>10</v>
      </c>
      <c r="M553" s="40">
        <v>10</v>
      </c>
      <c r="N553" s="40">
        <v>10</v>
      </c>
      <c r="O553" s="41">
        <v>10</v>
      </c>
      <c r="P553" s="40">
        <v>10</v>
      </c>
      <c r="Q553" s="40">
        <v>10</v>
      </c>
      <c r="R553" s="40">
        <v>10</v>
      </c>
      <c r="S553" s="35">
        <v>10</v>
      </c>
      <c r="T553" s="69">
        <v>10</v>
      </c>
      <c r="U553" s="69">
        <v>10</v>
      </c>
      <c r="V553" s="17">
        <f>8.75/10</f>
      </c>
      <c r="W553" s="15">
        <f t="shared" si="16"/>
      </c>
      <c r="X553" s="39">
        <f t="shared" si="17"/>
      </c>
    </row>
    <row r="554" spans="1:25" x14ac:dyDescent="0.2">
      <c r="A554" t="s" s="60">
        <v>3089</v>
      </c>
      <c r="B554" s="53"/>
      <c r="C554" s="53">
        <f>IF(ISNA(VLOOKUP(A554,'Vervallen BHT'!A:C,3,FALSE))," ","Oui")</f>
      </c>
      <c r="D554" t="s" s="57">
        <v>1116</v>
      </c>
      <c r="E554" s="54"/>
      <c r="F554" s="53">
        <v>82</v>
      </c>
      <c r="G554" s="53">
        <v>82</v>
      </c>
      <c r="H554" s="53">
        <v>82</v>
      </c>
      <c r="I554" s="53">
        <v>82</v>
      </c>
      <c r="J554" s="53">
        <v>82</v>
      </c>
      <c r="K554" s="53">
        <v>82</v>
      </c>
      <c r="L554" s="53">
        <v>82</v>
      </c>
      <c r="M554" s="53">
        <v>82</v>
      </c>
      <c r="N554" s="53">
        <v>82</v>
      </c>
      <c r="O554" s="61">
        <v>82</v>
      </c>
      <c r="P554" s="53">
        <v>82</v>
      </c>
      <c r="Q554" s="53">
        <v>82</v>
      </c>
      <c r="R554" s="53">
        <v>8</v>
      </c>
      <c r="S554" s="55">
        <v>8</v>
      </c>
      <c r="T554" s="70">
        <v>8</v>
      </c>
      <c r="U554" s="70">
        <v>8</v>
      </c>
      <c r="V554" s="58">
        <v>0</v>
      </c>
      <c r="W554" s="15">
        <f t="shared" si="16"/>
      </c>
      <c r="X554" s="39">
        <f t="shared" si="17"/>
      </c>
    </row>
    <row r="555" spans="1:25" x14ac:dyDescent="0.2">
      <c r="A555" t="s" s="60">
        <v>3090</v>
      </c>
      <c r="B555" s="53"/>
      <c r="C555" s="53">
        <f>IF(ISNA(VLOOKUP(A555,'Vervallen BHT'!A:C,3,FALSE))," ","Oui")</f>
      </c>
      <c r="D555" t="s" s="59">
        <v>1117</v>
      </c>
      <c r="E555" s="54"/>
      <c r="F555" s="53">
        <v>75</v>
      </c>
      <c r="G555" s="53">
        <v>74</v>
      </c>
      <c r="H555" s="53">
        <v>74</v>
      </c>
      <c r="I555" s="53">
        <v>74</v>
      </c>
      <c r="J555" s="53">
        <v>74</v>
      </c>
      <c r="K555" s="53">
        <v>74</v>
      </c>
      <c r="L555" s="53">
        <v>74</v>
      </c>
      <c r="M555" s="53">
        <v>74</v>
      </c>
      <c r="N555" s="53">
        <v>74</v>
      </c>
      <c r="O555" s="61">
        <v>74</v>
      </c>
      <c r="P555" s="53">
        <v>74</v>
      </c>
      <c r="Q555" s="53">
        <v>74</v>
      </c>
      <c r="R555" s="53">
        <v>74</v>
      </c>
      <c r="S555" s="55">
        <v>74</v>
      </c>
      <c r="T555" s="70">
        <v>74</v>
      </c>
      <c r="U555" s="70">
        <v>74</v>
      </c>
      <c r="V555" s="58">
        <v>0</v>
      </c>
      <c r="W555" s="15">
        <f t="shared" si="16"/>
      </c>
      <c r="X555" s="39">
        <f t="shared" si="17"/>
      </c>
    </row>
    <row r="556" spans="1:25" x14ac:dyDescent="0.2">
      <c r="A556" t="s" s="12">
        <v>13334</v>
      </c>
      <c r="B556" s="40"/>
      <c r="C556" s="40">
        <f>IF(ISNA(VLOOKUP(A556,'Vervallen BHT'!A:C,3,FALSE))," ","Oui")</f>
      </c>
      <c r="D556" t="s" s="13">
        <v>13335</v>
      </c>
      <c r="E556" s="13"/>
      <c r="F556" s="40">
        <v>9</v>
      </c>
      <c r="G556" s="40">
        <v>8</v>
      </c>
      <c r="H556" s="40">
        <v>10</v>
      </c>
      <c r="I556" s="40">
        <v>7</v>
      </c>
      <c r="J556" s="40">
        <v>18</v>
      </c>
      <c r="K556" s="40">
        <v>6</v>
      </c>
      <c r="L556" s="40">
        <v>20</v>
      </c>
      <c r="M556" s="40">
        <v>14</v>
      </c>
      <c r="N556" s="40">
        <v>8</v>
      </c>
      <c r="O556" s="41">
        <v>9</v>
      </c>
      <c r="P556" s="40">
        <v>4</v>
      </c>
      <c r="Q556" s="40">
        <v>8</v>
      </c>
      <c r="R556" s="40">
        <v>4</v>
      </c>
      <c r="S556" s="35">
        <v>5</v>
      </c>
      <c r="T556" s="69">
        <v>9</v>
      </c>
      <c r="U556" s="69">
        <v>9</v>
      </c>
      <c r="V556" s="17">
        <f>210/10</f>
      </c>
      <c r="W556" s="15">
        <f t="shared" si="16"/>
      </c>
      <c r="X556" s="39">
        <f t="shared" si="17"/>
      </c>
    </row>
    <row r="557" spans="1:25" x14ac:dyDescent="0.2">
      <c r="A557" t="s" s="37">
        <v>21626</v>
      </c>
      <c r="B557" s="40"/>
      <c r="C557" s="40">
        <f>IF(ISNA(VLOOKUP(A557,'Vervallen BHT'!A:C,3,FALSE))," ","Oui")</f>
      </c>
      <c r="D557" t="s" s="13">
        <v>21627</v>
      </c>
      <c r="E557" s="13"/>
      <c r="F557" s="40"/>
      <c r="G557" s="40"/>
      <c r="H557" s="40"/>
      <c r="I557" s="40"/>
      <c r="J557" s="40"/>
      <c r="K557" s="40"/>
      <c r="L557" s="40"/>
      <c r="M557" s="40">
        <v>18</v>
      </c>
      <c r="N557" s="40">
        <v>13</v>
      </c>
      <c r="O557" s="41">
        <v>13</v>
      </c>
      <c r="P557" s="40">
        <v>7</v>
      </c>
      <c r="Q557" s="40">
        <v>4</v>
      </c>
      <c r="R557" s="40">
        <v>6</v>
      </c>
      <c r="S557" s="35">
        <v>4</v>
      </c>
      <c r="T557" s="69">
        <v>4</v>
      </c>
      <c r="U557" s="69">
        <v>4</v>
      </c>
      <c r="V557" s="17">
        <f>112/20</f>
      </c>
      <c r="W557" s="15">
        <f t="shared" si="16"/>
      </c>
      <c r="X557" s="39">
        <f t="shared" si="17"/>
      </c>
    </row>
    <row r="558" spans="1:25" x14ac:dyDescent="0.2">
      <c r="A558" t="s" s="12">
        <v>1115</v>
      </c>
      <c r="B558" s="40"/>
      <c r="C558" s="40">
        <f>IF(ISNA(VLOOKUP(A558,'Vervallen BHT'!A:C,3,FALSE))," ","Oui")</f>
      </c>
      <c r="D558" t="s" s="13">
        <v>1799</v>
      </c>
      <c r="E558" s="13"/>
      <c r="F558" s="40">
        <v>9</v>
      </c>
      <c r="G558" s="40">
        <v>9</v>
      </c>
      <c r="H558" s="40">
        <v>9</v>
      </c>
      <c r="I558" s="40">
        <v>7</v>
      </c>
      <c r="J558" s="40">
        <v>7</v>
      </c>
      <c r="K558" s="40">
        <v>7</v>
      </c>
      <c r="L558" s="40">
        <v>7</v>
      </c>
      <c r="M558" s="40">
        <v>7</v>
      </c>
      <c r="N558" s="40">
        <v>7</v>
      </c>
      <c r="O558" s="41">
        <v>7</v>
      </c>
      <c r="P558" s="40">
        <v>7</v>
      </c>
      <c r="Q558" s="40">
        <v>7</v>
      </c>
      <c r="R558" s="40">
        <v>7</v>
      </c>
      <c r="S558" s="35">
        <v>7</v>
      </c>
      <c r="T558" s="69">
        <v>7</v>
      </c>
      <c r="U558" s="69">
        <v>7</v>
      </c>
      <c r="V558" s="17">
        <v>0</v>
      </c>
      <c r="W558" s="15">
        <f t="shared" si="16"/>
      </c>
      <c r="X558" s="39">
        <f t="shared" si="17"/>
      </c>
    </row>
    <row r="559" spans="1:25" x14ac:dyDescent="0.2">
      <c r="A559" t="s" s="12">
        <v>292</v>
      </c>
      <c r="B559" s="40"/>
      <c r="C559" s="40">
        <f>IF(ISNA(VLOOKUP(A559,'Vervallen BHT'!A:C,3,FALSE))," ","Oui")</f>
      </c>
      <c r="D559" t="s" s="18">
        <v>302</v>
      </c>
      <c r="E559" s="13"/>
      <c r="F559" s="40">
        <v>9</v>
      </c>
      <c r="G559" s="40">
        <v>10</v>
      </c>
      <c r="H559" s="40">
        <v>10</v>
      </c>
      <c r="I559" s="40">
        <v>11</v>
      </c>
      <c r="J559" s="40">
        <v>11</v>
      </c>
      <c r="K559" s="40">
        <v>11</v>
      </c>
      <c r="L559" s="40">
        <v>11</v>
      </c>
      <c r="M559" s="40">
        <v>11</v>
      </c>
      <c r="N559" s="40">
        <v>11</v>
      </c>
      <c r="O559" s="41">
        <v>11</v>
      </c>
      <c r="P559" s="40">
        <v>11</v>
      </c>
      <c r="Q559" s="40">
        <v>11</v>
      </c>
      <c r="R559" s="40">
        <v>11</v>
      </c>
      <c r="S559" s="35">
        <v>11</v>
      </c>
      <c r="T559" s="69">
        <v>11</v>
      </c>
      <c r="U559" s="69">
        <v>11</v>
      </c>
      <c r="V559" s="17">
        <v>0</v>
      </c>
      <c r="W559" s="15">
        <f t="shared" si="16"/>
      </c>
      <c r="X559" s="39">
        <f t="shared" si="17"/>
      </c>
    </row>
    <row r="560" spans="1:25" x14ac:dyDescent="0.2">
      <c r="A560" t="s" s="12">
        <v>59</v>
      </c>
      <c r="B560" s="40"/>
      <c r="C560" s="40">
        <f>IF(ISNA(VLOOKUP(A560,'Vervallen BHT'!A:C,3,FALSE))," ","Oui")</f>
      </c>
      <c r="D560" t="s" s="18">
        <v>5316</v>
      </c>
      <c r="E560" s="13"/>
      <c r="F560" s="40">
        <v>8</v>
      </c>
      <c r="G560" s="40">
        <v>9</v>
      </c>
      <c r="H560" s="40">
        <v>6</v>
      </c>
      <c r="I560" s="40">
        <v>5</v>
      </c>
      <c r="J560" s="40">
        <v>5</v>
      </c>
      <c r="K560" s="40">
        <v>5</v>
      </c>
      <c r="L560" s="40">
        <v>5</v>
      </c>
      <c r="M560" s="40">
        <v>5</v>
      </c>
      <c r="N560" s="40">
        <v>5</v>
      </c>
      <c r="O560" s="41">
        <v>5</v>
      </c>
      <c r="P560" s="40">
        <v>5</v>
      </c>
      <c r="Q560" s="40">
        <v>5</v>
      </c>
      <c r="R560" s="40">
        <v>5</v>
      </c>
      <c r="S560" s="35">
        <v>5</v>
      </c>
      <c r="T560" s="69">
        <v>5</v>
      </c>
      <c r="U560" s="69">
        <v>5</v>
      </c>
      <c r="V560" s="17">
        <f>56/10</f>
      </c>
      <c r="W560" s="15">
        <f t="shared" si="16"/>
      </c>
      <c r="X560" s="39">
        <f t="shared" si="17"/>
      </c>
    </row>
    <row r="561" spans="1:28" x14ac:dyDescent="0.2">
      <c r="A561" t="s" s="12">
        <v>1665</v>
      </c>
      <c r="B561" s="40"/>
      <c r="C561" s="40">
        <f>IF(ISNA(VLOOKUP(A561,'Vervallen BHT'!A:C,3,FALSE))," ","Oui")</f>
      </c>
      <c r="D561" t="s" s="18">
        <v>5317</v>
      </c>
      <c r="E561" s="13"/>
      <c r="F561" s="40">
        <v>84</v>
      </c>
      <c r="G561" s="40">
        <v>18</v>
      </c>
      <c r="H561" s="40">
        <v>108</v>
      </c>
      <c r="I561" s="40">
        <v>63</v>
      </c>
      <c r="J561" s="40">
        <v>45</v>
      </c>
      <c r="K561" s="40">
        <v>30</v>
      </c>
      <c r="L561" s="40">
        <v>33</v>
      </c>
      <c r="M561" s="40">
        <v>60</v>
      </c>
      <c r="N561" s="40">
        <v>27</v>
      </c>
      <c r="O561" s="41">
        <v>13</v>
      </c>
      <c r="P561" s="40">
        <v>68</v>
      </c>
      <c r="Q561" s="40">
        <v>16</v>
      </c>
      <c r="R561" s="40">
        <v>12</v>
      </c>
      <c r="S561" s="35">
        <v>2</v>
      </c>
      <c r="T561" s="69">
        <v>58</v>
      </c>
      <c r="U561" s="69">
        <v>58</v>
      </c>
      <c r="V561" s="17">
        <f>29.46/100</f>
      </c>
      <c r="W561" s="15">
        <f t="shared" si="16"/>
      </c>
      <c r="X561" s="39">
        <f t="shared" si="17"/>
      </c>
    </row>
    <row r="562" spans="1:28" x14ac:dyDescent="0.2">
      <c r="A562" t="s" s="12">
        <v>48</v>
      </c>
      <c r="B562" s="40"/>
      <c r="C562" s="40">
        <f>IF(ISNA(VLOOKUP(A562,'Vervallen BHT'!A:C,3,FALSE))," ","Oui")</f>
      </c>
      <c r="D562" t="s" s="18">
        <v>5318</v>
      </c>
      <c r="E562" s="13"/>
      <c r="F562" s="40">
        <v>8</v>
      </c>
      <c r="G562" s="40">
        <v>2</v>
      </c>
      <c r="H562" s="40">
        <v>2</v>
      </c>
      <c r="I562" s="40">
        <v>2</v>
      </c>
      <c r="J562" s="40">
        <v>2</v>
      </c>
      <c r="K562" s="40">
        <v>2</v>
      </c>
      <c r="L562" s="40">
        <v>2</v>
      </c>
      <c r="M562" s="40">
        <v>2</v>
      </c>
      <c r="N562" s="40">
        <v>2</v>
      </c>
      <c r="O562" s="41">
        <v>2</v>
      </c>
      <c r="P562" s="40">
        <v>2</v>
      </c>
      <c r="Q562" s="40">
        <v>0</v>
      </c>
      <c r="R562" s="40">
        <v>0</v>
      </c>
      <c r="S562" s="35">
        <v>0</v>
      </c>
      <c r="T562" s="69">
        <v>0</v>
      </c>
      <c r="U562" s="69">
        <v>0</v>
      </c>
      <c r="V562" s="17">
        <v>1.26</v>
      </c>
      <c r="W562" s="15">
        <f t="shared" si="16"/>
      </c>
      <c r="X562" s="39">
        <f t="shared" si="17"/>
      </c>
    </row>
    <row r="563" spans="1:28" x14ac:dyDescent="0.2">
      <c r="A563" t="s" s="12">
        <v>384</v>
      </c>
      <c r="B563" s="40"/>
      <c r="C563" s="40">
        <f>IF(ISNA(VLOOKUP(A563,'Vervallen BHT'!A:C,3,FALSE))," ","Oui")</f>
      </c>
      <c r="D563" t="s" s="18">
        <v>394</v>
      </c>
      <c r="E563" s="13"/>
      <c r="F563" s="40">
        <v>23</v>
      </c>
      <c r="G563" s="40">
        <v>23</v>
      </c>
      <c r="H563" s="40">
        <v>20</v>
      </c>
      <c r="I563" s="40">
        <v>20</v>
      </c>
      <c r="J563" s="40">
        <v>20</v>
      </c>
      <c r="K563" s="40">
        <v>19</v>
      </c>
      <c r="L563" s="40">
        <v>19</v>
      </c>
      <c r="M563" s="40">
        <v>19</v>
      </c>
      <c r="N563" s="40">
        <v>19</v>
      </c>
      <c r="O563" s="41">
        <v>19</v>
      </c>
      <c r="P563" s="40">
        <v>19</v>
      </c>
      <c r="Q563" s="40">
        <v>19</v>
      </c>
      <c r="R563" s="40">
        <v>19</v>
      </c>
      <c r="S563" s="35">
        <v>16</v>
      </c>
      <c r="T563" s="69">
        <v>13</v>
      </c>
      <c r="U563" s="69">
        <v>13</v>
      </c>
      <c r="V563" s="17">
        <v>0.61</v>
      </c>
      <c r="W563" s="15">
        <f t="shared" si="16"/>
      </c>
      <c r="X563" s="39">
        <f t="shared" si="17"/>
      </c>
    </row>
    <row r="564" spans="1:28" x14ac:dyDescent="0.2">
      <c r="A564" t="s" s="12">
        <v>1473</v>
      </c>
      <c r="B564" s="40"/>
      <c r="C564" s="40">
        <f>IF(ISNA(VLOOKUP(A564,'Vervallen BHT'!A:C,3,FALSE))," ","Oui")</f>
      </c>
      <c r="D564" t="s" s="19">
        <v>5319</v>
      </c>
      <c r="E564" s="13"/>
      <c r="F564" s="40">
        <v>29</v>
      </c>
      <c r="G564" s="40">
        <v>27</v>
      </c>
      <c r="H564" s="40">
        <v>22</v>
      </c>
      <c r="I564" s="40">
        <v>22</v>
      </c>
      <c r="J564" s="40">
        <v>20</v>
      </c>
      <c r="K564" s="40">
        <v>20</v>
      </c>
      <c r="L564" s="40">
        <v>19</v>
      </c>
      <c r="M564" s="40">
        <v>19</v>
      </c>
      <c r="N564" s="40">
        <v>18</v>
      </c>
      <c r="O564" s="41">
        <v>18</v>
      </c>
      <c r="P564" s="40">
        <v>18</v>
      </c>
      <c r="Q564" s="40">
        <v>16</v>
      </c>
      <c r="R564" s="40">
        <v>16</v>
      </c>
      <c r="S564" s="35">
        <v>16</v>
      </c>
      <c r="T564" s="69">
        <v>16</v>
      </c>
      <c r="U564" s="69">
        <v>16</v>
      </c>
      <c r="V564" s="17">
        <v>0.613</v>
      </c>
      <c r="W564" s="15">
        <f t="shared" si="16"/>
      </c>
      <c r="X564" s="39">
        <f t="shared" si="17"/>
      </c>
    </row>
    <row r="565" spans="1:28" s="45" customFormat="1" x14ac:dyDescent="0.2">
      <c r="A565" t="s" s="12">
        <v>1474</v>
      </c>
      <c r="B565" s="40"/>
      <c r="C565" s="40">
        <f>IF(ISNA(VLOOKUP(A565,'Vervallen BHT'!A:C,3,FALSE))," ","Oui")</f>
      </c>
      <c r="D565" t="s" s="19">
        <v>5320</v>
      </c>
      <c r="E565" s="13"/>
      <c r="F565" s="40">
        <v>22</v>
      </c>
      <c r="G565" s="40">
        <v>9</v>
      </c>
      <c r="H565" s="40">
        <v>2</v>
      </c>
      <c r="I565" s="40">
        <v>42</v>
      </c>
      <c r="J565" s="40">
        <v>26</v>
      </c>
      <c r="K565" s="40">
        <v>13</v>
      </c>
      <c r="L565" s="40">
        <v>104</v>
      </c>
      <c r="M565" s="40">
        <v>12</v>
      </c>
      <c r="N565" s="40">
        <v>7</v>
      </c>
      <c r="O565" s="41">
        <v>4</v>
      </c>
      <c r="P565" s="40">
        <v>22</v>
      </c>
      <c r="Q565" s="40">
        <v>21</v>
      </c>
      <c r="R565" s="40">
        <v>19</v>
      </c>
      <c r="S565" s="35">
        <v>18</v>
      </c>
      <c r="T565" s="69">
        <v>15</v>
      </c>
      <c r="U565" s="69">
        <v>15</v>
      </c>
      <c r="V565" s="17">
        <f>23.75/20</f>
      </c>
      <c r="W565" s="15">
        <f t="shared" si="16"/>
      </c>
      <c r="X565" s="39">
        <f t="shared" si="17"/>
      </c>
      <c r="Y565" s="4"/>
      <c r="Z565" s="4"/>
    </row>
    <row r="566" spans="1:28" s="64" customFormat="1" x14ac:dyDescent="0.2">
      <c r="A566" t="s" s="12">
        <v>152</v>
      </c>
      <c r="B566" s="40"/>
      <c r="C566" s="40">
        <f>IF(ISNA(VLOOKUP(A566,'Vervallen BHT'!A:C,3,FALSE))," ","Oui")</f>
      </c>
      <c r="D566" t="s" s="18">
        <v>5321</v>
      </c>
      <c r="E566" s="13"/>
      <c r="F566" s="40">
        <v>28</v>
      </c>
      <c r="G566" s="40">
        <v>22</v>
      </c>
      <c r="H566" s="40">
        <v>18</v>
      </c>
      <c r="I566" s="40">
        <v>62</v>
      </c>
      <c r="J566" s="40">
        <v>53</v>
      </c>
      <c r="K566" s="40">
        <v>48</v>
      </c>
      <c r="L566" s="40">
        <v>35</v>
      </c>
      <c r="M566" s="40">
        <v>32</v>
      </c>
      <c r="N566" s="40">
        <v>29</v>
      </c>
      <c r="O566" s="41">
        <v>28</v>
      </c>
      <c r="P566" s="40">
        <v>26</v>
      </c>
      <c r="Q566" s="40">
        <v>20</v>
      </c>
      <c r="R566" s="40">
        <v>19</v>
      </c>
      <c r="S566" s="35">
        <v>17</v>
      </c>
      <c r="T566" s="69">
        <v>17</v>
      </c>
      <c r="U566" s="69">
        <v>17</v>
      </c>
      <c r="V566" s="17">
        <f>31/50</f>
      </c>
      <c r="W566" s="15">
        <f t="shared" si="16"/>
      </c>
      <c r="X566" s="39">
        <f t="shared" si="17"/>
      </c>
    </row>
    <row r="567" spans="1:28" s="64" customFormat="1" x14ac:dyDescent="0.2">
      <c r="A567" t="s" s="12">
        <v>5333</v>
      </c>
      <c r="B567" s="40"/>
      <c r="C567" s="40">
        <f>IF(ISNA(VLOOKUP(A567,'Vervallen BHT'!A:C,3,FALSE))," ","Oui")</f>
      </c>
      <c r="D567" t="s" s="18">
        <v>5334</v>
      </c>
      <c r="E567" s="13"/>
      <c r="F567" s="40">
        <v>11</v>
      </c>
      <c r="G567" s="40">
        <v>54</v>
      </c>
      <c r="H567" s="40">
        <v>34</v>
      </c>
      <c r="I567" s="40">
        <v>73</v>
      </c>
      <c r="J567" s="40">
        <v>51</v>
      </c>
      <c r="K567" s="40">
        <v>20</v>
      </c>
      <c r="L567" s="40">
        <v>0</v>
      </c>
      <c r="M567" s="40">
        <v>0</v>
      </c>
      <c r="N567" s="40">
        <v>0</v>
      </c>
      <c r="O567" s="41">
        <v>0</v>
      </c>
      <c r="P567" s="40">
        <v>2460</v>
      </c>
      <c r="Q567" s="40">
        <v>2447</v>
      </c>
      <c r="R567" s="40">
        <v>2420</v>
      </c>
      <c r="S567" s="35">
        <v>2398</v>
      </c>
      <c r="T567" s="69">
        <v>2375</v>
      </c>
      <c r="U567" s="69">
        <v>2375</v>
      </c>
      <c r="V567" s="17">
        <f>150.38/2500</f>
      </c>
      <c r="W567" s="15">
        <f t="shared" si="16"/>
      </c>
      <c r="X567" s="39">
        <f t="shared" si="17"/>
      </c>
    </row>
    <row r="568" spans="1:28" x14ac:dyDescent="0.2">
      <c r="A568" t="s" s="12">
        <v>1546</v>
      </c>
      <c r="B568" s="40"/>
      <c r="C568" s="40">
        <f>IF(ISNA(VLOOKUP(A568,'Vervallen BHT'!A:C,3,FALSE))," ","Oui")</f>
      </c>
      <c r="D568" t="s" s="18">
        <v>274</v>
      </c>
      <c r="E568" s="13"/>
      <c r="F568" s="40">
        <v>100</v>
      </c>
      <c r="G568" s="40">
        <v>512</v>
      </c>
      <c r="H568" s="40">
        <v>480</v>
      </c>
      <c r="I568" s="40">
        <v>480</v>
      </c>
      <c r="J568" s="40">
        <v>480</v>
      </c>
      <c r="K568" s="40">
        <v>480</v>
      </c>
      <c r="L568" s="40">
        <v>480</v>
      </c>
      <c r="M568" s="40">
        <v>480</v>
      </c>
      <c r="N568" s="40">
        <v>480</v>
      </c>
      <c r="O568" s="41">
        <v>480</v>
      </c>
      <c r="P568" s="40">
        <v>480</v>
      </c>
      <c r="Q568" s="40">
        <v>480</v>
      </c>
      <c r="R568" s="40">
        <v>480</v>
      </c>
      <c r="S568" s="35">
        <v>480</v>
      </c>
      <c r="T568" s="69">
        <v>480</v>
      </c>
      <c r="U568" s="69">
        <v>480</v>
      </c>
      <c r="V568" s="17">
        <f>62.5/500</f>
      </c>
      <c r="W568" s="15">
        <f t="shared" si="16"/>
      </c>
      <c r="X568" s="39">
        <f t="shared" si="17"/>
      </c>
      <c r="Y568" t="s" s="4">
        <v>26229</v>
      </c>
      <c r="AA568" s="1"/>
      <c r="AB568" s="3"/>
    </row>
    <row r="569" spans="1:28" x14ac:dyDescent="0.2">
      <c r="A569" t="s" s="12">
        <v>1666</v>
      </c>
      <c r="B569" s="40"/>
      <c r="C569" s="40">
        <f>IF(ISNA(VLOOKUP(A569,'Vervallen BHT'!A:C,3,FALSE))," ","Oui")</f>
      </c>
      <c r="D569" t="s" s="18">
        <v>1667</v>
      </c>
      <c r="E569" s="13"/>
      <c r="F569" s="40">
        <v>200</v>
      </c>
      <c r="G569" s="40">
        <v>152</v>
      </c>
      <c r="H569" s="40">
        <v>152</v>
      </c>
      <c r="I569" s="40">
        <v>152</v>
      </c>
      <c r="J569" s="40">
        <v>152</v>
      </c>
      <c r="K569" s="40">
        <v>152</v>
      </c>
      <c r="L569" s="40">
        <v>152</v>
      </c>
      <c r="M569" s="40">
        <v>152</v>
      </c>
      <c r="N569" s="40">
        <v>152</v>
      </c>
      <c r="O569" s="41">
        <v>152</v>
      </c>
      <c r="P569" s="40">
        <v>152</v>
      </c>
      <c r="Q569" s="40">
        <v>152</v>
      </c>
      <c r="R569" s="40">
        <v>152</v>
      </c>
      <c r="S569" s="35">
        <v>152</v>
      </c>
      <c r="T569" s="69">
        <v>152</v>
      </c>
      <c r="U569" s="69">
        <v>152</v>
      </c>
      <c r="V569" s="17">
        <v>0.0809</v>
      </c>
      <c r="W569" s="15">
        <f t="shared" si="16"/>
      </c>
      <c r="X569" s="39">
        <f t="shared" si="17"/>
      </c>
      <c r="AA569" s="1"/>
      <c r="AB569" s="3"/>
    </row>
    <row r="570" spans="1:28" x14ac:dyDescent="0.2">
      <c r="A570" t="s" s="12">
        <v>52</v>
      </c>
      <c r="B570" s="40"/>
      <c r="C570" s="40">
        <f>IF(ISNA(VLOOKUP(A570,'Vervallen BHT'!A:C,3,FALSE))," ","Oui")</f>
      </c>
      <c r="D570" t="s" s="18">
        <v>5322</v>
      </c>
      <c r="E570" s="13"/>
      <c r="F570" s="40">
        <v>31</v>
      </c>
      <c r="G570" s="40">
        <v>16</v>
      </c>
      <c r="H570" s="40">
        <v>16</v>
      </c>
      <c r="I570" s="40">
        <v>16</v>
      </c>
      <c r="J570" s="40">
        <v>16</v>
      </c>
      <c r="K570" s="40">
        <v>16</v>
      </c>
      <c r="L570" s="40">
        <v>16</v>
      </c>
      <c r="M570" s="40">
        <v>15</v>
      </c>
      <c r="N570" s="40">
        <v>15</v>
      </c>
      <c r="O570" s="41">
        <v>15</v>
      </c>
      <c r="P570" s="40">
        <v>15</v>
      </c>
      <c r="Q570" s="40">
        <v>11</v>
      </c>
      <c r="R570" s="40">
        <v>11</v>
      </c>
      <c r="S570" s="35">
        <v>11</v>
      </c>
      <c r="T570" s="69">
        <v>11</v>
      </c>
      <c r="U570" s="69">
        <v>11</v>
      </c>
      <c r="V570" s="17">
        <v>0</v>
      </c>
      <c r="W570" s="15">
        <f t="shared" si="16"/>
      </c>
      <c r="X570" s="39">
        <f t="shared" si="17"/>
      </c>
    </row>
    <row r="571" spans="1:28" x14ac:dyDescent="0.2">
      <c r="A571" t="s" s="12">
        <v>1114</v>
      </c>
      <c r="B571" s="40"/>
      <c r="C571" s="40">
        <f>IF(ISNA(VLOOKUP(A571,'Vervallen BHT'!A:C,3,FALSE))," ","Oui")</f>
      </c>
      <c r="D571" t="s" s="18">
        <v>288</v>
      </c>
      <c r="E571" s="13"/>
      <c r="F571" s="40">
        <v>37</v>
      </c>
      <c r="G571" s="40">
        <v>33</v>
      </c>
      <c r="H571" s="40">
        <v>29</v>
      </c>
      <c r="I571" s="40">
        <v>26</v>
      </c>
      <c r="J571" s="40">
        <v>25</v>
      </c>
      <c r="K571" s="40">
        <v>17</v>
      </c>
      <c r="L571" s="40">
        <v>17</v>
      </c>
      <c r="M571" s="40">
        <v>16</v>
      </c>
      <c r="N571" s="40">
        <v>15</v>
      </c>
      <c r="O571" s="41">
        <v>15</v>
      </c>
      <c r="P571" s="40">
        <v>12</v>
      </c>
      <c r="Q571" s="40">
        <v>7</v>
      </c>
      <c r="R571" s="40">
        <v>7</v>
      </c>
      <c r="S571" s="35">
        <v>7</v>
      </c>
      <c r="T571" s="69">
        <v>4</v>
      </c>
      <c r="U571" s="69">
        <v>4</v>
      </c>
      <c r="V571" s="17">
        <v>2.3</v>
      </c>
      <c r="W571" s="15">
        <f t="shared" si="16"/>
      </c>
      <c r="X571" s="39">
        <f t="shared" si="17"/>
      </c>
    </row>
    <row r="572" spans="1:28" x14ac:dyDescent="0.2">
      <c r="A572" t="s" s="12">
        <v>5330</v>
      </c>
      <c r="B572" s="40"/>
      <c r="C572" s="40">
        <f>IF(ISNA(VLOOKUP(A572,'Vervallen BHT'!A:C,3,FALSE))," ","Oui")</f>
      </c>
      <c r="D572" t="s" s="18">
        <v>5331</v>
      </c>
      <c r="E572" s="13"/>
      <c r="F572" s="40">
        <v>70</v>
      </c>
      <c r="G572" s="40">
        <v>64</v>
      </c>
      <c r="H572" s="40">
        <v>61</v>
      </c>
      <c r="I572" s="40">
        <v>59</v>
      </c>
      <c r="J572" s="40">
        <v>57</v>
      </c>
      <c r="K572" s="40">
        <v>57</v>
      </c>
      <c r="L572" s="40">
        <v>57</v>
      </c>
      <c r="M572" s="40">
        <v>57</v>
      </c>
      <c r="N572" s="40">
        <v>56</v>
      </c>
      <c r="O572" s="41">
        <v>56</v>
      </c>
      <c r="P572" s="40">
        <v>56</v>
      </c>
      <c r="Q572" s="40">
        <v>55</v>
      </c>
      <c r="R572" s="40">
        <v>55</v>
      </c>
      <c r="S572" s="35">
        <v>55</v>
      </c>
      <c r="T572" s="69">
        <v>55</v>
      </c>
      <c r="U572" s="69">
        <v>55</v>
      </c>
      <c r="V572" s="17">
        <v>0.35</v>
      </c>
      <c r="W572" s="15">
        <f t="shared" si="16"/>
      </c>
      <c r="X572" s="39">
        <f t="shared" si="17"/>
      </c>
    </row>
    <row r="573" spans="1:28" x14ac:dyDescent="0.2">
      <c r="A573" t="s" s="12">
        <v>151</v>
      </c>
      <c r="B573" s="40"/>
      <c r="C573" s="40">
        <f>IF(ISNA(VLOOKUP(A573,'Vervallen BHT'!A:C,3,FALSE))," ","Oui")</f>
      </c>
      <c r="D573" t="s" s="18">
        <v>5323</v>
      </c>
      <c r="E573" s="13"/>
      <c r="F573" s="40">
        <v>17</v>
      </c>
      <c r="G573" s="40">
        <v>13</v>
      </c>
      <c r="H573" s="40">
        <v>7</v>
      </c>
      <c r="I573" s="40">
        <v>51</v>
      </c>
      <c r="J573" s="40">
        <v>39</v>
      </c>
      <c r="K573" s="40">
        <v>26</v>
      </c>
      <c r="L573" s="40">
        <v>24</v>
      </c>
      <c r="M573" s="40">
        <v>17</v>
      </c>
      <c r="N573" s="40">
        <v>15</v>
      </c>
      <c r="O573" s="41">
        <v>13</v>
      </c>
      <c r="P573" s="40">
        <v>8</v>
      </c>
      <c r="Q573" s="40">
        <v>1</v>
      </c>
      <c r="R573" s="40">
        <v>0</v>
      </c>
      <c r="S573" s="35">
        <v>0</v>
      </c>
      <c r="T573" s="69">
        <v>0</v>
      </c>
      <c r="U573" s="69">
        <v>0</v>
      </c>
      <c r="V573" s="17">
        <f>43.75/50</f>
      </c>
      <c r="W573" s="15">
        <f t="shared" si="16"/>
      </c>
      <c r="X573" s="39">
        <f t="shared" si="17"/>
      </c>
      <c r="Y573" t="s" s="4">
        <v>26221</v>
      </c>
    </row>
    <row r="574" spans="1:28" x14ac:dyDescent="0.2">
      <c r="A574" t="s" s="12">
        <v>51</v>
      </c>
      <c r="B574" s="40"/>
      <c r="C574" s="40">
        <f>IF(ISNA(VLOOKUP(A574,'Vervallen BHT'!A:C,3,FALSE))," ","Oui")</f>
      </c>
      <c r="D574" t="s" s="18">
        <v>5324</v>
      </c>
      <c r="E574" s="13"/>
      <c r="F574" s="40">
        <v>6</v>
      </c>
      <c r="G574" s="40">
        <v>14</v>
      </c>
      <c r="H574" s="40">
        <v>14</v>
      </c>
      <c r="I574" s="40">
        <v>14</v>
      </c>
      <c r="J574" s="40">
        <v>14</v>
      </c>
      <c r="K574" s="40">
        <v>14</v>
      </c>
      <c r="L574" s="40">
        <v>14</v>
      </c>
      <c r="M574" s="40">
        <v>14</v>
      </c>
      <c r="N574" s="40">
        <v>14</v>
      </c>
      <c r="O574" s="41">
        <v>14</v>
      </c>
      <c r="P574" s="40">
        <v>14</v>
      </c>
      <c r="Q574" s="40">
        <v>14</v>
      </c>
      <c r="R574" s="40">
        <v>14</v>
      </c>
      <c r="S574" s="35">
        <v>14</v>
      </c>
      <c r="T574" s="69">
        <v>14</v>
      </c>
      <c r="U574" s="69">
        <v>14</v>
      </c>
      <c r="V574" s="17">
        <v>0</v>
      </c>
      <c r="W574" s="15">
        <f t="shared" si="16"/>
      </c>
      <c r="X574" s="39">
        <f t="shared" si="17"/>
      </c>
    </row>
    <row r="575" spans="1:28" x14ac:dyDescent="0.2">
      <c r="A575" t="s" s="12">
        <v>150</v>
      </c>
      <c r="B575" s="40"/>
      <c r="C575" s="40">
        <f>IF(ISNA(VLOOKUP(A575,'Vervallen BHT'!A:C,3,FALSE))," ","Oui")</f>
      </c>
      <c r="D575" t="s" s="18">
        <v>5325</v>
      </c>
      <c r="E575" s="13"/>
      <c r="F575" s="40">
        <v>0</v>
      </c>
      <c r="G575" s="40">
        <v>21</v>
      </c>
      <c r="H575" s="40">
        <v>19</v>
      </c>
      <c r="I575" s="40">
        <v>13</v>
      </c>
      <c r="J575" s="40">
        <v>6</v>
      </c>
      <c r="K575" s="40">
        <v>23</v>
      </c>
      <c r="L575" s="40">
        <v>17</v>
      </c>
      <c r="M575" s="40">
        <v>13</v>
      </c>
      <c r="N575" s="40">
        <v>12</v>
      </c>
      <c r="O575" s="41">
        <v>11</v>
      </c>
      <c r="P575" s="40">
        <v>9</v>
      </c>
      <c r="Q575" s="40">
        <v>8</v>
      </c>
      <c r="R575" s="40">
        <v>7</v>
      </c>
      <c r="S575" s="35">
        <v>5</v>
      </c>
      <c r="T575" s="69">
        <v>5</v>
      </c>
      <c r="U575" s="69">
        <v>5</v>
      </c>
      <c r="V575" s="17">
        <f>13.74/20</f>
      </c>
      <c r="W575" s="15">
        <f t="shared" si="16"/>
      </c>
      <c r="X575" s="39">
        <f t="shared" si="17"/>
      </c>
    </row>
    <row r="576" spans="1:28" x14ac:dyDescent="0.2">
      <c r="A576" t="s" s="12">
        <v>3758</v>
      </c>
      <c r="B576" s="40"/>
      <c r="C576" s="40">
        <f>IF(ISNA(VLOOKUP(A576,'Vervallen BHT'!A:C,3,FALSE))," ","Oui")</f>
      </c>
      <c r="D576" t="s" s="18">
        <v>3759</v>
      </c>
      <c r="E576" s="13"/>
      <c r="F576" s="40">
        <v>16</v>
      </c>
      <c r="G576" s="40">
        <v>16</v>
      </c>
      <c r="H576" s="40">
        <v>15</v>
      </c>
      <c r="I576" s="40">
        <v>15</v>
      </c>
      <c r="J576" s="40">
        <v>12</v>
      </c>
      <c r="K576" s="40">
        <v>10</v>
      </c>
      <c r="L576" s="40">
        <v>10</v>
      </c>
      <c r="M576" s="40">
        <v>10</v>
      </c>
      <c r="N576" s="40">
        <v>10</v>
      </c>
      <c r="O576" s="41">
        <v>10</v>
      </c>
      <c r="P576" s="40">
        <v>10</v>
      </c>
      <c r="Q576" s="40">
        <v>10</v>
      </c>
      <c r="R576" s="40">
        <v>10</v>
      </c>
      <c r="S576" s="35">
        <v>2</v>
      </c>
      <c r="T576" s="69">
        <v>18</v>
      </c>
      <c r="U576" s="69">
        <v>18</v>
      </c>
      <c r="V576" s="17">
        <f>29.8/20</f>
      </c>
      <c r="W576" s="15">
        <f t="shared" si="16"/>
      </c>
      <c r="X576" s="39">
        <f t="shared" si="17"/>
      </c>
    </row>
    <row r="577" spans="1:25" x14ac:dyDescent="0.2">
      <c r="A577" t="s" s="12">
        <v>402</v>
      </c>
      <c r="B577" s="40"/>
      <c r="C577" s="40">
        <f>IF(ISNA(VLOOKUP(A577,'Vervallen BHT'!A:C,3,FALSE))," ","Oui")</f>
      </c>
      <c r="D577" t="s" s="18">
        <v>403</v>
      </c>
      <c r="E577" s="13"/>
      <c r="F577" s="40">
        <v>6</v>
      </c>
      <c r="G577" s="40">
        <v>6</v>
      </c>
      <c r="H577" s="40">
        <v>3</v>
      </c>
      <c r="I577" s="40">
        <v>43</v>
      </c>
      <c r="J577" s="40">
        <v>43</v>
      </c>
      <c r="K577" s="40">
        <v>40</v>
      </c>
      <c r="L577" s="40">
        <v>36</v>
      </c>
      <c r="M577" s="40">
        <v>36</v>
      </c>
      <c r="N577" s="40">
        <v>34</v>
      </c>
      <c r="O577" s="41">
        <v>34</v>
      </c>
      <c r="P577" s="40">
        <v>27</v>
      </c>
      <c r="Q577" s="40">
        <v>22</v>
      </c>
      <c r="R577" s="40">
        <v>38</v>
      </c>
      <c r="S577" s="35">
        <v>38</v>
      </c>
      <c r="T577" s="69">
        <v>38</v>
      </c>
      <c r="U577" s="69">
        <v>38</v>
      </c>
      <c r="V577" s="17">
        <f>89.32/20</f>
      </c>
      <c r="W577" s="15">
        <f t="shared" si="16"/>
      </c>
      <c r="X577" s="39">
        <f t="shared" si="17"/>
      </c>
    </row>
    <row r="578" spans="1:25" x14ac:dyDescent="0.2">
      <c r="A578" t="s" s="12">
        <v>49</v>
      </c>
      <c r="B578" s="40"/>
      <c r="C578" s="40">
        <f>IF(ISNA(VLOOKUP(A578,'Vervallen BHT'!A:C,3,FALSE))," ","Oui")</f>
      </c>
      <c r="D578" t="s" s="18">
        <v>5326</v>
      </c>
      <c r="E578" s="13"/>
      <c r="F578" s="40">
        <v>9</v>
      </c>
      <c r="G578" s="40">
        <v>21</v>
      </c>
      <c r="H578" s="40">
        <v>12</v>
      </c>
      <c r="I578" s="40">
        <v>0</v>
      </c>
      <c r="J578" s="40">
        <v>16</v>
      </c>
      <c r="K578" s="40">
        <v>5</v>
      </c>
      <c r="L578" s="40">
        <v>24</v>
      </c>
      <c r="M578" s="40">
        <v>32</v>
      </c>
      <c r="N578" s="40">
        <v>11</v>
      </c>
      <c r="O578" s="41">
        <v>7</v>
      </c>
      <c r="P578" s="40">
        <v>6</v>
      </c>
      <c r="Q578" s="40">
        <v>3</v>
      </c>
      <c r="R578" s="40">
        <v>0</v>
      </c>
      <c r="S578" s="35">
        <v>0</v>
      </c>
      <c r="T578" s="69">
        <v>24</v>
      </c>
      <c r="U578" s="69">
        <v>24</v>
      </c>
      <c r="V578" s="17">
        <f>16.98/30</f>
      </c>
      <c r="W578" s="15">
        <f t="shared" ref="W578:W613" si="18">T578*V578</f>
      </c>
      <c r="X578" s="39">
        <f t="shared" ref="X578:X613" si="19">T578-S578</f>
      </c>
    </row>
    <row r="579" spans="1:25" x14ac:dyDescent="0.2">
      <c r="A579" t="s" s="12">
        <v>50</v>
      </c>
      <c r="B579" s="40"/>
      <c r="C579" s="40">
        <f>IF(ISNA(VLOOKUP(A579,'Vervallen BHT'!A:C,3,FALSE))," ","Oui")</f>
      </c>
      <c r="D579" t="s" s="18">
        <v>5327</v>
      </c>
      <c r="E579" s="13"/>
      <c r="F579" s="40">
        <v>9</v>
      </c>
      <c r="G579" s="40">
        <v>31</v>
      </c>
      <c r="H579" s="40">
        <v>21</v>
      </c>
      <c r="I579" s="40">
        <v>8</v>
      </c>
      <c r="J579" s="40">
        <v>26</v>
      </c>
      <c r="K579" s="40">
        <v>15</v>
      </c>
      <c r="L579" s="40">
        <v>3</v>
      </c>
      <c r="M579" s="40">
        <v>31</v>
      </c>
      <c r="N579" s="40">
        <v>27</v>
      </c>
      <c r="O579" s="41">
        <v>22</v>
      </c>
      <c r="P579" s="40">
        <v>21</v>
      </c>
      <c r="Q579" s="40">
        <v>10</v>
      </c>
      <c r="R579" s="40">
        <v>5</v>
      </c>
      <c r="S579" s="35">
        <v>5</v>
      </c>
      <c r="T579" s="69">
        <v>5</v>
      </c>
      <c r="U579" s="69">
        <v>5</v>
      </c>
      <c r="V579" s="17">
        <f>12.12/30</f>
      </c>
      <c r="W579" s="15">
        <f t="shared" si="18"/>
      </c>
      <c r="X579" s="39">
        <f t="shared" si="19"/>
      </c>
    </row>
    <row r="580" spans="1:25" x14ac:dyDescent="0.2">
      <c r="A580" t="s" s="12">
        <v>3762</v>
      </c>
      <c r="B580" s="40"/>
      <c r="C580" s="40">
        <f>IF(ISNA(VLOOKUP(A580,'Vervallen BHT'!A:C,3,FALSE))," ","Oui")</f>
      </c>
      <c r="D580" t="s" s="18">
        <v>3763</v>
      </c>
      <c r="E580" s="13"/>
      <c r="F580" s="40">
        <v>27</v>
      </c>
      <c r="G580" s="40">
        <v>16</v>
      </c>
      <c r="H580" s="40">
        <v>2</v>
      </c>
      <c r="I580" s="40">
        <v>40</v>
      </c>
      <c r="J580" s="40">
        <v>26</v>
      </c>
      <c r="K580" s="40">
        <v>41</v>
      </c>
      <c r="L580" s="40">
        <v>33</v>
      </c>
      <c r="M580" s="40">
        <v>27</v>
      </c>
      <c r="N580" s="40">
        <v>25</v>
      </c>
      <c r="O580" s="41">
        <v>21</v>
      </c>
      <c r="P580" s="40">
        <v>8</v>
      </c>
      <c r="Q580" s="40">
        <v>1</v>
      </c>
      <c r="R580" s="40">
        <v>1</v>
      </c>
      <c r="S580" s="35">
        <v>0</v>
      </c>
      <c r="T580" s="69">
        <v>0</v>
      </c>
      <c r="U580" s="69">
        <v>0</v>
      </c>
      <c r="V580" s="17">
        <f>60.8/40</f>
      </c>
      <c r="W580" s="15">
        <f t="shared" si="18"/>
      </c>
      <c r="X580" s="39">
        <f t="shared" si="19"/>
      </c>
    </row>
    <row r="581" spans="1:25" x14ac:dyDescent="0.2">
      <c r="A581" t="s" s="12">
        <v>404</v>
      </c>
      <c r="B581" s="40"/>
      <c r="C581" s="40">
        <f>IF(ISNA(VLOOKUP(A581,'Vervallen BHT'!A:C,3,FALSE))," ","Oui")</f>
      </c>
      <c r="D581" t="s" s="18">
        <v>405</v>
      </c>
      <c r="E581" s="13"/>
      <c r="F581" s="40">
        <v>34</v>
      </c>
      <c r="G581" s="40">
        <v>33</v>
      </c>
      <c r="H581" s="40">
        <v>31</v>
      </c>
      <c r="I581" s="40">
        <v>29</v>
      </c>
      <c r="J581" s="40">
        <v>25</v>
      </c>
      <c r="K581" s="40">
        <v>25</v>
      </c>
      <c r="L581" s="40">
        <v>24</v>
      </c>
      <c r="M581" s="40">
        <v>23</v>
      </c>
      <c r="N581" s="40">
        <v>22</v>
      </c>
      <c r="O581" s="41">
        <v>22</v>
      </c>
      <c r="P581" s="40">
        <v>22</v>
      </c>
      <c r="Q581" s="40">
        <v>22</v>
      </c>
      <c r="R581" s="40">
        <v>22</v>
      </c>
      <c r="S581" s="35">
        <v>22</v>
      </c>
      <c r="T581" s="69">
        <v>22</v>
      </c>
      <c r="U581" s="69">
        <v>22</v>
      </c>
      <c r="V581" s="17">
        <f>4/50</f>
      </c>
      <c r="W581" s="15">
        <f t="shared" si="18"/>
      </c>
      <c r="X581" s="39">
        <f t="shared" si="19"/>
      </c>
    </row>
    <row r="582" spans="1:25" x14ac:dyDescent="0.2">
      <c r="A582" t="s" s="12">
        <v>60</v>
      </c>
      <c r="B582" s="40"/>
      <c r="C582" s="40">
        <f>IF(ISNA(VLOOKUP(A582,'Vervallen BHT'!A:C,3,FALSE))," ","Oui")</f>
      </c>
      <c r="D582" t="s" s="18">
        <v>421</v>
      </c>
      <c r="E582" s="13"/>
      <c r="F582" s="40">
        <v>2500</v>
      </c>
      <c r="G582" s="40">
        <v>2500</v>
      </c>
      <c r="H582" s="40">
        <v>2500</v>
      </c>
      <c r="I582" s="40">
        <v>2000</v>
      </c>
      <c r="J582" s="40">
        <v>0</v>
      </c>
      <c r="K582" s="40">
        <v>2500</v>
      </c>
      <c r="L582" s="40">
        <v>2500</v>
      </c>
      <c r="M582" s="40">
        <v>0</v>
      </c>
      <c r="N582" s="40">
        <v>0</v>
      </c>
      <c r="O582" s="41">
        <v>0</v>
      </c>
      <c r="P582" s="40">
        <v>2500</v>
      </c>
      <c r="Q582" s="40">
        <v>2500</v>
      </c>
      <c r="R582" s="40">
        <v>2500</v>
      </c>
      <c r="S582" s="35">
        <v>2500</v>
      </c>
      <c r="T582" s="69">
        <v>2500</v>
      </c>
      <c r="U582" s="69">
        <v>2500</v>
      </c>
      <c r="V582" s="17">
        <f>109/2500</f>
      </c>
      <c r="W582" s="15">
        <f t="shared" si="18"/>
      </c>
      <c r="X582" s="39">
        <f t="shared" si="19"/>
      </c>
    </row>
    <row r="583" spans="1:25" x14ac:dyDescent="0.2">
      <c r="A583" t="s" s="12">
        <v>3760</v>
      </c>
      <c r="B583" s="40"/>
      <c r="C583" s="40">
        <f>IF(ISNA(VLOOKUP(A583,'Vervallen BHT'!A:C,3,FALSE))," ","Oui")</f>
      </c>
      <c r="D583" t="s" s="18">
        <v>3761</v>
      </c>
      <c r="E583" s="13"/>
      <c r="F583" s="40">
        <v>37</v>
      </c>
      <c r="G583" s="40">
        <v>27</v>
      </c>
      <c r="H583" s="40">
        <v>20</v>
      </c>
      <c r="I583" s="40">
        <v>8</v>
      </c>
      <c r="J583" s="40">
        <v>3</v>
      </c>
      <c r="K583" s="40">
        <v>31</v>
      </c>
      <c r="L583" s="40">
        <v>27</v>
      </c>
      <c r="M583" s="40">
        <v>20</v>
      </c>
      <c r="N583" s="40">
        <v>17</v>
      </c>
      <c r="O583" s="41">
        <v>16</v>
      </c>
      <c r="P583" s="40">
        <v>13</v>
      </c>
      <c r="Q583" s="40">
        <v>7</v>
      </c>
      <c r="R583" s="40">
        <v>29</v>
      </c>
      <c r="S583" s="35">
        <v>29</v>
      </c>
      <c r="T583" s="69">
        <v>7</v>
      </c>
      <c r="U583" s="69">
        <v>7</v>
      </c>
      <c r="V583" s="17">
        <f>33.66/40</f>
      </c>
      <c r="W583" s="15">
        <f t="shared" si="18"/>
      </c>
      <c r="X583" s="39">
        <f t="shared" si="19"/>
      </c>
    </row>
    <row r="584" spans="1:25" x14ac:dyDescent="0.2">
      <c r="A584" t="s" s="12">
        <v>3767</v>
      </c>
      <c r="B584" s="40"/>
      <c r="C584" s="40">
        <f>IF(ISNA(VLOOKUP(A584,'Vervallen BHT'!A:C,3,FALSE))," ","Oui")</f>
      </c>
      <c r="D584" t="s" s="18">
        <v>3771</v>
      </c>
      <c r="E584" s="13"/>
      <c r="F584" s="40">
        <v>52</v>
      </c>
      <c r="G584" s="40">
        <v>51</v>
      </c>
      <c r="H584" s="40">
        <v>42</v>
      </c>
      <c r="I584" s="40">
        <v>38</v>
      </c>
      <c r="J584" s="40">
        <v>24</v>
      </c>
      <c r="K584" s="40">
        <v>13</v>
      </c>
      <c r="L584" s="40">
        <v>38</v>
      </c>
      <c r="M584" s="40">
        <v>27</v>
      </c>
      <c r="N584" s="40">
        <v>25</v>
      </c>
      <c r="O584" s="41">
        <v>14</v>
      </c>
      <c r="P584" s="40">
        <v>12</v>
      </c>
      <c r="Q584" s="40">
        <v>100</v>
      </c>
      <c r="R584" s="40">
        <v>98</v>
      </c>
      <c r="S584" s="35">
        <v>87</v>
      </c>
      <c r="T584" s="69">
        <v>87</v>
      </c>
      <c r="U584" s="69">
        <v>87</v>
      </c>
      <c r="V584" s="17">
        <f>49/100</f>
      </c>
      <c r="W584" s="15">
        <f t="shared" si="18"/>
      </c>
      <c r="X584" s="39">
        <f t="shared" si="19"/>
      </c>
    </row>
    <row r="585" spans="1:25" x14ac:dyDescent="0.2">
      <c r="A585" t="s" s="12">
        <v>3775</v>
      </c>
      <c r="B585" s="40"/>
      <c r="C585" s="40">
        <f>IF(ISNA(VLOOKUP(A585,'Vervallen BHT'!A:C,3,FALSE))," ","Oui")</f>
      </c>
      <c r="D585" t="s" s="18">
        <v>3776</v>
      </c>
      <c r="E585" s="13"/>
      <c r="F585" s="40">
        <v>40</v>
      </c>
      <c r="G585" s="40">
        <v>40</v>
      </c>
      <c r="H585" s="40">
        <v>39</v>
      </c>
      <c r="I585" s="40">
        <v>69</v>
      </c>
      <c r="J585" s="40">
        <v>69</v>
      </c>
      <c r="K585" s="40">
        <v>69</v>
      </c>
      <c r="L585" s="40">
        <v>69</v>
      </c>
      <c r="M585" s="40">
        <v>69</v>
      </c>
      <c r="N585" s="40">
        <v>69</v>
      </c>
      <c r="O585" s="41">
        <v>69</v>
      </c>
      <c r="P585" s="40">
        <v>69</v>
      </c>
      <c r="Q585" s="40">
        <v>59</v>
      </c>
      <c r="R585" s="40">
        <v>59</v>
      </c>
      <c r="S585" s="35">
        <v>59</v>
      </c>
      <c r="T585" s="69">
        <v>59</v>
      </c>
      <c r="U585" s="69">
        <v>59</v>
      </c>
      <c r="V585" s="17">
        <f>4.48/32</f>
      </c>
      <c r="W585" s="15">
        <f t="shared" si="18"/>
      </c>
      <c r="X585" s="39">
        <f t="shared" si="19"/>
      </c>
    </row>
    <row r="586" spans="1:25" x14ac:dyDescent="0.2">
      <c r="A586" t="s" s="12">
        <v>3768</v>
      </c>
      <c r="B586" s="40"/>
      <c r="C586" s="40">
        <f>IF(ISNA(VLOOKUP(A586,'Vervallen BHT'!A:C,3,FALSE))," ","Oui")</f>
      </c>
      <c r="D586" t="s" s="18">
        <v>3772</v>
      </c>
      <c r="E586" s="13"/>
      <c r="F586" s="40">
        <v>52</v>
      </c>
      <c r="G586" s="40">
        <v>31</v>
      </c>
      <c r="H586" s="40">
        <v>31</v>
      </c>
      <c r="I586" s="40">
        <v>30</v>
      </c>
      <c r="J586" s="40">
        <v>28</v>
      </c>
      <c r="K586" s="40">
        <v>28</v>
      </c>
      <c r="L586" s="40">
        <v>26</v>
      </c>
      <c r="M586" s="40">
        <v>26</v>
      </c>
      <c r="N586" s="40">
        <v>24</v>
      </c>
      <c r="O586" s="41">
        <v>0</v>
      </c>
      <c r="P586" s="40">
        <v>0</v>
      </c>
      <c r="Q586" s="40">
        <v>0</v>
      </c>
      <c r="R586" s="40">
        <v>19</v>
      </c>
      <c r="S586" s="35">
        <v>19</v>
      </c>
      <c r="T586" s="69">
        <v>19</v>
      </c>
      <c r="U586" s="69">
        <v>19</v>
      </c>
      <c r="V586" s="17">
        <f>6/20</f>
      </c>
      <c r="W586" s="15">
        <f t="shared" si="18"/>
      </c>
      <c r="X586" s="39">
        <f t="shared" si="19"/>
      </c>
    </row>
    <row r="587" spans="1:25" x14ac:dyDescent="0.2">
      <c r="A587" t="s" s="12">
        <v>3769</v>
      </c>
      <c r="B587" s="40"/>
      <c r="C587" s="40">
        <f>IF(ISNA(VLOOKUP(A587,'Vervallen BHT'!A:C,3,FALSE))," ","Oui")</f>
      </c>
      <c r="D587" t="s" s="18">
        <v>3770</v>
      </c>
      <c r="E587" s="13"/>
      <c r="F587" s="40">
        <v>33</v>
      </c>
      <c r="G587" s="40">
        <v>20</v>
      </c>
      <c r="H587" s="40">
        <v>28</v>
      </c>
      <c r="I587" s="40">
        <v>14</v>
      </c>
      <c r="J587" s="40">
        <v>29</v>
      </c>
      <c r="K587" s="40">
        <v>48</v>
      </c>
      <c r="L587" s="40">
        <v>36</v>
      </c>
      <c r="M587" s="40">
        <v>61</v>
      </c>
      <c r="N587" s="40">
        <v>38</v>
      </c>
      <c r="O587" s="41">
        <v>11</v>
      </c>
      <c r="P587" s="40">
        <v>0</v>
      </c>
      <c r="Q587" s="40">
        <v>43</v>
      </c>
      <c r="R587" s="40">
        <v>50</v>
      </c>
      <c r="S587" s="35">
        <v>14</v>
      </c>
      <c r="T587" s="69">
        <v>64</v>
      </c>
      <c r="U587" s="69">
        <v>64</v>
      </c>
      <c r="V587" s="17">
        <f>23/50</f>
      </c>
      <c r="W587" s="15">
        <f t="shared" si="18"/>
      </c>
      <c r="X587" s="39">
        <f t="shared" si="19"/>
      </c>
    </row>
    <row r="588" spans="1:25" x14ac:dyDescent="0.2">
      <c r="A588" t="s" s="12">
        <v>26111</v>
      </c>
      <c r="B588" s="40"/>
      <c r="C588" s="40"/>
      <c r="D588" t="s" s="18">
        <v>26113</v>
      </c>
      <c r="E588" s="13"/>
      <c r="F588" s="40"/>
      <c r="G588" s="40"/>
      <c r="H588" s="40"/>
      <c r="I588" s="40"/>
      <c r="J588" s="40"/>
      <c r="K588" s="40"/>
      <c r="L588" s="40"/>
      <c r="M588" s="40"/>
      <c r="N588" s="40"/>
      <c r="O588" s="41"/>
      <c r="P588" s="40"/>
      <c r="Q588" s="40">
        <v>17</v>
      </c>
      <c r="R588" s="40">
        <v>17</v>
      </c>
      <c r="S588" s="35">
        <v>17</v>
      </c>
      <c r="T588" s="69">
        <v>17</v>
      </c>
      <c r="U588" s="69">
        <v>17</v>
      </c>
      <c r="V588" s="17">
        <f>15.76/20</f>
      </c>
      <c r="W588" s="15">
        <f t="shared" si="18"/>
      </c>
      <c r="X588" s="39">
        <f t="shared" si="19"/>
      </c>
    </row>
    <row r="589" spans="1:25" x14ac:dyDescent="0.2">
      <c r="A589" t="s" s="12">
        <v>26112</v>
      </c>
      <c r="B589" s="40"/>
      <c r="C589" s="40"/>
      <c r="D589" t="s" s="18">
        <v>26114</v>
      </c>
      <c r="E589" s="13"/>
      <c r="F589" s="40"/>
      <c r="G589" s="40"/>
      <c r="H589" s="40"/>
      <c r="I589" s="40"/>
      <c r="J589" s="40"/>
      <c r="K589" s="40"/>
      <c r="L589" s="40"/>
      <c r="M589" s="40"/>
      <c r="N589" s="40"/>
      <c r="O589" s="41"/>
      <c r="P589" s="40"/>
      <c r="Q589" s="40">
        <v>17</v>
      </c>
      <c r="R589" s="40">
        <v>17</v>
      </c>
      <c r="S589" s="35">
        <v>17</v>
      </c>
      <c r="T589" s="69">
        <v>17</v>
      </c>
      <c r="U589" s="69">
        <v>17</v>
      </c>
      <c r="V589" s="17">
        <f>22.54/20</f>
      </c>
      <c r="W589" s="15">
        <f t="shared" si="18"/>
      </c>
      <c r="X589" s="39">
        <f t="shared" si="19"/>
      </c>
      <c r="Y589" t="s" s="4">
        <v>26222</v>
      </c>
    </row>
    <row r="590" spans="1:25" x14ac:dyDescent="0.2">
      <c r="A590" t="s" s="12">
        <v>26207</v>
      </c>
      <c r="B590" s="40"/>
      <c r="C590" s="40"/>
      <c r="D590" t="s" s="18">
        <v>26208</v>
      </c>
      <c r="E590" s="13"/>
      <c r="F590" s="40"/>
      <c r="G590" s="40"/>
      <c r="H590" s="40"/>
      <c r="I590" s="40"/>
      <c r="J590" s="40"/>
      <c r="K590" s="40"/>
      <c r="L590" s="40"/>
      <c r="M590" s="40"/>
      <c r="N590" s="40"/>
      <c r="O590" s="41"/>
      <c r="P590" s="40"/>
      <c r="Q590" s="40"/>
      <c r="R590" s="40">
        <v>2</v>
      </c>
      <c r="S590" s="35">
        <v>2</v>
      </c>
      <c r="T590" s="69">
        <v>2</v>
      </c>
      <c r="U590" s="69">
        <v>2</v>
      </c>
      <c r="V590" s="17">
        <f>18/2</f>
      </c>
      <c r="W590" s="15">
        <f t="shared" si="18"/>
      </c>
      <c r="X590" s="39">
        <f t="shared" si="19"/>
      </c>
    </row>
    <row r="591" spans="1:25" x14ac:dyDescent="0.2">
      <c r="A591" t="s" s="12">
        <v>26107</v>
      </c>
      <c r="B591" s="40"/>
      <c r="C591" s="40"/>
      <c r="D591" t="s" s="18">
        <v>26108</v>
      </c>
      <c r="E591" s="13"/>
      <c r="F591" s="40"/>
      <c r="G591" s="40"/>
      <c r="H591" s="40"/>
      <c r="I591" s="40"/>
      <c r="J591" s="40"/>
      <c r="K591" s="40"/>
      <c r="L591" s="40"/>
      <c r="M591" s="40"/>
      <c r="N591" s="40"/>
      <c r="O591" s="41"/>
      <c r="P591" s="40"/>
      <c r="Q591" s="40">
        <v>20</v>
      </c>
      <c r="R591" s="40">
        <v>24</v>
      </c>
      <c r="S591" s="35">
        <v>24</v>
      </c>
      <c r="T591" s="69">
        <v>19</v>
      </c>
      <c r="U591" s="69">
        <v>19</v>
      </c>
      <c r="V591" s="17">
        <f>159.6/20</f>
      </c>
      <c r="W591" s="15">
        <f t="shared" si="18"/>
      </c>
      <c r="X591" s="39">
        <f t="shared" si="19"/>
      </c>
      <c r="Y591" t="s" s="4">
        <v>26223</v>
      </c>
    </row>
    <row r="592" spans="1:25" x14ac:dyDescent="0.2">
      <c r="A592" t="s" s="12">
        <v>26109</v>
      </c>
      <c r="B592" s="40"/>
      <c r="C592" s="40"/>
      <c r="D592" t="s" s="18">
        <v>26110</v>
      </c>
      <c r="E592" s="13"/>
      <c r="F592" s="40"/>
      <c r="G592" s="40"/>
      <c r="H592" s="40"/>
      <c r="I592" s="40"/>
      <c r="J592" s="40"/>
      <c r="K592" s="40"/>
      <c r="L592" s="40"/>
      <c r="M592" s="40"/>
      <c r="N592" s="40"/>
      <c r="O592" s="41"/>
      <c r="P592" s="40"/>
      <c r="Q592" s="40">
        <v>19</v>
      </c>
      <c r="R592" s="40">
        <v>16</v>
      </c>
      <c r="S592" s="35">
        <v>11</v>
      </c>
      <c r="T592" s="69">
        <v>4</v>
      </c>
      <c r="U592" s="69">
        <v>4</v>
      </c>
      <c r="V592" s="17">
        <f>31.92/20</f>
      </c>
      <c r="W592" s="15">
        <f t="shared" si="18"/>
      </c>
      <c r="X592" s="39">
        <f t="shared" si="19"/>
      </c>
    </row>
    <row r="593" spans="1:25" x14ac:dyDescent="0.2">
      <c r="A593" t="s" s="12">
        <v>26163</v>
      </c>
      <c r="B593" s="40"/>
      <c r="C593" s="40"/>
      <c r="D593" t="s" s="18">
        <v>26164</v>
      </c>
      <c r="E593" s="13"/>
      <c r="F593" s="40"/>
      <c r="G593" s="40"/>
      <c r="H593" s="40"/>
      <c r="I593" s="40"/>
      <c r="J593" s="40"/>
      <c r="K593" s="40"/>
      <c r="L593" s="40"/>
      <c r="M593" s="40"/>
      <c r="N593" s="40"/>
      <c r="O593" s="41"/>
      <c r="P593" s="40"/>
      <c r="Q593" s="40"/>
      <c r="R593" s="40">
        <v>1</v>
      </c>
      <c r="S593" s="35">
        <v>1</v>
      </c>
      <c r="T593" s="69">
        <v>1</v>
      </c>
      <c r="U593" s="69">
        <v>1</v>
      </c>
      <c r="V593" s="17">
        <f>0/1</f>
      </c>
      <c r="W593" s="15">
        <f t="shared" si="18"/>
      </c>
      <c r="X593" s="39">
        <f t="shared" si="19"/>
      </c>
    </row>
    <row r="594" spans="1:25" x14ac:dyDescent="0.2">
      <c r="A594" t="s" s="12">
        <v>26165</v>
      </c>
      <c r="B594" s="40"/>
      <c r="C594" s="40"/>
      <c r="D594" t="s" s="18">
        <v>26166</v>
      </c>
      <c r="E594" s="13"/>
      <c r="F594" s="40"/>
      <c r="G594" s="40"/>
      <c r="H594" s="40"/>
      <c r="I594" s="40"/>
      <c r="J594" s="40"/>
      <c r="K594" s="40"/>
      <c r="L594" s="40"/>
      <c r="M594" s="40"/>
      <c r="N594" s="40"/>
      <c r="O594" s="41"/>
      <c r="P594" s="40"/>
      <c r="Q594" s="40"/>
      <c r="R594" s="40">
        <v>1</v>
      </c>
      <c r="S594" s="35">
        <v>1</v>
      </c>
      <c r="T594" s="69">
        <v>1</v>
      </c>
      <c r="U594" s="69">
        <v>1</v>
      </c>
      <c r="V594" s="17">
        <f>0/1</f>
      </c>
      <c r="W594" s="15">
        <f t="shared" si="18"/>
      </c>
      <c r="X594" s="39">
        <f t="shared" si="19"/>
      </c>
    </row>
    <row r="595" spans="1:25" x14ac:dyDescent="0.2">
      <c r="A595" s="12"/>
      <c r="B595" s="40"/>
      <c r="C595" s="40">
        <f>IF(ISNA(VLOOKUP(A595,'Vervallen BHT'!A:C,3,FALSE))," ","Oui")</f>
      </c>
      <c r="D595" t="s" s="19">
        <v>4689</v>
      </c>
      <c r="E595" t="s" s="19">
        <v>393</v>
      </c>
      <c r="F595" s="21">
        <v>11</v>
      </c>
      <c r="G595" s="21">
        <v>8</v>
      </c>
      <c r="H595" s="21">
        <v>12</v>
      </c>
      <c r="I595" s="21">
        <v>13</v>
      </c>
      <c r="J595" s="40">
        <v>0</v>
      </c>
      <c r="K595" s="40">
        <v>14</v>
      </c>
      <c r="L595" s="40">
        <v>10</v>
      </c>
      <c r="M595" s="40">
        <v>6</v>
      </c>
      <c r="N595" s="40">
        <v>2</v>
      </c>
      <c r="O595" s="41">
        <v>0</v>
      </c>
      <c r="P595" s="40">
        <v>2</v>
      </c>
      <c r="Q595" s="40">
        <v>10</v>
      </c>
      <c r="R595" s="40">
        <v>6</v>
      </c>
      <c r="S595" s="35">
        <v>2</v>
      </c>
      <c r="T595" s="69">
        <v>0</v>
      </c>
      <c r="U595" s="69"/>
      <c r="V595" s="17">
        <v>11.81</v>
      </c>
      <c r="W595" s="15">
        <f t="shared" si="18"/>
      </c>
      <c r="X595" s="39">
        <f t="shared" si="19"/>
      </c>
    </row>
    <row r="596" spans="1:25" x14ac:dyDescent="0.2">
      <c r="A596" s="12"/>
      <c r="B596" s="40"/>
      <c r="C596" s="40">
        <f>IF(ISNA(VLOOKUP(A596,'Vervallen BHT'!A:C,3,FALSE))," ","Oui")</f>
      </c>
      <c r="D596" t="s" s="19">
        <v>1083</v>
      </c>
      <c r="E596" t="s" s="13">
        <v>1655</v>
      </c>
      <c r="F596" s="40">
        <v>6</v>
      </c>
      <c r="G596" s="40">
        <v>6</v>
      </c>
      <c r="H596" s="40">
        <v>6</v>
      </c>
      <c r="I596" s="40">
        <v>6</v>
      </c>
      <c r="J596" s="40">
        <v>6</v>
      </c>
      <c r="K596" s="40">
        <v>4</v>
      </c>
      <c r="L596" s="40">
        <v>4</v>
      </c>
      <c r="M596" s="40">
        <v>4</v>
      </c>
      <c r="N596" s="40">
        <v>4</v>
      </c>
      <c r="O596" s="41">
        <v>3</v>
      </c>
      <c r="P596" s="40">
        <v>4</v>
      </c>
      <c r="Q596" s="40">
        <v>4</v>
      </c>
      <c r="R596" s="40">
        <v>4</v>
      </c>
      <c r="S596" s="35">
        <v>4</v>
      </c>
      <c r="T596" s="69">
        <v>4</v>
      </c>
      <c r="U596" s="69"/>
      <c r="V596" s="17">
        <v>13</v>
      </c>
      <c r="W596" s="15">
        <f t="shared" si="18"/>
      </c>
      <c r="X596" s="39">
        <f t="shared" si="19"/>
      </c>
    </row>
    <row r="597" spans="1:25" x14ac:dyDescent="0.2">
      <c r="A597" s="12"/>
      <c r="B597" s="40"/>
      <c r="C597" s="40">
        <f>IF(ISNA(VLOOKUP(A597,'Vervallen BHT'!A:C,3,FALSE))," ","Oui")</f>
      </c>
      <c r="D597" t="s" s="18">
        <v>1476</v>
      </c>
      <c r="E597" t="s" s="13">
        <v>1810</v>
      </c>
      <c r="F597" s="40">
        <v>5</v>
      </c>
      <c r="G597" s="40">
        <v>6</v>
      </c>
      <c r="H597" s="40">
        <v>6</v>
      </c>
      <c r="I597" s="40">
        <v>6</v>
      </c>
      <c r="J597" s="40">
        <v>6</v>
      </c>
      <c r="K597" s="40">
        <v>6</v>
      </c>
      <c r="L597" s="40">
        <v>6</v>
      </c>
      <c r="M597" s="40">
        <v>6</v>
      </c>
      <c r="N597" s="40">
        <v>6</v>
      </c>
      <c r="O597" s="41">
        <v>6</v>
      </c>
      <c r="P597" s="40">
        <v>6</v>
      </c>
      <c r="Q597" s="40">
        <v>6</v>
      </c>
      <c r="R597" s="40">
        <v>6</v>
      </c>
      <c r="S597" s="35">
        <v>6</v>
      </c>
      <c r="T597" s="69">
        <v>6</v>
      </c>
      <c r="U597" s="69">
        <v>6</v>
      </c>
      <c r="V597" s="17">
        <v>9.5</v>
      </c>
      <c r="W597" s="15">
        <f t="shared" si="18"/>
      </c>
      <c r="X597" s="39">
        <f t="shared" si="19"/>
      </c>
    </row>
    <row r="598" spans="1:25" x14ac:dyDescent="0.2">
      <c r="A598" s="12"/>
      <c r="B598" s="40"/>
      <c r="C598" s="40">
        <f>IF(ISNA(VLOOKUP(A598,'Vervallen BHT'!A:C,3,FALSE))," ","Oui")</f>
      </c>
      <c r="D598" t="s" s="19">
        <v>1088</v>
      </c>
      <c r="E598" t="s" s="19">
        <v>1089</v>
      </c>
      <c r="F598" s="21">
        <v>4</v>
      </c>
      <c r="G598" s="21">
        <v>4</v>
      </c>
      <c r="H598" s="21">
        <v>4</v>
      </c>
      <c r="I598" s="21">
        <v>4</v>
      </c>
      <c r="J598" s="40">
        <v>4</v>
      </c>
      <c r="K598" s="40">
        <v>4</v>
      </c>
      <c r="L598" s="40">
        <v>4</v>
      </c>
      <c r="M598" s="40">
        <v>4</v>
      </c>
      <c r="N598" s="40">
        <v>4</v>
      </c>
      <c r="O598" s="41">
        <v>4</v>
      </c>
      <c r="P598" s="40">
        <v>3</v>
      </c>
      <c r="Q598" s="40">
        <v>4</v>
      </c>
      <c r="R598" s="40">
        <v>4</v>
      </c>
      <c r="S598" s="35">
        <v>4</v>
      </c>
      <c r="T598" s="69">
        <v>4</v>
      </c>
      <c r="U598" s="69">
        <v>4</v>
      </c>
      <c r="V598" s="17">
        <v>13.5</v>
      </c>
      <c r="W598" s="15">
        <f t="shared" si="18"/>
      </c>
      <c r="X598" s="39">
        <f t="shared" si="19"/>
      </c>
    </row>
    <row r="599" spans="1:25" x14ac:dyDescent="0.2">
      <c r="A599" s="12"/>
      <c r="B599" s="40"/>
      <c r="C599" s="40">
        <f>IF(ISNA(VLOOKUP(A599,'Vervallen BHT'!A:C,3,FALSE))," ","Oui")</f>
      </c>
      <c r="D599" t="s" s="19">
        <v>1088</v>
      </c>
      <c r="E599" t="s" s="19">
        <v>1656</v>
      </c>
      <c r="F599" s="21">
        <v>10</v>
      </c>
      <c r="G599" s="21">
        <v>10</v>
      </c>
      <c r="H599" s="21">
        <v>12</v>
      </c>
      <c r="I599" s="21">
        <v>12</v>
      </c>
      <c r="J599" s="21">
        <v>12</v>
      </c>
      <c r="K599" s="21">
        <v>10</v>
      </c>
      <c r="L599" s="21">
        <v>10</v>
      </c>
      <c r="M599" s="21">
        <v>10</v>
      </c>
      <c r="N599" s="21">
        <v>10</v>
      </c>
      <c r="O599" s="62">
        <v>10</v>
      </c>
      <c r="P599" s="21">
        <v>10</v>
      </c>
      <c r="Q599" s="21">
        <v>10</v>
      </c>
      <c r="R599" s="21">
        <v>10</v>
      </c>
      <c r="S599" s="36">
        <v>10</v>
      </c>
      <c r="T599" s="71">
        <v>8</v>
      </c>
      <c r="U599" s="71"/>
      <c r="V599" s="17">
        <v>12.2</v>
      </c>
      <c r="W599" s="15">
        <f t="shared" si="18"/>
      </c>
      <c r="X599" s="39">
        <f t="shared" si="19"/>
      </c>
    </row>
    <row r="600" spans="1:25" x14ac:dyDescent="0.2">
      <c r="A600" s="12"/>
      <c r="B600" s="40"/>
      <c r="C600" s="40">
        <f>IF(ISNA(VLOOKUP(A600,'Vervallen BHT'!A:C,3,FALSE))," ","Oui")</f>
      </c>
      <c r="D600" t="s" s="19">
        <v>1090</v>
      </c>
      <c r="E600" t="s" s="19">
        <v>1091</v>
      </c>
      <c r="F600" s="21">
        <v>4</v>
      </c>
      <c r="G600" s="21">
        <v>4</v>
      </c>
      <c r="H600" s="21">
        <v>4</v>
      </c>
      <c r="I600" s="21">
        <v>4</v>
      </c>
      <c r="J600" s="21">
        <v>4</v>
      </c>
      <c r="K600" s="21">
        <v>4</v>
      </c>
      <c r="L600" s="21">
        <v>4</v>
      </c>
      <c r="M600" s="21">
        <v>4</v>
      </c>
      <c r="N600" s="21">
        <v>4</v>
      </c>
      <c r="O600" s="62">
        <v>4</v>
      </c>
      <c r="P600" s="21">
        <v>4</v>
      </c>
      <c r="Q600" s="21">
        <v>4</v>
      </c>
      <c r="R600" s="21">
        <v>4</v>
      </c>
      <c r="S600" s="36">
        <v>4</v>
      </c>
      <c r="T600" s="71">
        <v>4</v>
      </c>
      <c r="U600" s="71">
        <v>4</v>
      </c>
      <c r="V600" s="17">
        <v>18.4</v>
      </c>
      <c r="W600" s="15">
        <f t="shared" si="18"/>
      </c>
      <c r="X600" s="39">
        <f t="shared" si="19"/>
      </c>
      <c r="Y600" t="s" s="4">
        <v>26224</v>
      </c>
    </row>
    <row r="601" spans="1:25" x14ac:dyDescent="0.2">
      <c r="A601" s="12"/>
      <c r="B601" s="40"/>
      <c r="C601" s="40">
        <f>IF(ISNA(VLOOKUP(A601,'Vervallen BHT'!A:C,3,FALSE))," ","Oui")</f>
      </c>
      <c r="D601" t="s" s="19">
        <v>20231</v>
      </c>
      <c r="E601" t="s" s="19">
        <v>20230</v>
      </c>
      <c r="F601" s="21"/>
      <c r="G601" s="21"/>
      <c r="H601" s="21"/>
      <c r="I601" s="21"/>
      <c r="J601" s="21"/>
      <c r="K601" s="21"/>
      <c r="L601" s="21">
        <v>4</v>
      </c>
      <c r="M601" s="21">
        <v>4</v>
      </c>
      <c r="N601" s="21">
        <v>4</v>
      </c>
      <c r="O601" s="62">
        <v>4</v>
      </c>
      <c r="P601" s="21">
        <v>2</v>
      </c>
      <c r="Q601" s="21">
        <v>2</v>
      </c>
      <c r="R601" s="21">
        <v>2</v>
      </c>
      <c r="S601" s="36">
        <v>2</v>
      </c>
      <c r="T601" s="71">
        <v>2</v>
      </c>
      <c r="U601" s="71">
        <v>2</v>
      </c>
      <c r="V601" s="17">
        <f>118.2/6</f>
      </c>
      <c r="W601" s="15">
        <f t="shared" si="18"/>
      </c>
      <c r="X601" s="39">
        <f t="shared" si="19"/>
      </c>
    </row>
    <row r="602" spans="1:25" x14ac:dyDescent="0.2">
      <c r="A602" s="12"/>
      <c r="B602" s="40"/>
      <c r="C602" s="40">
        <f>IF(ISNA(VLOOKUP(A602,'Vervallen BHT'!A:C,3,FALSE))," ","Oui")</f>
      </c>
      <c r="D602" t="s" s="19">
        <v>1092</v>
      </c>
      <c r="E602" t="s" s="19">
        <v>1093</v>
      </c>
      <c r="F602" s="21">
        <v>6</v>
      </c>
      <c r="G602" s="21">
        <v>6</v>
      </c>
      <c r="H602" s="21">
        <v>6</v>
      </c>
      <c r="I602" s="21">
        <v>6</v>
      </c>
      <c r="J602" s="21">
        <v>6</v>
      </c>
      <c r="K602" s="21">
        <v>6</v>
      </c>
      <c r="L602" s="21">
        <v>6</v>
      </c>
      <c r="M602" s="21">
        <v>4</v>
      </c>
      <c r="N602" s="21">
        <v>4</v>
      </c>
      <c r="O602" s="62">
        <v>4</v>
      </c>
      <c r="P602" s="21">
        <v>2</v>
      </c>
      <c r="Q602" s="21">
        <v>2</v>
      </c>
      <c r="R602" s="21">
        <v>2</v>
      </c>
      <c r="S602" s="36">
        <v>2</v>
      </c>
      <c r="T602" s="71">
        <v>2</v>
      </c>
      <c r="U602" s="71">
        <v>2</v>
      </c>
      <c r="V602" s="17">
        <v>14.6</v>
      </c>
      <c r="W602" s="15">
        <f t="shared" si="18"/>
      </c>
      <c r="X602" s="39">
        <f t="shared" si="19"/>
      </c>
    </row>
    <row r="603" spans="1:25" x14ac:dyDescent="0.2">
      <c r="A603" s="12"/>
      <c r="B603" s="40"/>
      <c r="C603" s="40">
        <f>IF(ISNA(VLOOKUP(A603,'Vervallen BHT'!A:C,3,FALSE))," ","Oui")</f>
      </c>
      <c r="D603" t="s" s="19">
        <v>21634</v>
      </c>
      <c r="E603" t="s" s="19">
        <v>390</v>
      </c>
      <c r="F603" s="21">
        <v>34</v>
      </c>
      <c r="G603" s="21">
        <v>34</v>
      </c>
      <c r="H603" s="21">
        <v>34</v>
      </c>
      <c r="I603" s="21">
        <v>30</v>
      </c>
      <c r="J603" s="21">
        <v>30</v>
      </c>
      <c r="K603" s="21">
        <v>28</v>
      </c>
      <c r="L603" s="21">
        <v>26</v>
      </c>
      <c r="M603" s="21">
        <v>22</v>
      </c>
      <c r="N603" s="21">
        <v>22</v>
      </c>
      <c r="O603" s="62">
        <v>22</v>
      </c>
      <c r="P603" s="21">
        <v>22</v>
      </c>
      <c r="Q603" s="21">
        <v>22</v>
      </c>
      <c r="R603" s="21">
        <v>22</v>
      </c>
      <c r="S603" s="36">
        <v>22</v>
      </c>
      <c r="T603" s="71">
        <v>22</v>
      </c>
      <c r="U603" s="71">
        <v>22</v>
      </c>
      <c r="V603" s="17">
        <v>14.6</v>
      </c>
      <c r="W603" s="15">
        <f t="shared" si="18"/>
      </c>
      <c r="X603" s="39">
        <f t="shared" si="19"/>
      </c>
    </row>
    <row r="604" spans="1:25" x14ac:dyDescent="0.2">
      <c r="A604" s="12"/>
      <c r="B604" s="40"/>
      <c r="C604" s="40">
        <f>IF(ISNA(VLOOKUP(A604,'Vervallen BHT'!A:C,3,FALSE))," ","Oui")</f>
      </c>
      <c r="D604" t="s" s="19">
        <v>1094</v>
      </c>
      <c r="E604" t="s" s="19">
        <v>1095</v>
      </c>
      <c r="F604" s="21">
        <v>5</v>
      </c>
      <c r="G604" s="21">
        <v>5</v>
      </c>
      <c r="H604" s="21">
        <v>5</v>
      </c>
      <c r="I604" s="21">
        <v>5</v>
      </c>
      <c r="J604" s="21">
        <v>5</v>
      </c>
      <c r="K604" s="21">
        <v>5</v>
      </c>
      <c r="L604" s="21">
        <v>5</v>
      </c>
      <c r="M604" s="21">
        <v>5</v>
      </c>
      <c r="N604" s="21">
        <v>5</v>
      </c>
      <c r="O604" s="62">
        <v>5</v>
      </c>
      <c r="P604" s="21">
        <v>5</v>
      </c>
      <c r="Q604" s="21">
        <v>5</v>
      </c>
      <c r="R604" s="21">
        <v>5</v>
      </c>
      <c r="S604" s="36">
        <v>5</v>
      </c>
      <c r="T604" s="71">
        <v>5</v>
      </c>
      <c r="U604" s="71">
        <v>5</v>
      </c>
      <c r="V604" s="17">
        <v>18</v>
      </c>
      <c r="W604" s="15">
        <f t="shared" si="18"/>
      </c>
      <c r="X604" s="39">
        <f t="shared" si="19"/>
      </c>
    </row>
    <row r="605" spans="1:25" x14ac:dyDescent="0.2">
      <c r="A605" s="12"/>
      <c r="B605" s="40"/>
      <c r="C605" s="40">
        <f>IF(ISNA(VLOOKUP(A605,'Vervallen BHT'!A:C,3,FALSE))," ","Oui")</f>
      </c>
      <c r="D605" t="s" s="19">
        <v>1096</v>
      </c>
      <c r="E605" t="s" s="19">
        <v>1097</v>
      </c>
      <c r="F605" s="21">
        <v>2</v>
      </c>
      <c r="G605" s="21">
        <v>2</v>
      </c>
      <c r="H605" s="21">
        <v>2</v>
      </c>
      <c r="I605" s="21">
        <v>2</v>
      </c>
      <c r="J605" s="21">
        <v>2</v>
      </c>
      <c r="K605" s="21">
        <v>2</v>
      </c>
      <c r="L605" s="21">
        <v>2</v>
      </c>
      <c r="M605" s="21">
        <v>2</v>
      </c>
      <c r="N605" s="21">
        <v>2</v>
      </c>
      <c r="O605" s="62">
        <v>2</v>
      </c>
      <c r="P605" s="21">
        <v>2</v>
      </c>
      <c r="Q605" s="21">
        <v>2</v>
      </c>
      <c r="R605" s="21">
        <v>2</v>
      </c>
      <c r="S605" s="36">
        <v>2</v>
      </c>
      <c r="T605" s="71">
        <v>1</v>
      </c>
      <c r="U605" s="71">
        <v>1</v>
      </c>
      <c r="V605" s="17">
        <v>12.4</v>
      </c>
      <c r="W605" s="15">
        <f t="shared" si="18"/>
      </c>
      <c r="X605" s="39">
        <f t="shared" si="19"/>
      </c>
    </row>
    <row r="606" spans="1:25" x14ac:dyDescent="0.2">
      <c r="A606" s="12"/>
      <c r="B606" s="40"/>
      <c r="C606" s="40">
        <f>IF(ISNA(VLOOKUP(A606,'Vervallen BHT'!A:C,3,FALSE))," ","Oui")</f>
      </c>
      <c r="D606" t="s" s="19">
        <v>293</v>
      </c>
      <c r="E606" t="s" s="19">
        <v>294</v>
      </c>
      <c r="F606" s="21">
        <v>4</v>
      </c>
      <c r="G606" s="21">
        <v>4</v>
      </c>
      <c r="H606" s="21">
        <v>4</v>
      </c>
      <c r="I606" s="21">
        <v>4</v>
      </c>
      <c r="J606" s="21">
        <v>4</v>
      </c>
      <c r="K606" s="21">
        <v>4</v>
      </c>
      <c r="L606" s="21">
        <v>4</v>
      </c>
      <c r="M606" s="21">
        <v>4</v>
      </c>
      <c r="N606" s="21">
        <v>4</v>
      </c>
      <c r="O606" s="62">
        <v>4</v>
      </c>
      <c r="P606" s="21">
        <v>4</v>
      </c>
      <c r="Q606" s="21">
        <v>4</v>
      </c>
      <c r="R606" s="21">
        <v>4</v>
      </c>
      <c r="S606" s="36">
        <v>4</v>
      </c>
      <c r="T606" s="71">
        <v>4</v>
      </c>
      <c r="U606" s="71">
        <v>4</v>
      </c>
      <c r="V606" s="17">
        <v>25.5</v>
      </c>
      <c r="W606" s="15">
        <f t="shared" si="18"/>
      </c>
      <c r="X606" s="39">
        <f t="shared" si="19"/>
      </c>
    </row>
    <row r="607" spans="1:25" x14ac:dyDescent="0.2">
      <c r="A607" s="12"/>
      <c r="B607" s="40"/>
      <c r="C607" s="40">
        <f>IF(ISNA(VLOOKUP(A607,'Vervallen BHT'!A:C,3,FALSE))," ","Oui")</f>
      </c>
      <c r="D607" t="s" s="19">
        <v>295</v>
      </c>
      <c r="E607" t="s" s="13">
        <v>296</v>
      </c>
      <c r="F607" s="40">
        <v>5</v>
      </c>
      <c r="G607" s="40">
        <v>5</v>
      </c>
      <c r="H607" s="40">
        <v>5</v>
      </c>
      <c r="I607" s="40">
        <v>5</v>
      </c>
      <c r="J607" s="40">
        <v>5</v>
      </c>
      <c r="K607" s="40">
        <v>5</v>
      </c>
      <c r="L607" s="40">
        <v>5</v>
      </c>
      <c r="M607" s="40">
        <v>5</v>
      </c>
      <c r="N607" s="40">
        <v>5</v>
      </c>
      <c r="O607" s="41">
        <v>5</v>
      </c>
      <c r="P607" s="40">
        <v>5</v>
      </c>
      <c r="Q607" s="40">
        <v>5</v>
      </c>
      <c r="R607" s="40">
        <v>5</v>
      </c>
      <c r="S607" s="35">
        <v>5</v>
      </c>
      <c r="T607" s="69">
        <v>5</v>
      </c>
      <c r="U607" s="69">
        <v>5</v>
      </c>
      <c r="V607" s="17">
        <v>27.2</v>
      </c>
      <c r="W607" s="15">
        <f t="shared" si="18"/>
      </c>
      <c r="X607" s="39">
        <f t="shared" si="19"/>
      </c>
    </row>
    <row r="608" spans="1:25" x14ac:dyDescent="0.2">
      <c r="A608" s="12"/>
      <c r="B608" s="40"/>
      <c r="C608" s="40">
        <f>IF(ISNA(VLOOKUP(A608,'Vervallen BHT'!A:C,3,FALSE))," ","Oui")</f>
      </c>
      <c r="D608" t="s" s="18">
        <v>1668</v>
      </c>
      <c r="E608" s="13"/>
      <c r="F608" s="40">
        <v>9</v>
      </c>
      <c r="G608" s="40">
        <v>9</v>
      </c>
      <c r="H608" s="40">
        <v>9</v>
      </c>
      <c r="I608" s="40">
        <v>9</v>
      </c>
      <c r="J608" s="40">
        <v>9</v>
      </c>
      <c r="K608" s="40">
        <v>9</v>
      </c>
      <c r="L608" s="40">
        <v>9</v>
      </c>
      <c r="M608" s="40">
        <v>9</v>
      </c>
      <c r="N608" s="40">
        <v>9</v>
      </c>
      <c r="O608" s="41">
        <v>9</v>
      </c>
      <c r="P608" s="40">
        <v>9</v>
      </c>
      <c r="Q608" s="40">
        <v>9</v>
      </c>
      <c r="R608" s="40">
        <v>9</v>
      </c>
      <c r="S608" s="35">
        <v>9</v>
      </c>
      <c r="T608" s="69">
        <v>9</v>
      </c>
      <c r="U608" s="69">
        <v>9</v>
      </c>
      <c r="V608" s="17">
        <v>18.8</v>
      </c>
      <c r="W608" s="15">
        <f t="shared" si="18"/>
      </c>
      <c r="X608" s="39">
        <f t="shared" si="19"/>
      </c>
    </row>
    <row r="609" spans="1:24" x14ac:dyDescent="0.2">
      <c r="A609" s="12"/>
      <c r="B609" s="40"/>
      <c r="C609" s="40">
        <f>IF(ISNA(VLOOKUP(A609,'Vervallen BHT'!A:C,3,FALSE))," ","Oui")</f>
      </c>
      <c r="D609" t="s" s="18">
        <v>158</v>
      </c>
      <c r="E609" s="13"/>
      <c r="F609" s="40">
        <v>2</v>
      </c>
      <c r="G609" s="40">
        <v>2</v>
      </c>
      <c r="H609" s="40">
        <v>2</v>
      </c>
      <c r="I609" s="40">
        <v>2</v>
      </c>
      <c r="J609" s="40">
        <v>2</v>
      </c>
      <c r="K609" s="40">
        <v>2</v>
      </c>
      <c r="L609" s="40">
        <v>2</v>
      </c>
      <c r="M609" s="40">
        <v>2</v>
      </c>
      <c r="N609" s="40">
        <v>2</v>
      </c>
      <c r="O609" s="41">
        <v>2</v>
      </c>
      <c r="P609" s="40">
        <v>2</v>
      </c>
      <c r="Q609" s="40">
        <v>2</v>
      </c>
      <c r="R609" s="40">
        <v>2</v>
      </c>
      <c r="S609" s="35">
        <v>2</v>
      </c>
      <c r="T609" s="69">
        <v>2</v>
      </c>
      <c r="U609" s="69">
        <v>2</v>
      </c>
      <c r="V609" s="17">
        <v>24.8</v>
      </c>
      <c r="W609" s="15">
        <f t="shared" si="18"/>
      </c>
      <c r="X609" s="39">
        <f t="shared" si="19"/>
      </c>
    </row>
    <row r="610" spans="1:24" x14ac:dyDescent="0.2">
      <c r="A610" s="12"/>
      <c r="B610" s="40"/>
      <c r="C610" s="40">
        <f>IF(ISNA(VLOOKUP(A610,'Vervallen BHT'!A:C,3,FALSE))," ","Oui")</f>
      </c>
      <c r="D610" t="s" s="18">
        <v>159</v>
      </c>
      <c r="E610" s="13"/>
      <c r="F610" s="40">
        <v>1</v>
      </c>
      <c r="G610" s="40">
        <v>1</v>
      </c>
      <c r="H610" s="40">
        <v>1</v>
      </c>
      <c r="I610" s="40">
        <v>1</v>
      </c>
      <c r="J610" s="40">
        <v>1</v>
      </c>
      <c r="K610" s="40">
        <v>1</v>
      </c>
      <c r="L610" s="40">
        <v>1</v>
      </c>
      <c r="M610" s="40">
        <v>1</v>
      </c>
      <c r="N610" s="40">
        <v>1</v>
      </c>
      <c r="O610" s="41">
        <v>1</v>
      </c>
      <c r="P610" s="40">
        <v>1</v>
      </c>
      <c r="Q610" s="40">
        <v>1</v>
      </c>
      <c r="R610" s="40">
        <v>1</v>
      </c>
      <c r="S610" s="35">
        <v>1</v>
      </c>
      <c r="T610" s="69">
        <v>1</v>
      </c>
      <c r="U610" s="69">
        <v>1</v>
      </c>
      <c r="V610" s="17">
        <v>18.8</v>
      </c>
      <c r="W610" s="15">
        <f t="shared" si="18"/>
      </c>
      <c r="X610" s="39">
        <f t="shared" si="19"/>
      </c>
    </row>
    <row r="611" spans="1:24" x14ac:dyDescent="0.2">
      <c r="A611" s="12"/>
      <c r="B611" s="40"/>
      <c r="C611" s="40">
        <f>IF(ISNA(VLOOKUP(A611,'Vervallen BHT'!A:C,3,FALSE))," ","Oui")</f>
      </c>
      <c r="D611" t="s" s="18">
        <v>160</v>
      </c>
      <c r="E611" s="13"/>
      <c r="F611" s="40">
        <v>1</v>
      </c>
      <c r="G611" s="40">
        <v>1</v>
      </c>
      <c r="H611" s="40">
        <v>1</v>
      </c>
      <c r="I611" s="40">
        <v>1</v>
      </c>
      <c r="J611" s="40">
        <v>1</v>
      </c>
      <c r="K611" s="40">
        <v>1</v>
      </c>
      <c r="L611" s="40">
        <v>1</v>
      </c>
      <c r="M611" s="40">
        <v>1</v>
      </c>
      <c r="N611" s="40">
        <v>1</v>
      </c>
      <c r="O611" s="41">
        <v>1</v>
      </c>
      <c r="P611" s="40">
        <v>1</v>
      </c>
      <c r="Q611" s="40">
        <v>1</v>
      </c>
      <c r="R611" s="40">
        <v>1</v>
      </c>
      <c r="S611" s="35">
        <v>1</v>
      </c>
      <c r="T611" s="69">
        <v>1</v>
      </c>
      <c r="U611" s="69">
        <v>1</v>
      </c>
      <c r="V611" s="17">
        <v>10.37</v>
      </c>
      <c r="W611" s="15">
        <f t="shared" si="18"/>
      </c>
      <c r="X611" s="39">
        <f t="shared" si="19"/>
      </c>
    </row>
    <row r="612" spans="1:24" x14ac:dyDescent="0.2">
      <c r="A612" s="12"/>
      <c r="B612" s="40"/>
      <c r="C612" s="40">
        <f>IF(ISNA(VLOOKUP(A612,'Vervallen BHT'!A:C,3,FALSE))," ","Oui")</f>
      </c>
      <c r="D612" t="s" s="18">
        <v>161</v>
      </c>
      <c r="E612" s="13"/>
      <c r="F612" s="40">
        <v>1</v>
      </c>
      <c r="G612" s="40">
        <v>1</v>
      </c>
      <c r="H612" s="40">
        <v>1</v>
      </c>
      <c r="I612" s="40">
        <v>1</v>
      </c>
      <c r="J612" s="40">
        <v>1</v>
      </c>
      <c r="K612" s="40">
        <v>1</v>
      </c>
      <c r="L612" s="40">
        <v>1</v>
      </c>
      <c r="M612" s="40">
        <v>1</v>
      </c>
      <c r="N612" s="40">
        <v>1</v>
      </c>
      <c r="O612" s="41">
        <v>1</v>
      </c>
      <c r="P612" s="40">
        <v>1</v>
      </c>
      <c r="Q612" s="40">
        <v>1</v>
      </c>
      <c r="R612" s="40">
        <v>1</v>
      </c>
      <c r="S612" s="35">
        <v>1</v>
      </c>
      <c r="T612" s="69">
        <v>1</v>
      </c>
      <c r="U612" s="69">
        <v>1</v>
      </c>
      <c r="V612" s="17">
        <v>12.2</v>
      </c>
      <c r="W612" s="15">
        <f t="shared" si="18"/>
      </c>
      <c r="X612" s="39">
        <f t="shared" si="19"/>
      </c>
    </row>
    <row r="613" spans="1:24" ht="13.5" thickBot="1" x14ac:dyDescent="0.25">
      <c r="A613" s="23"/>
      <c r="B613" s="24"/>
      <c r="C613" s="40">
        <f>IF(ISNA(VLOOKUP(A613,'Vervallen BHT'!A:C,3,FALSE))," ","Oui")</f>
      </c>
      <c r="D613" t="s" s="25">
        <v>162</v>
      </c>
      <c r="E613" s="26"/>
      <c r="F613" s="24">
        <v>7</v>
      </c>
      <c r="G613" s="24">
        <v>6</v>
      </c>
      <c r="H613" s="24">
        <v>7</v>
      </c>
      <c r="I613" s="24">
        <v>7</v>
      </c>
      <c r="J613" s="40">
        <v>7</v>
      </c>
      <c r="K613" s="24">
        <v>7</v>
      </c>
      <c r="L613" s="24">
        <v>6</v>
      </c>
      <c r="M613" s="24">
        <v>6</v>
      </c>
      <c r="N613" s="24">
        <v>6</v>
      </c>
      <c r="O613" s="63">
        <v>6</v>
      </c>
      <c r="P613" s="24">
        <v>6</v>
      </c>
      <c r="Q613" s="24">
        <v>6</v>
      </c>
      <c r="R613" s="24">
        <v>6</v>
      </c>
      <c r="S613" s="46">
        <v>6</v>
      </c>
      <c r="T613" s="73">
        <v>6</v>
      </c>
      <c r="U613" s="73">
        <v>6</v>
      </c>
      <c r="V613" s="27">
        <v>70</v>
      </c>
      <c r="W613" s="15">
        <f t="shared" si="18"/>
      </c>
      <c r="X613" s="39">
        <f t="shared" si="19"/>
      </c>
    </row>
    <row r="614" spans="1:24" ht="13.5" thickBot="1" x14ac:dyDescent="0.25">
      <c r="A614" s="28"/>
      <c r="B614" s="29"/>
      <c r="C614" s="29"/>
      <c r="D614" t="s" s="34">
        <v>26211</v>
      </c>
      <c r="E614" s="30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74"/>
      <c r="U614" s="74"/>
      <c r="V614" s="32"/>
      <c r="W614" s="33">
        <f>SUM(W2:W613)</f>
      </c>
    </row>
    <row r="616" spans="1:24" x14ac:dyDescent="0.2">
      <c r="C616" t="s" s="3">
        <v>21615</v>
      </c>
      <c r="D616" t="s" s="4">
        <v>21616</v>
      </c>
      <c r="E616" s="47">
        <f ca="1">SUMIF(C2:W614,C616,W2:W614)</f>
      </c>
    </row>
    <row r="622" spans="1:24" x14ac:dyDescent="0.2">
      <c r="E622" s="39"/>
    </row>
    <row r="624" spans="1:24" x14ac:dyDescent="0.2">
      <c r="V624" s="6"/>
    </row>
    <row r="627" spans="22:22" x14ac:dyDescent="0.2">
      <c r="V627" s="6"/>
    </row>
    <row r="628" spans="22:22" x14ac:dyDescent="0.2">
      <c r="V628" s="6"/>
    </row>
    <row r="629" spans="22:22" x14ac:dyDescent="0.2">
      <c r="V629" s="6"/>
    </row>
    <row r="630" spans="22:22" x14ac:dyDescent="0.2">
      <c r="V630" s="6"/>
    </row>
    <row r="631" spans="22:22" x14ac:dyDescent="0.2">
      <c r="V631" s="6"/>
    </row>
    <row r="632" spans="22:22" x14ac:dyDescent="0.2">
      <c r="V632" s="6"/>
    </row>
    <row r="633" spans="22:22" x14ac:dyDescent="0.2">
      <c r="V633" s="6"/>
    </row>
    <row r="634" spans="22:22" x14ac:dyDescent="0.2">
      <c r="V634" s="6"/>
    </row>
    <row r="635" spans="22:22" x14ac:dyDescent="0.2">
      <c r="V635" s="6"/>
    </row>
    <row r="636" spans="22:22" x14ac:dyDescent="0.2">
      <c r="V636" s="6"/>
    </row>
    <row r="637" spans="22:22" x14ac:dyDescent="0.2">
      <c r="V637" s="6"/>
    </row>
    <row r="638" spans="22:22" x14ac:dyDescent="0.2">
      <c r="V638" s="6"/>
    </row>
    <row r="639" spans="22:22" x14ac:dyDescent="0.2">
      <c r="V639" s="6"/>
    </row>
    <row r="640" spans="22:22" x14ac:dyDescent="0.2">
      <c r="V640" s="6"/>
    </row>
    <row r="641" spans="22:22" x14ac:dyDescent="0.2">
      <c r="V641" s="6"/>
    </row>
  </sheetData>
  <autoFilter ref="A1:W614">
    <sortState ref="A2:V614">
      <sortCondition ref="A1:A614"/>
    </sortState>
  </autoFilter>
  <phoneticPr fontId="0" type="noConversion"/>
  <printOptions gridLines="1" gridLinesSet="0"/>
  <pageMargins left="0.7" right="0.7" top="0.75" bottom="0.75" header="0.3" footer="0.3"/>
  <pageSetup paperSize="9" scale="75" fitToHeight="0" orientation="landscape" horizontalDpi="300" verticalDpi="300" r:id="rId1"/>
  <headerFooter alignWithMargins="0">
    <oddHeader>&amp;CStock Bronkhorst France</oddHeader>
    <oddFooter>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E22" sqref="E22"/>
    </sheetView>
  </sheetViews>
  <sheetFormatPr baseColWidth="10" defaultColWidth="11.42578125" defaultRowHeight="12.75" x14ac:dyDescent="0.2"/>
  <sheetData/>
  <phoneticPr fontId="0" type="noConversion"/>
  <printOptions gridLines="1" gridLinesSet="0"/>
  <pageMargins left="0.75" right="0.75" top="1" bottom="1" header="0.4921259845" footer="0.492125984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/>
  </sheetViews>
  <sheetFormatPr baseColWidth="10" defaultColWidth="11.42578125" defaultRowHeight="12.75" x14ac:dyDescent="0.2"/>
  <sheetData/>
  <phoneticPr fontId="0" type="noConversion"/>
  <printOptions gridLines="1" gridLinesSet="0"/>
  <pageMargins left="0.75" right="0.75" top="1" bottom="1" header="0.4921259845" footer="0.492125984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51" sqref="J51"/>
    </sheetView>
  </sheetViews>
  <sheetFormatPr baseColWidth="10" defaultColWidth="11.42578125" defaultRowHeight="12.75" x14ac:dyDescent="0.2"/>
  <sheetData/>
  <phoneticPr fontId="0" type="noConversion"/>
  <printOptions gridLines="1" gridLinesSet="0"/>
  <pageMargins left="0.75" right="0.75" top="1" bottom="1" header="0.4921259845" footer="0.492125984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/>
  </sheetViews>
  <sheetFormatPr baseColWidth="10" defaultColWidth="11.42578125" defaultRowHeight="12.75" x14ac:dyDescent="0.2"/>
  <sheetData/>
  <phoneticPr fontId="0" type="noConversion"/>
  <printOptions gridLines="1" gridLinesSet="0"/>
  <pageMargins left="0.75" right="0.75" top="1" bottom="1" header="0.4921259845" footer="0.492125984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/>
  </sheetViews>
  <sheetFormatPr baseColWidth="10" defaultColWidth="11.42578125" defaultRowHeight="12.75" x14ac:dyDescent="0.2"/>
  <sheetData/>
  <phoneticPr fontId="0" type="noConversion"/>
  <printOptions gridLines="1" gridLinesSet="0"/>
  <pageMargins left="0.75" right="0.75" top="1" bottom="1" header="0.4921259845" footer="0.492125984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/>
  </sheetViews>
  <sheetFormatPr baseColWidth="10" defaultColWidth="11.42578125" defaultRowHeight="12.75" x14ac:dyDescent="0.2"/>
  <sheetData/>
  <phoneticPr fontId="0" type="noConversion"/>
  <printOptions gridLines="1" gridLinesSet="0"/>
  <pageMargins left="0.75" right="0.75" top="1" bottom="1" header="0.4921259845" footer="0.492125984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/>
  </sheetViews>
  <sheetFormatPr baseColWidth="10" defaultColWidth="11.42578125" defaultRowHeight="12.75" x14ac:dyDescent="0.2"/>
  <sheetData/>
  <phoneticPr fontId="0" type="noConversion"/>
  <printOptions gridLines="1" gridLinesSet="0"/>
  <pageMargins left="0.75" right="0.75" top="1" bottom="1" header="0.4921259845" footer="0.492125984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2</vt:i4>
      </vt:variant>
    </vt:vector>
  </HeadingPairs>
  <TitlesOfParts>
    <vt:vector size="19" baseType="lpstr">
      <vt:lpstr>Vervallen BHT</vt:lpstr>
      <vt:lpstr>Spare parts + stripped</vt:lpstr>
      <vt:lpstr>Feuil3</vt:lpstr>
      <vt:lpstr>Feuil4</vt:lpstr>
      <vt:lpstr>Feuil5</vt:lpstr>
      <vt:lpstr>Feuil6</vt:lpstr>
      <vt:lpstr>Feuil7</vt:lpstr>
      <vt:lpstr>Feuil8</vt:lpstr>
      <vt:lpstr>Feuil9</vt:lpstr>
      <vt:lpstr>Feuil10</vt:lpstr>
      <vt:lpstr>Feuil11</vt:lpstr>
      <vt:lpstr>Feuil12</vt:lpstr>
      <vt:lpstr>Feuil13</vt:lpstr>
      <vt:lpstr>Feuil14</vt:lpstr>
      <vt:lpstr>Feuil15</vt:lpstr>
      <vt:lpstr>Feuil16</vt:lpstr>
      <vt:lpstr>Feuil1</vt:lpstr>
      <vt:lpstr>'Spare parts + stripped'!Impression_des_titres</vt:lpstr>
      <vt:lpstr>'Spare parts + stripped'!Zone_d_impression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NSO</dc:creator>
  <cp:lastModifiedBy>The Stonning Man</cp:lastModifiedBy>
  <cp:lastPrinted>2018-06-22T05:59:21Z</cp:lastPrinted>
  <dcterms:created xsi:type="dcterms:W3CDTF">2000-08-01T12:45:12Z</dcterms:created>
  <dcterms:modified xsi:type="dcterms:W3CDTF">2020-08-26T21:34:23Z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