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xuadmin/BUSINESS/PUBLICATIONS/WorkingOn_Gao_Extreme_Economy/20190310/"/>
    </mc:Choice>
  </mc:AlternateContent>
  <xr:revisionPtr revIDLastSave="0" documentId="13_ncr:1_{0309A42A-7F31-8346-8D7E-ABC99AAECA9B}" xr6:coauthVersionLast="41" xr6:coauthVersionMax="41" xr10:uidLastSave="{00000000-0000-0000-0000-000000000000}"/>
  <bookViews>
    <workbookView xWindow="600" yWindow="460" windowWidth="28200" windowHeight="17540" activeTab="2" xr2:uid="{78191B79-30CB-564C-9515-2FF8A692ED68}"/>
  </bookViews>
  <sheets>
    <sheet name="Flooding" sheetId="1" r:id="rId1"/>
    <sheet name="Drought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5" i="2" l="1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L1694" i="1"/>
  <c r="L1734" i="1"/>
  <c r="L15" i="1"/>
  <c r="L1024" i="1"/>
  <c r="L1745" i="1"/>
  <c r="L621" i="1"/>
  <c r="L680" i="1"/>
  <c r="L911" i="1"/>
  <c r="L787" i="1"/>
  <c r="L786" i="1"/>
  <c r="L502" i="1"/>
  <c r="L237" i="1"/>
  <c r="L1171" i="1"/>
  <c r="L1609" i="1"/>
  <c r="L501" i="1"/>
  <c r="L500" i="1"/>
  <c r="L148" i="1"/>
  <c r="L499" i="1"/>
  <c r="L1744" i="1"/>
  <c r="L785" i="1"/>
  <c r="L273" i="1"/>
  <c r="L498" i="1"/>
  <c r="L497" i="1"/>
  <c r="L496" i="1"/>
  <c r="L236" i="1"/>
  <c r="L495" i="1"/>
  <c r="L49" i="1"/>
  <c r="L494" i="1"/>
  <c r="L874" i="1"/>
  <c r="L493" i="1"/>
  <c r="L1393" i="1"/>
  <c r="L492" i="1"/>
  <c r="L1407" i="1"/>
  <c r="L185" i="1"/>
  <c r="L491" i="1"/>
  <c r="L910" i="1"/>
  <c r="L1419" i="1"/>
  <c r="L1434" i="1"/>
  <c r="L1678" i="1"/>
  <c r="L909" i="1"/>
  <c r="L837" i="1"/>
  <c r="L1960" i="1"/>
  <c r="L908" i="1"/>
  <c r="L836" i="1"/>
  <c r="L835" i="1"/>
  <c r="L1677" i="1"/>
  <c r="L230" i="1"/>
  <c r="L1502" i="1"/>
  <c r="L560" i="1"/>
  <c r="L490" i="1"/>
  <c r="L907" i="1"/>
  <c r="L1912" i="1"/>
  <c r="L784" i="1"/>
  <c r="L1293" i="1"/>
  <c r="L1608" i="1"/>
  <c r="L250" i="1"/>
  <c r="L1292" i="1"/>
  <c r="L995" i="1"/>
  <c r="L489" i="1"/>
  <c r="L1655" i="1"/>
  <c r="L1743" i="1"/>
  <c r="L1353" i="1"/>
  <c r="L488" i="1"/>
  <c r="L1291" i="1"/>
  <c r="L487" i="1"/>
  <c r="L1170" i="1"/>
  <c r="L1742" i="1"/>
  <c r="L1511" i="1"/>
  <c r="L1290" i="1"/>
  <c r="L1392" i="1"/>
  <c r="L1911" i="1"/>
  <c r="L1741" i="1"/>
  <c r="L486" i="1"/>
  <c r="L1607" i="1"/>
  <c r="L485" i="1"/>
  <c r="L1135" i="1"/>
  <c r="L484" i="1"/>
  <c r="L994" i="1"/>
  <c r="L483" i="1"/>
  <c r="L272" i="1"/>
  <c r="L620" i="1"/>
  <c r="L482" i="1"/>
  <c r="L783" i="1"/>
  <c r="L481" i="1"/>
  <c r="L117" i="1"/>
  <c r="L548" i="1"/>
  <c r="L639" i="1"/>
  <c r="L480" i="1"/>
  <c r="L123" i="1"/>
  <c r="L479" i="1"/>
  <c r="L478" i="1"/>
  <c r="L477" i="1"/>
  <c r="L1642" i="1"/>
  <c r="L1740" i="1"/>
  <c r="L1856" i="1"/>
  <c r="L594" i="1"/>
  <c r="L48" i="1"/>
  <c r="L229" i="1"/>
  <c r="L953" i="1"/>
  <c r="L1078" i="1"/>
  <c r="L183" i="1"/>
  <c r="L834" i="1"/>
  <c r="L1289" i="1"/>
  <c r="L1499" i="1"/>
  <c r="L1676" i="1"/>
  <c r="L906" i="1"/>
  <c r="L1418" i="1"/>
  <c r="L1433" i="1"/>
  <c r="L1478" i="1"/>
  <c r="L1675" i="1"/>
  <c r="L782" i="1"/>
  <c r="L781" i="1"/>
  <c r="L476" i="1"/>
  <c r="L1910" i="1"/>
  <c r="L1187" i="1"/>
  <c r="L1169" i="1"/>
  <c r="L475" i="1"/>
  <c r="L780" i="1"/>
  <c r="L1406" i="1"/>
  <c r="L474" i="1"/>
  <c r="L1288" i="1"/>
  <c r="L779" i="1"/>
  <c r="L473" i="1"/>
  <c r="L472" i="1"/>
  <c r="L969" i="1"/>
  <c r="L1134" i="1"/>
  <c r="L282" i="1"/>
  <c r="L933" i="1"/>
  <c r="L1391" i="1"/>
  <c r="L471" i="1"/>
  <c r="L1147" i="1"/>
  <c r="L1674" i="1"/>
  <c r="L470" i="1"/>
  <c r="L1287" i="1"/>
  <c r="L1673" i="1"/>
  <c r="L1739" i="1"/>
  <c r="L1539" i="1"/>
  <c r="L469" i="1"/>
  <c r="L629" i="1"/>
  <c r="L468" i="1"/>
  <c r="L1870" i="1"/>
  <c r="L1103" i="1"/>
  <c r="L228" i="1"/>
  <c r="L467" i="1"/>
  <c r="L1390" i="1"/>
  <c r="L952" i="1"/>
  <c r="L520" i="1"/>
  <c r="L516" i="1"/>
  <c r="L603" i="1"/>
  <c r="L1286" i="1"/>
  <c r="L271" i="1"/>
  <c r="L515" i="1"/>
  <c r="L1195" i="1"/>
  <c r="L294" i="1"/>
  <c r="L1552" i="1"/>
  <c r="L105" i="1"/>
  <c r="L235" i="1"/>
  <c r="L104" i="1"/>
  <c r="L602" i="1"/>
  <c r="L1606" i="1"/>
  <c r="L1869" i="1"/>
  <c r="L1285" i="1"/>
  <c r="L1284" i="1"/>
  <c r="L905" i="1"/>
  <c r="L879" i="1"/>
  <c r="L1083" i="1"/>
  <c r="L656" i="1"/>
  <c r="L26" i="1"/>
  <c r="L1909" i="1"/>
  <c r="L582" i="1"/>
  <c r="L778" i="1"/>
  <c r="L1283" i="1"/>
  <c r="L1908" i="1"/>
  <c r="L777" i="1"/>
  <c r="L514" i="1"/>
  <c r="L466" i="1"/>
  <c r="L1168" i="1"/>
  <c r="L249" i="1"/>
  <c r="L776" i="1"/>
  <c r="L986" i="1"/>
  <c r="L465" i="1"/>
  <c r="L1282" i="1"/>
  <c r="L1146" i="1"/>
  <c r="L775" i="1"/>
  <c r="L464" i="1"/>
  <c r="L1281" i="1"/>
  <c r="L1389" i="1"/>
  <c r="L1738" i="1"/>
  <c r="L513" i="1"/>
  <c r="L1737" i="1"/>
  <c r="L946" i="1"/>
  <c r="L270" i="1"/>
  <c r="L1605" i="1"/>
  <c r="L1280" i="1"/>
  <c r="L1085" i="1"/>
  <c r="L182" i="1"/>
  <c r="L1498" i="1"/>
  <c r="L1279" i="1"/>
  <c r="L1401" i="1"/>
  <c r="L227" i="1"/>
  <c r="L1497" i="1"/>
  <c r="L1432" i="1"/>
  <c r="L103" i="1"/>
  <c r="L1278" i="1"/>
  <c r="L512" i="1"/>
  <c r="L1868" i="1"/>
  <c r="L1068" i="1"/>
  <c r="L774" i="1"/>
  <c r="L1907" i="1"/>
  <c r="L155" i="1"/>
  <c r="L1906" i="1"/>
  <c r="L248" i="1"/>
  <c r="L1388" i="1"/>
  <c r="L1905" i="1"/>
  <c r="L1604" i="1"/>
  <c r="L463" i="1"/>
  <c r="L833" i="1"/>
  <c r="L1904" i="1"/>
  <c r="L773" i="1"/>
  <c r="L1145" i="1"/>
  <c r="L1277" i="1"/>
  <c r="L547" i="1"/>
  <c r="L1167" i="1"/>
  <c r="L239" i="1"/>
  <c r="L772" i="1"/>
  <c r="L1654" i="1"/>
  <c r="L1352" i="1"/>
  <c r="L184" i="1"/>
  <c r="L226" i="1"/>
  <c r="L619" i="1"/>
  <c r="L1082" i="1"/>
  <c r="L618" i="1"/>
  <c r="L537" i="1"/>
  <c r="L462" i="1"/>
  <c r="L653" i="1"/>
  <c r="L1319" i="1"/>
  <c r="L693" i="1"/>
  <c r="L1415" i="1"/>
  <c r="L546" i="1"/>
  <c r="L1496" i="1"/>
  <c r="L1551" i="1"/>
  <c r="L1855" i="1"/>
  <c r="L225" i="1"/>
  <c r="L1854" i="1"/>
  <c r="L945" i="1"/>
  <c r="L102" i="1"/>
  <c r="L1328" i="1"/>
  <c r="L1048" i="1"/>
  <c r="L1276" i="1"/>
  <c r="L1400" i="1"/>
  <c r="L224" i="1"/>
  <c r="L1672" i="1"/>
  <c r="L771" i="1"/>
  <c r="L1102" i="1"/>
  <c r="L904" i="1"/>
  <c r="L770" i="1"/>
  <c r="L1194" i="1"/>
  <c r="L1736" i="1"/>
  <c r="L1637" i="1"/>
  <c r="L238" i="1"/>
  <c r="L769" i="1"/>
  <c r="L461" i="1"/>
  <c r="L1061" i="1"/>
  <c r="L1275" i="1"/>
  <c r="L460" i="1"/>
  <c r="L545" i="1"/>
  <c r="L116" i="1"/>
  <c r="L1318" i="1"/>
  <c r="L638" i="1"/>
  <c r="L459" i="1"/>
  <c r="L458" i="1"/>
  <c r="L223" i="1"/>
  <c r="L1550" i="1"/>
  <c r="L7" i="1"/>
  <c r="L1735" i="1"/>
  <c r="L1956" i="1"/>
  <c r="L559" i="1"/>
  <c r="L101" i="1"/>
  <c r="L601" i="1"/>
  <c r="L561" i="1"/>
  <c r="L1274" i="1"/>
  <c r="L1603" i="1"/>
  <c r="L100" i="1"/>
  <c r="L903" i="1"/>
  <c r="L1181" i="1"/>
  <c r="L222" i="1"/>
  <c r="L1273" i="1"/>
  <c r="L1602" i="1"/>
  <c r="L99" i="1"/>
  <c r="L457" i="1"/>
  <c r="L1903" i="1"/>
  <c r="L1943" i="1"/>
  <c r="L679" i="1"/>
  <c r="L158" i="1"/>
  <c r="L1902" i="1"/>
  <c r="L25" i="1"/>
  <c r="L1901" i="1"/>
  <c r="L1601" i="1"/>
  <c r="L1853" i="1"/>
  <c r="L1600" i="1"/>
  <c r="L1671" i="1"/>
  <c r="L832" i="1"/>
  <c r="L1023" i="1"/>
  <c r="L1272" i="1"/>
  <c r="L768" i="1"/>
  <c r="L293" i="1"/>
  <c r="L1599" i="1"/>
  <c r="L358" i="1"/>
  <c r="L1166" i="1"/>
  <c r="L1101" i="1"/>
  <c r="L357" i="1"/>
  <c r="L1653" i="1"/>
  <c r="L456" i="1"/>
  <c r="L1431" i="1"/>
  <c r="L1271" i="1"/>
  <c r="L767" i="1"/>
  <c r="L455" i="1"/>
  <c r="L356" i="1"/>
  <c r="L355" i="1"/>
  <c r="L221" i="1"/>
  <c r="L766" i="1"/>
  <c r="L1733" i="1"/>
  <c r="L944" i="1"/>
  <c r="L98" i="1"/>
  <c r="L1270" i="1"/>
  <c r="L354" i="1"/>
  <c r="L576" i="1"/>
  <c r="L831" i="1"/>
  <c r="L1269" i="1"/>
  <c r="L97" i="1"/>
  <c r="L96" i="1"/>
  <c r="L181" i="1"/>
  <c r="L1077" i="1"/>
  <c r="L1022" i="1"/>
  <c r="L1268" i="1"/>
  <c r="L147" i="1"/>
  <c r="L1186" i="1"/>
  <c r="L1900" i="1"/>
  <c r="L1047" i="1"/>
  <c r="L1899" i="1"/>
  <c r="L1598" i="1"/>
  <c r="L1898" i="1"/>
  <c r="L534" i="1"/>
  <c r="L1529" i="1"/>
  <c r="L765" i="1"/>
  <c r="L24" i="1"/>
  <c r="L1417" i="1"/>
  <c r="L454" i="1"/>
  <c r="L453" i="1"/>
  <c r="L1732" i="1"/>
  <c r="L1641" i="1"/>
  <c r="L247" i="1"/>
  <c r="L1165" i="1"/>
  <c r="L1518" i="1"/>
  <c r="L968" i="1"/>
  <c r="L1897" i="1"/>
  <c r="L1100" i="1"/>
  <c r="L146" i="1"/>
  <c r="L1670" i="1"/>
  <c r="L452" i="1"/>
  <c r="L451" i="1"/>
  <c r="L1387" i="1"/>
  <c r="L764" i="1"/>
  <c r="L450" i="1"/>
  <c r="L1124" i="1"/>
  <c r="L1510" i="1"/>
  <c r="L95" i="1"/>
  <c r="L845" i="1"/>
  <c r="L1645" i="1"/>
  <c r="L1852" i="1"/>
  <c r="L1669" i="1"/>
  <c r="L145" i="1"/>
  <c r="L94" i="1"/>
  <c r="L353" i="1"/>
  <c r="L352" i="1"/>
  <c r="L351" i="1"/>
  <c r="L1477" i="1"/>
  <c r="L1386" i="1"/>
  <c r="L1753" i="1"/>
  <c r="L1495" i="1"/>
  <c r="L990" i="1"/>
  <c r="L23" i="1"/>
  <c r="L1123" i="1"/>
  <c r="L47" i="1"/>
  <c r="L600" i="1"/>
  <c r="L599" i="1"/>
  <c r="L1397" i="1"/>
  <c r="L830" i="1"/>
  <c r="L46" i="1"/>
  <c r="L1021" i="1"/>
  <c r="L180" i="1"/>
  <c r="L1267" i="1"/>
  <c r="L1076" i="1"/>
  <c r="L220" i="1"/>
  <c r="L1020" i="1"/>
  <c r="L1266" i="1"/>
  <c r="L1265" i="1"/>
  <c r="L1636" i="1"/>
  <c r="L1494" i="1"/>
  <c r="L1264" i="1"/>
  <c r="L651" i="1"/>
  <c r="L1263" i="1"/>
  <c r="L1597" i="1"/>
  <c r="L1731" i="1"/>
  <c r="L1927" i="1"/>
  <c r="L350" i="1"/>
  <c r="L593" i="1"/>
  <c r="L1262" i="1"/>
  <c r="L1430" i="1"/>
  <c r="L1261" i="1"/>
  <c r="L763" i="1"/>
  <c r="L1851" i="1"/>
  <c r="L349" i="1"/>
  <c r="L348" i="1"/>
  <c r="L1926" i="1"/>
  <c r="L347" i="1"/>
  <c r="L346" i="1"/>
  <c r="L1652" i="1"/>
  <c r="L449" i="1"/>
  <c r="L448" i="1"/>
  <c r="L678" i="1"/>
  <c r="L1730" i="1"/>
  <c r="L447" i="1"/>
  <c r="L1729" i="1"/>
  <c r="L829" i="1"/>
  <c r="L446" i="1"/>
  <c r="L1538" i="1"/>
  <c r="L345" i="1"/>
  <c r="L1385" i="1"/>
  <c r="L445" i="1"/>
  <c r="L1596" i="1"/>
  <c r="L344" i="1"/>
  <c r="L1728" i="1"/>
  <c r="L873" i="1"/>
  <c r="L444" i="1"/>
  <c r="L1122" i="1"/>
  <c r="L443" i="1"/>
  <c r="L1384" i="1"/>
  <c r="L269" i="1"/>
  <c r="L442" i="1"/>
  <c r="L1351" i="1"/>
  <c r="L1408" i="1"/>
  <c r="L1727" i="1"/>
  <c r="L1850" i="1"/>
  <c r="L692" i="1"/>
  <c r="L550" i="1"/>
  <c r="L1429" i="1"/>
  <c r="L93" i="1"/>
  <c r="L1849" i="1"/>
  <c r="L1084" i="1"/>
  <c r="L575" i="1"/>
  <c r="L343" i="1"/>
  <c r="L999" i="1"/>
  <c r="L828" i="1"/>
  <c r="L1260" i="1"/>
  <c r="L22" i="1"/>
  <c r="L877" i="1"/>
  <c r="L598" i="1"/>
  <c r="L1555" i="1"/>
  <c r="L827" i="1"/>
  <c r="L1259" i="1"/>
  <c r="L179" i="1"/>
  <c r="L1621" i="1"/>
  <c r="L92" i="1"/>
  <c r="L660" i="1"/>
  <c r="L1726" i="1"/>
  <c r="L1595" i="1"/>
  <c r="L1258" i="1"/>
  <c r="L1925" i="1"/>
  <c r="L91" i="1"/>
  <c r="L1924" i="1"/>
  <c r="L762" i="1"/>
  <c r="L1896" i="1"/>
  <c r="L1895" i="1"/>
  <c r="L342" i="1"/>
  <c r="L341" i="1"/>
  <c r="L1923" i="1"/>
  <c r="L1848" i="1"/>
  <c r="L761" i="1"/>
  <c r="L340" i="1"/>
  <c r="L1922" i="1"/>
  <c r="L1528" i="1"/>
  <c r="L1847" i="1"/>
  <c r="L1517" i="1"/>
  <c r="L637" i="1"/>
  <c r="L115" i="1"/>
  <c r="L1416" i="1"/>
  <c r="L1057" i="1"/>
  <c r="L691" i="1"/>
  <c r="L234" i="1"/>
  <c r="L1350" i="1"/>
  <c r="L1594" i="1"/>
  <c r="L441" i="1"/>
  <c r="L1144" i="1"/>
  <c r="L760" i="1"/>
  <c r="L1549" i="1"/>
  <c r="L440" i="1"/>
  <c r="L1527" i="1"/>
  <c r="L1349" i="1"/>
  <c r="L339" i="1"/>
  <c r="L233" i="1"/>
  <c r="L439" i="1"/>
  <c r="L90" i="1"/>
  <c r="L759" i="1"/>
  <c r="L438" i="1"/>
  <c r="L758" i="1"/>
  <c r="L437" i="1"/>
  <c r="L21" i="1"/>
  <c r="L436" i="1"/>
  <c r="L6" i="1"/>
  <c r="L1537" i="1"/>
  <c r="L989" i="1"/>
  <c r="L435" i="1"/>
  <c r="L268" i="1"/>
  <c r="L630" i="1"/>
  <c r="L363" i="1"/>
  <c r="L338" i="1"/>
  <c r="L232" i="1"/>
  <c r="L592" i="1"/>
  <c r="L1121" i="1"/>
  <c r="L1383" i="1"/>
  <c r="L1382" i="1"/>
  <c r="L1725" i="1"/>
  <c r="L1420" i="1"/>
  <c r="L951" i="1"/>
  <c r="L591" i="1"/>
  <c r="L1348" i="1"/>
  <c r="L1724" i="1"/>
  <c r="L1120" i="1"/>
  <c r="L943" i="1"/>
  <c r="L1723" i="1"/>
  <c r="L511" i="1"/>
  <c r="L1164" i="1"/>
  <c r="L1867" i="1"/>
  <c r="L89" i="1"/>
  <c r="L659" i="1"/>
  <c r="L826" i="1"/>
  <c r="L1180" i="1"/>
  <c r="L533" i="1"/>
  <c r="L1846" i="1"/>
  <c r="L1866" i="1"/>
  <c r="L1722" i="1"/>
  <c r="L825" i="1"/>
  <c r="L902" i="1"/>
  <c r="L1428" i="1"/>
  <c r="L1593" i="1"/>
  <c r="L1019" i="1"/>
  <c r="L88" i="1"/>
  <c r="L11" i="1"/>
  <c r="L824" i="1"/>
  <c r="L1257" i="1"/>
  <c r="L1921" i="1"/>
  <c r="L1256" i="1"/>
  <c r="L87" i="1"/>
  <c r="L1721" i="1"/>
  <c r="L86" i="1"/>
  <c r="L1845" i="1"/>
  <c r="L985" i="1"/>
  <c r="L434" i="1"/>
  <c r="L1381" i="1"/>
  <c r="L1844" i="1"/>
  <c r="L932" i="1"/>
  <c r="L1255" i="1"/>
  <c r="L931" i="1"/>
  <c r="L1668" i="1"/>
  <c r="L984" i="1"/>
  <c r="L337" i="1"/>
  <c r="L757" i="1"/>
  <c r="L1843" i="1"/>
  <c r="L1347" i="1"/>
  <c r="L1842" i="1"/>
  <c r="L967" i="1"/>
  <c r="L1119" i="1"/>
  <c r="L1894" i="1"/>
  <c r="L336" i="1"/>
  <c r="L628" i="1"/>
  <c r="L267" i="1"/>
  <c r="L1548" i="1"/>
  <c r="L1720" i="1"/>
  <c r="L930" i="1"/>
  <c r="L1254" i="1"/>
  <c r="L1380" i="1"/>
  <c r="L1130" i="1"/>
  <c r="L756" i="1"/>
  <c r="L144" i="1"/>
  <c r="L433" i="1"/>
  <c r="L1046" i="1"/>
  <c r="L1841" i="1"/>
  <c r="L627" i="1"/>
  <c r="L1003" i="1"/>
  <c r="L1840" i="1"/>
  <c r="L219" i="1"/>
  <c r="L1839" i="1"/>
  <c r="L335" i="1"/>
  <c r="L1838" i="1"/>
  <c r="L1379" i="1"/>
  <c r="L186" i="1"/>
  <c r="L597" i="1"/>
  <c r="L1378" i="1"/>
  <c r="L1719" i="1"/>
  <c r="L1476" i="1"/>
  <c r="L85" i="1"/>
  <c r="L1005" i="1"/>
  <c r="L823" i="1"/>
  <c r="L822" i="1"/>
  <c r="L1118" i="1"/>
  <c r="L84" i="1"/>
  <c r="L83" i="1"/>
  <c r="L218" i="1"/>
  <c r="L1253" i="1"/>
  <c r="L178" i="1"/>
  <c r="L1592" i="1"/>
  <c r="L617" i="1"/>
  <c r="L82" i="1"/>
  <c r="L677" i="1"/>
  <c r="L558" i="1"/>
  <c r="L1893" i="1"/>
  <c r="L1377" i="1"/>
  <c r="L266" i="1"/>
  <c r="L1892" i="1"/>
  <c r="L1591" i="1"/>
  <c r="L1117" i="1"/>
  <c r="L1045" i="1"/>
  <c r="L432" i="1"/>
  <c r="L1590" i="1"/>
  <c r="L1444" i="1"/>
  <c r="L1891" i="1"/>
  <c r="L1143" i="1"/>
  <c r="L1837" i="1"/>
  <c r="L901" i="1"/>
  <c r="L755" i="1"/>
  <c r="L431" i="1"/>
  <c r="L1836" i="1"/>
  <c r="L586" i="1"/>
  <c r="L265" i="1"/>
  <c r="L900" i="1"/>
  <c r="L1509" i="1"/>
  <c r="L334" i="1"/>
  <c r="L1060" i="1"/>
  <c r="L1252" i="1"/>
  <c r="L929" i="1"/>
  <c r="L1718" i="1"/>
  <c r="L1044" i="1"/>
  <c r="L430" i="1"/>
  <c r="L429" i="1"/>
  <c r="L1835" i="1"/>
  <c r="L1547" i="1"/>
  <c r="L1251" i="1"/>
  <c r="L28" i="1"/>
  <c r="L1493" i="1"/>
  <c r="L428" i="1"/>
  <c r="L1834" i="1"/>
  <c r="L1833" i="1"/>
  <c r="L45" i="1"/>
  <c r="L122" i="1"/>
  <c r="L1332" i="1"/>
  <c r="L557" i="1"/>
  <c r="L1546" i="1"/>
  <c r="L1832" i="1"/>
  <c r="L264" i="1"/>
  <c r="L872" i="1"/>
  <c r="L1959" i="1"/>
  <c r="L81" i="1"/>
  <c r="L650" i="1"/>
  <c r="L899" i="1"/>
  <c r="L107" i="1"/>
  <c r="L1004" i="1"/>
  <c r="L1067" i="1"/>
  <c r="L898" i="1"/>
  <c r="L821" i="1"/>
  <c r="L1620" i="1"/>
  <c r="L1920" i="1"/>
  <c r="L1589" i="1"/>
  <c r="L1831" i="1"/>
  <c r="L1890" i="1"/>
  <c r="L1830" i="1"/>
  <c r="L1829" i="1"/>
  <c r="L10" i="1"/>
  <c r="L1889" i="1"/>
  <c r="L616" i="1"/>
  <c r="L1443" i="1"/>
  <c r="L1163" i="1"/>
  <c r="L1919" i="1"/>
  <c r="L1588" i="1"/>
  <c r="L246" i="1"/>
  <c r="L20" i="1"/>
  <c r="L1414" i="1"/>
  <c r="L1918" i="1"/>
  <c r="L114" i="1"/>
  <c r="L636" i="1"/>
  <c r="L754" i="1"/>
  <c r="L871" i="1"/>
  <c r="L231" i="1"/>
  <c r="L1376" i="1"/>
  <c r="L690" i="1"/>
  <c r="L549" i="1"/>
  <c r="L1545" i="1"/>
  <c r="L1346" i="1"/>
  <c r="L983" i="1"/>
  <c r="L427" i="1"/>
  <c r="L897" i="1"/>
  <c r="L1888" i="1"/>
  <c r="L1828" i="1"/>
  <c r="L426" i="1"/>
  <c r="L1865" i="1"/>
  <c r="L1375" i="1"/>
  <c r="L1917" i="1"/>
  <c r="L1059" i="1"/>
  <c r="L1250" i="1"/>
  <c r="L1827" i="1"/>
  <c r="L1056" i="1"/>
  <c r="L1717" i="1"/>
  <c r="L626" i="1"/>
  <c r="L753" i="1"/>
  <c r="L1116" i="1"/>
  <c r="L1916" i="1"/>
  <c r="L1374" i="1"/>
  <c r="L917" i="1"/>
  <c r="L1373" i="1"/>
  <c r="L1826" i="1"/>
  <c r="L425" i="1"/>
  <c r="L556" i="1"/>
  <c r="L292" i="1"/>
  <c r="L424" i="1"/>
  <c r="L1129" i="1"/>
  <c r="L916" i="1"/>
  <c r="L676" i="1"/>
  <c r="L662" i="1"/>
  <c r="L423" i="1"/>
  <c r="L1915" i="1"/>
  <c r="L1152" i="1"/>
  <c r="L1179" i="1"/>
  <c r="L532" i="1"/>
  <c r="L1716" i="1"/>
  <c r="L1825" i="1"/>
  <c r="L1824" i="1"/>
  <c r="L1823" i="1"/>
  <c r="L276" i="1"/>
  <c r="L1475" i="1"/>
  <c r="L1249" i="1"/>
  <c r="L574" i="1"/>
  <c r="L1822" i="1"/>
  <c r="L573" i="1"/>
  <c r="L177" i="1"/>
  <c r="L1862" i="1"/>
  <c r="L820" i="1"/>
  <c r="L1115" i="1"/>
  <c r="L870" i="1"/>
  <c r="L1405" i="1"/>
  <c r="L1372" i="1"/>
  <c r="L1248" i="1"/>
  <c r="L217" i="1"/>
  <c r="L216" i="1"/>
  <c r="L1612" i="1"/>
  <c r="L1066" i="1"/>
  <c r="L844" i="1"/>
  <c r="L1635" i="1"/>
  <c r="L27" i="1"/>
  <c r="L277" i="1"/>
  <c r="L1247" i="1"/>
  <c r="L675" i="1"/>
  <c r="L1887" i="1"/>
  <c r="L966" i="1"/>
  <c r="L1105" i="1"/>
  <c r="L44" i="1"/>
  <c r="L752" i="1"/>
  <c r="L422" i="1"/>
  <c r="L1526" i="1"/>
  <c r="L896" i="1"/>
  <c r="L1611" i="1"/>
  <c r="L751" i="1"/>
  <c r="L1142" i="1"/>
  <c r="L421" i="1"/>
  <c r="L1930" i="1"/>
  <c r="L750" i="1"/>
  <c r="L281" i="1"/>
  <c r="L1436" i="1"/>
  <c r="L1886" i="1"/>
  <c r="L245" i="1"/>
  <c r="L1246" i="1"/>
  <c r="L1587" i="1"/>
  <c r="L869" i="1"/>
  <c r="L1508" i="1"/>
  <c r="L1371" i="1"/>
  <c r="L749" i="1"/>
  <c r="L1104" i="1"/>
  <c r="L1618" i="1"/>
  <c r="L420" i="1"/>
  <c r="L1413" i="1"/>
  <c r="L1162" i="1"/>
  <c r="L1317" i="1"/>
  <c r="L868" i="1"/>
  <c r="L982" i="1"/>
  <c r="L1525" i="1"/>
  <c r="L1320" i="1"/>
  <c r="L748" i="1"/>
  <c r="L1715" i="1"/>
  <c r="L1370" i="1"/>
  <c r="L747" i="1"/>
  <c r="L1245" i="1"/>
  <c r="L419" i="1"/>
  <c r="L1345" i="1"/>
  <c r="L418" i="1"/>
  <c r="L1821" i="1"/>
  <c r="L417" i="1"/>
  <c r="L1929" i="1"/>
  <c r="L1369" i="1"/>
  <c r="L1331" i="1"/>
  <c r="L1586" i="1"/>
  <c r="L416" i="1"/>
  <c r="L1820" i="1"/>
  <c r="L1398" i="1"/>
  <c r="L615" i="1"/>
  <c r="L80" i="1"/>
  <c r="L1026" i="1"/>
  <c r="L1651" i="1"/>
  <c r="L1344" i="1"/>
  <c r="L689" i="1"/>
  <c r="L1958" i="1"/>
  <c r="L79" i="1"/>
  <c r="L1244" i="1"/>
  <c r="L291" i="1"/>
  <c r="L819" i="1"/>
  <c r="L1012" i="1"/>
  <c r="L78" i="1"/>
  <c r="L950" i="1"/>
  <c r="L1075" i="1"/>
  <c r="L176" i="1"/>
  <c r="L106" i="1"/>
  <c r="L818" i="1"/>
  <c r="L1018" i="1"/>
  <c r="L1585" i="1"/>
  <c r="L895" i="1"/>
  <c r="L1885" i="1"/>
  <c r="L1492" i="1"/>
  <c r="L77" i="1"/>
  <c r="L43" i="1"/>
  <c r="L1243" i="1"/>
  <c r="L1819" i="1"/>
  <c r="L1617" i="1"/>
  <c r="L1644" i="1"/>
  <c r="L1242" i="1"/>
  <c r="L1818" i="1"/>
  <c r="L1474" i="1"/>
  <c r="L894" i="1"/>
  <c r="L415" i="1"/>
  <c r="L1667" i="1"/>
  <c r="L143" i="1"/>
  <c r="L1584" i="1"/>
  <c r="L1178" i="1"/>
  <c r="L993" i="1"/>
  <c r="L1141" i="1"/>
  <c r="L746" i="1"/>
  <c r="L928" i="1"/>
  <c r="L333" i="1"/>
  <c r="L1368" i="1"/>
  <c r="L332" i="1"/>
  <c r="L244" i="1"/>
  <c r="L1367" i="1"/>
  <c r="L981" i="1"/>
  <c r="L745" i="1"/>
  <c r="L1583" i="1"/>
  <c r="L1114" i="1"/>
  <c r="L1140" i="1"/>
  <c r="L1714" i="1"/>
  <c r="L867" i="1"/>
  <c r="L744" i="1"/>
  <c r="L1884" i="1"/>
  <c r="L1582" i="1"/>
  <c r="L788" i="1"/>
  <c r="L215" i="1"/>
  <c r="L1366" i="1"/>
  <c r="L980" i="1"/>
  <c r="L243" i="1"/>
  <c r="L414" i="1"/>
  <c r="L1241" i="1"/>
  <c r="L1666" i="1"/>
  <c r="L1099" i="1"/>
  <c r="L290" i="1"/>
  <c r="L331" i="1"/>
  <c r="L1634" i="1"/>
  <c r="L1713" i="1"/>
  <c r="L817" i="1"/>
  <c r="L1817" i="1"/>
  <c r="L413" i="1"/>
  <c r="L942" i="1"/>
  <c r="L412" i="1"/>
  <c r="L688" i="1"/>
  <c r="L1343" i="1"/>
  <c r="L1365" i="1"/>
  <c r="L1342" i="1"/>
  <c r="L1011" i="1"/>
  <c r="L544" i="1"/>
  <c r="L188" i="1"/>
  <c r="L76" i="1"/>
  <c r="L1513" i="1"/>
  <c r="L1240" i="1"/>
  <c r="L1957" i="1"/>
  <c r="L1427" i="1"/>
  <c r="L1074" i="1"/>
  <c r="L29" i="1"/>
  <c r="L1581" i="1"/>
  <c r="L1426" i="1"/>
  <c r="L1864" i="1"/>
  <c r="L1883" i="1"/>
  <c r="L552" i="1"/>
  <c r="L1395" i="1"/>
  <c r="L1712" i="1"/>
  <c r="L614" i="1"/>
  <c r="L674" i="1"/>
  <c r="L743" i="1"/>
  <c r="L1425" i="1"/>
  <c r="L1882" i="1"/>
  <c r="L510" i="1"/>
  <c r="L742" i="1"/>
  <c r="L645" i="1"/>
  <c r="L531" i="1"/>
  <c r="L789" i="1"/>
  <c r="L1148" i="1"/>
  <c r="L375" i="1"/>
  <c r="L1860" i="1"/>
  <c r="L1043" i="1"/>
  <c r="L1128" i="1"/>
  <c r="L581" i="1"/>
  <c r="L411" i="1"/>
  <c r="L655" i="1"/>
  <c r="L590" i="1"/>
  <c r="L410" i="1"/>
  <c r="L409" i="1"/>
  <c r="L1816" i="1"/>
  <c r="L330" i="1"/>
  <c r="L242" i="1"/>
  <c r="L162" i="1"/>
  <c r="L1149" i="1"/>
  <c r="L1881" i="1"/>
  <c r="L1580" i="1"/>
  <c r="L866" i="1"/>
  <c r="L329" i="1"/>
  <c r="L1341" i="1"/>
  <c r="L687" i="1"/>
  <c r="L1544" i="1"/>
  <c r="L1815" i="1"/>
  <c r="L1098" i="1"/>
  <c r="L1814" i="1"/>
  <c r="L927" i="1"/>
  <c r="L408" i="1"/>
  <c r="L1354" i="1"/>
  <c r="L328" i="1"/>
  <c r="L642" i="1"/>
  <c r="L1161" i="1"/>
  <c r="L1519" i="1"/>
  <c r="L1813" i="1"/>
  <c r="L327" i="1"/>
  <c r="L1185" i="1"/>
  <c r="L517" i="1"/>
  <c r="L1055" i="1"/>
  <c r="L152" i="1"/>
  <c r="L1665" i="1"/>
  <c r="L686" i="1"/>
  <c r="L1239" i="1"/>
  <c r="L109" i="1"/>
  <c r="L1238" i="1"/>
  <c r="L1939" i="1"/>
  <c r="L1812" i="1"/>
  <c r="L1073" i="1"/>
  <c r="L1936" i="1"/>
  <c r="L522" i="1"/>
  <c r="L1937" i="1"/>
  <c r="L1932" i="1"/>
  <c r="L1650" i="1"/>
  <c r="L1656" i="1"/>
  <c r="L1811" i="1"/>
  <c r="L1533" i="1"/>
  <c r="L1810" i="1"/>
  <c r="L1880" i="1"/>
  <c r="L1809" i="1"/>
  <c r="L741" i="1"/>
  <c r="L1808" i="1"/>
  <c r="L536" i="1"/>
  <c r="L1108" i="1"/>
  <c r="L154" i="1"/>
  <c r="L1042" i="1"/>
  <c r="L1859" i="1"/>
  <c r="L407" i="1"/>
  <c r="L1507" i="1"/>
  <c r="L1097" i="1"/>
  <c r="L1858" i="1"/>
  <c r="L406" i="1"/>
  <c r="L1711" i="1"/>
  <c r="L979" i="1"/>
  <c r="L865" i="1"/>
  <c r="L543" i="1"/>
  <c r="L1412" i="1"/>
  <c r="L75" i="1"/>
  <c r="L142" i="1"/>
  <c r="L1096" i="1"/>
  <c r="L1113" i="1"/>
  <c r="L1807" i="1"/>
  <c r="L1340" i="1"/>
  <c r="L1710" i="1"/>
  <c r="L326" i="1"/>
  <c r="L1339" i="1"/>
  <c r="L1536" i="1"/>
  <c r="L53" i="1"/>
  <c r="L325" i="1"/>
  <c r="L323" i="1"/>
  <c r="L322" i="1"/>
  <c r="L1633" i="1"/>
  <c r="L324" i="1"/>
  <c r="L988" i="1"/>
  <c r="L1410" i="1"/>
  <c r="L1364" i="1"/>
  <c r="L321" i="1"/>
  <c r="L320" i="1"/>
  <c r="L1543" i="1"/>
  <c r="L1806" i="1"/>
  <c r="L42" i="1"/>
  <c r="L1752" i="1"/>
  <c r="L1193" i="1"/>
  <c r="L214" i="1"/>
  <c r="L583" i="1"/>
  <c r="L1664" i="1"/>
  <c r="L843" i="1"/>
  <c r="L1709" i="1"/>
  <c r="L1363" i="1"/>
  <c r="L1955" i="1"/>
  <c r="L1805" i="1"/>
  <c r="L74" i="1"/>
  <c r="L1010" i="1"/>
  <c r="L73" i="1"/>
  <c r="L954" i="1"/>
  <c r="L1207" i="1"/>
  <c r="L572" i="1"/>
  <c r="L1192" i="1"/>
  <c r="L1640" i="1"/>
  <c r="L1934" i="1"/>
  <c r="L1327" i="1"/>
  <c r="L940" i="1"/>
  <c r="L579" i="1"/>
  <c r="L880" i="1"/>
  <c r="L509" i="1"/>
  <c r="L949" i="1"/>
  <c r="L1933" i="1"/>
  <c r="L1491" i="1"/>
  <c r="L1025" i="1"/>
  <c r="L1579" i="1"/>
  <c r="L372" i="1"/>
  <c r="L1516" i="1"/>
  <c r="L371" i="1"/>
  <c r="L1663" i="1"/>
  <c r="L1409" i="1"/>
  <c r="L740" i="1"/>
  <c r="L1535" i="1"/>
  <c r="L369" i="1"/>
  <c r="L1442" i="1"/>
  <c r="L1708" i="1"/>
  <c r="L1506" i="1"/>
  <c r="L141" i="1"/>
  <c r="L405" i="1"/>
  <c r="L113" i="1"/>
  <c r="L1054" i="1"/>
  <c r="L1649" i="1"/>
  <c r="L1411" i="1"/>
  <c r="L1338" i="1"/>
  <c r="L685" i="1"/>
  <c r="L635" i="1"/>
  <c r="L1316" i="1"/>
  <c r="L542" i="1"/>
  <c r="L864" i="1"/>
  <c r="L978" i="1"/>
  <c r="L1662" i="1"/>
  <c r="L404" i="1"/>
  <c r="L1441" i="1"/>
  <c r="L739" i="1"/>
  <c r="L52" i="1"/>
  <c r="L842" i="1"/>
  <c r="L289" i="1"/>
  <c r="L319" i="1"/>
  <c r="L121" i="1"/>
  <c r="L318" i="1"/>
  <c r="L683" i="1"/>
  <c r="L403" i="1"/>
  <c r="L625" i="1"/>
  <c r="L263" i="1"/>
  <c r="L1707" i="1"/>
  <c r="L1362" i="1"/>
  <c r="L1237" i="1"/>
  <c r="L1706" i="1"/>
  <c r="L175" i="1"/>
  <c r="L1804" i="1"/>
  <c r="L1803" i="1"/>
  <c r="L174" i="1"/>
  <c r="L1705" i="1"/>
  <c r="L1013" i="1"/>
  <c r="L649" i="1"/>
  <c r="L1704" i="1"/>
  <c r="L624" i="1"/>
  <c r="L1802" i="1"/>
  <c r="L1027" i="1"/>
  <c r="L1473" i="1"/>
  <c r="L72" i="1"/>
  <c r="L673" i="1"/>
  <c r="L863" i="1"/>
  <c r="L738" i="1"/>
  <c r="L694" i="1"/>
  <c r="L737" i="1"/>
  <c r="L816" i="1"/>
  <c r="L1879" i="1"/>
  <c r="L241" i="1"/>
  <c r="L370" i="1"/>
  <c r="L1878" i="1"/>
  <c r="L1330" i="1"/>
  <c r="L1746" i="1"/>
  <c r="L402" i="1"/>
  <c r="L736" i="1"/>
  <c r="L1361" i="1"/>
  <c r="L965" i="1"/>
  <c r="L977" i="1"/>
  <c r="L1310" i="1"/>
  <c r="L140" i="1"/>
  <c r="L262" i="1"/>
  <c r="L1616" i="1"/>
  <c r="L1703" i="1"/>
  <c r="L735" i="1"/>
  <c r="L841" i="1"/>
  <c r="L734" i="1"/>
  <c r="L862" i="1"/>
  <c r="L1360" i="1"/>
  <c r="L1578" i="1"/>
  <c r="L401" i="1"/>
  <c r="L893" i="1"/>
  <c r="L112" i="1"/>
  <c r="L1942" i="1"/>
  <c r="L1941" i="1"/>
  <c r="L541" i="1"/>
  <c r="L71" i="1"/>
  <c r="L861" i="1"/>
  <c r="L815" i="1"/>
  <c r="L1079" i="1"/>
  <c r="L1424" i="1"/>
  <c r="L814" i="1"/>
  <c r="L530" i="1"/>
  <c r="L1801" i="1"/>
  <c r="L813" i="1"/>
  <c r="L613" i="1"/>
  <c r="L1065" i="1"/>
  <c r="L1800" i="1"/>
  <c r="L1326" i="1"/>
  <c r="L1337" i="1"/>
  <c r="L812" i="1"/>
  <c r="L1423" i="1"/>
  <c r="L860" i="1"/>
  <c r="L213" i="1"/>
  <c r="L1236" i="1"/>
  <c r="L1235" i="1"/>
  <c r="L1702" i="1"/>
  <c r="L1632" i="1"/>
  <c r="L1000" i="1"/>
  <c r="L157" i="1"/>
  <c r="L1300" i="1"/>
  <c r="L733" i="1"/>
  <c r="L1052" i="1"/>
  <c r="L1177" i="1"/>
  <c r="L1304" i="1"/>
  <c r="L1935" i="1"/>
  <c r="L529" i="1"/>
  <c r="L120" i="1"/>
  <c r="L1747" i="1"/>
  <c r="L1298" i="1"/>
  <c r="L1051" i="1"/>
  <c r="L139" i="1"/>
  <c r="L1877" i="1"/>
  <c r="L1701" i="1"/>
  <c r="L935" i="1"/>
  <c r="L672" i="1"/>
  <c r="L278" i="1"/>
  <c r="L732" i="1"/>
  <c r="L1234" i="1"/>
  <c r="L731" i="1"/>
  <c r="L1303" i="1"/>
  <c r="L1447" i="1"/>
  <c r="L1064" i="1"/>
  <c r="L1577" i="1"/>
  <c r="L964" i="1"/>
  <c r="L1002" i="1"/>
  <c r="L926" i="1"/>
  <c r="L161" i="1"/>
  <c r="L1295" i="1"/>
  <c r="L644" i="1"/>
  <c r="L1700" i="1"/>
  <c r="L623" i="1"/>
  <c r="L111" i="1"/>
  <c r="L119" i="1"/>
  <c r="L1095" i="1"/>
  <c r="L138" i="1"/>
  <c r="L118" i="1"/>
  <c r="L261" i="1"/>
  <c r="L1151" i="1"/>
  <c r="L137" i="1"/>
  <c r="L317" i="1"/>
  <c r="L1699" i="1"/>
  <c r="L1698" i="1"/>
  <c r="L1490" i="1"/>
  <c r="L1631" i="1"/>
  <c r="L811" i="1"/>
  <c r="L589" i="1"/>
  <c r="L859" i="1"/>
  <c r="L810" i="1"/>
  <c r="L612" i="1"/>
  <c r="L1799" i="1"/>
  <c r="L1798" i="1"/>
  <c r="L1301" i="1"/>
  <c r="L1661" i="1"/>
  <c r="L809" i="1"/>
  <c r="L555" i="1"/>
  <c r="L858" i="1"/>
  <c r="L663" i="1"/>
  <c r="L611" i="1"/>
  <c r="L528" i="1"/>
  <c r="L578" i="1"/>
  <c r="L892" i="1"/>
  <c r="L648" i="1"/>
  <c r="L1576" i="1"/>
  <c r="L1308" i="1"/>
  <c r="L1797" i="1"/>
  <c r="L1233" i="1"/>
  <c r="L1359" i="1"/>
  <c r="L1139" i="1"/>
  <c r="L1876" i="1"/>
  <c r="L1575" i="1"/>
  <c r="L1615" i="1"/>
  <c r="L1336" i="1"/>
  <c r="L1053" i="1"/>
  <c r="L365" i="1"/>
  <c r="L588" i="1"/>
  <c r="L1531" i="1"/>
  <c r="L1358" i="1"/>
  <c r="L1530" i="1"/>
  <c r="L1574" i="1"/>
  <c r="L316" i="1"/>
  <c r="L1232" i="1"/>
  <c r="L682" i="1"/>
  <c r="L1914" i="1"/>
  <c r="L808" i="1"/>
  <c r="L1160" i="1"/>
  <c r="L400" i="1"/>
  <c r="L399" i="1"/>
  <c r="L1294" i="1"/>
  <c r="L398" i="1"/>
  <c r="L1231" i="1"/>
  <c r="L397" i="1"/>
  <c r="L730" i="1"/>
  <c r="L1230" i="1"/>
  <c r="L315" i="1"/>
  <c r="L634" i="1"/>
  <c r="L807" i="1"/>
  <c r="L1229" i="1"/>
  <c r="L806" i="1"/>
  <c r="L1206" i="1"/>
  <c r="L805" i="1"/>
  <c r="L1660" i="1"/>
  <c r="L633" i="1"/>
  <c r="L610" i="1"/>
  <c r="L41" i="1"/>
  <c r="L1573" i="1"/>
  <c r="L1311" i="1"/>
  <c r="L1107" i="1"/>
  <c r="L632" i="1"/>
  <c r="L1659" i="1"/>
  <c r="L1001" i="1"/>
  <c r="L609" i="1"/>
  <c r="L153" i="1"/>
  <c r="L1648" i="1"/>
  <c r="L1452" i="1"/>
  <c r="L535" i="1"/>
  <c r="L1313" i="1"/>
  <c r="L1448" i="1"/>
  <c r="L1451" i="1"/>
  <c r="L1572" i="1"/>
  <c r="L540" i="1"/>
  <c r="L1049" i="1"/>
  <c r="L671" i="1"/>
  <c r="L1571" i="1"/>
  <c r="L857" i="1"/>
  <c r="L1622" i="1"/>
  <c r="L1296" i="1"/>
  <c r="L70" i="1"/>
  <c r="L1928" i="1"/>
  <c r="L40" i="1"/>
  <c r="L1450" i="1"/>
  <c r="L1131" i="1"/>
  <c r="L729" i="1"/>
  <c r="L670" i="1"/>
  <c r="L1150" i="1"/>
  <c r="L1094" i="1"/>
  <c r="L1453" i="1"/>
  <c r="L1297" i="1"/>
  <c r="L314" i="1"/>
  <c r="L1357" i="1"/>
  <c r="L313" i="1"/>
  <c r="L362" i="1"/>
  <c r="L1647" i="1"/>
  <c r="L151" i="1"/>
  <c r="L728" i="1"/>
  <c r="L361" i="1"/>
  <c r="L396" i="1"/>
  <c r="L1697" i="1"/>
  <c r="L562" i="1"/>
  <c r="L1394" i="1"/>
  <c r="L878" i="1"/>
  <c r="L1184" i="1"/>
  <c r="L1646" i="1"/>
  <c r="L727" i="1"/>
  <c r="L1619" i="1"/>
  <c r="L1489" i="1"/>
  <c r="L941" i="1"/>
  <c r="L919" i="1"/>
  <c r="L50" i="1"/>
  <c r="L1542" i="1"/>
  <c r="L288" i="1"/>
  <c r="L295" i="1"/>
  <c r="L1449" i="1"/>
  <c r="L1505" i="1"/>
  <c r="L1796" i="1"/>
  <c r="L1557" i="1"/>
  <c r="L1940" i="1"/>
  <c r="L856" i="1"/>
  <c r="L804" i="1"/>
  <c r="L855" i="1"/>
  <c r="L1228" i="1"/>
  <c r="L1639" i="1"/>
  <c r="L39" i="1"/>
  <c r="L1658" i="1"/>
  <c r="L1696" i="1"/>
  <c r="L1041" i="1"/>
  <c r="L604" i="1"/>
  <c r="L1488" i="1"/>
  <c r="L1227" i="1"/>
  <c r="L1356" i="1"/>
  <c r="L9" i="1"/>
  <c r="L726" i="1"/>
  <c r="L891" i="1"/>
  <c r="L725" i="1"/>
  <c r="L1875" i="1"/>
  <c r="L5" i="1"/>
  <c r="L890" i="1"/>
  <c r="L664" i="1"/>
  <c r="L724" i="1"/>
  <c r="L1159" i="1"/>
  <c r="L1127" i="1"/>
  <c r="L992" i="1"/>
  <c r="L503" i="1"/>
  <c r="L631" i="1"/>
  <c r="L1857" i="1"/>
  <c r="L1050" i="1"/>
  <c r="L1305" i="1"/>
  <c r="L1106" i="1"/>
  <c r="L395" i="1"/>
  <c r="L1226" i="1"/>
  <c r="L394" i="1"/>
  <c r="L366" i="1"/>
  <c r="L1158" i="1"/>
  <c r="L854" i="1"/>
  <c r="L393" i="1"/>
  <c r="L312" i="1"/>
  <c r="L1355" i="1"/>
  <c r="L392" i="1"/>
  <c r="L1487" i="1"/>
  <c r="L1081" i="1"/>
  <c r="L987" i="1"/>
  <c r="L1541" i="1"/>
  <c r="L1183" i="1"/>
  <c r="L853" i="1"/>
  <c r="L1540" i="1"/>
  <c r="L51" i="1"/>
  <c r="L681" i="1"/>
  <c r="L840" i="1"/>
  <c r="L571" i="1"/>
  <c r="L311" i="1"/>
  <c r="L391" i="1"/>
  <c r="L1795" i="1"/>
  <c r="L173" i="1"/>
  <c r="L1794" i="1"/>
  <c r="L1205" i="1"/>
  <c r="L1638" i="1"/>
  <c r="L1793" i="1"/>
  <c r="L539" i="1"/>
  <c r="L881" i="1"/>
  <c r="L212" i="1"/>
  <c r="L19" i="1"/>
  <c r="L1329" i="1"/>
  <c r="L172" i="1"/>
  <c r="L38" i="1"/>
  <c r="L1695" i="1"/>
  <c r="L803" i="1"/>
  <c r="L1792" i="1"/>
  <c r="L723" i="1"/>
  <c r="L1309" i="1"/>
  <c r="L1570" i="1"/>
  <c r="L1791" i="1"/>
  <c r="L852" i="1"/>
  <c r="L1874" i="1"/>
  <c r="L722" i="1"/>
  <c r="L390" i="1"/>
  <c r="L1569" i="1"/>
  <c r="L136" i="1"/>
  <c r="L1873" i="1"/>
  <c r="L1040" i="1"/>
  <c r="L240" i="1"/>
  <c r="L936" i="1"/>
  <c r="L527" i="1"/>
  <c r="L310" i="1"/>
  <c r="L1463" i="1"/>
  <c r="L1321" i="1"/>
  <c r="L110" i="1"/>
  <c r="L641" i="1"/>
  <c r="L1335" i="1"/>
  <c r="L1872" i="1"/>
  <c r="L364" i="1"/>
  <c r="L1440" i="1"/>
  <c r="L976" i="1"/>
  <c r="L1080" i="1"/>
  <c r="L1462" i="1"/>
  <c r="L1461" i="1"/>
  <c r="L309" i="1"/>
  <c r="L287" i="1"/>
  <c r="L308" i="1"/>
  <c r="L721" i="1"/>
  <c r="L1486" i="1"/>
  <c r="L389" i="1"/>
  <c r="L720" i="1"/>
  <c r="L1439" i="1"/>
  <c r="L915" i="1"/>
  <c r="L1630" i="1"/>
  <c r="L1460" i="1"/>
  <c r="L135" i="1"/>
  <c r="L1790" i="1"/>
  <c r="L1459" i="1"/>
  <c r="L1789" i="1"/>
  <c r="L1225" i="1"/>
  <c r="L211" i="1"/>
  <c r="L1009" i="1"/>
  <c r="L851" i="1"/>
  <c r="L4" i="1"/>
  <c r="L570" i="1"/>
  <c r="L850" i="1"/>
  <c r="L1039" i="1"/>
  <c r="L108" i="1"/>
  <c r="L802" i="1"/>
  <c r="L1754" i="1"/>
  <c r="K1306" i="1"/>
  <c r="L1306" i="1" s="1"/>
  <c r="L1788" i="1"/>
  <c r="L669" i="1"/>
  <c r="L1952" i="1"/>
  <c r="L719" i="1"/>
  <c r="L849" i="1"/>
  <c r="L1613" i="1"/>
  <c r="L1029" i="1"/>
  <c r="L1038" i="1"/>
  <c r="L934" i="1"/>
  <c r="L1438" i="1"/>
  <c r="L963" i="1"/>
  <c r="L374" i="1"/>
  <c r="L368" i="1"/>
  <c r="L134" i="1"/>
  <c r="L1458" i="1"/>
  <c r="L388" i="1"/>
  <c r="L925" i="1"/>
  <c r="L373" i="1"/>
  <c r="L1871" i="1"/>
  <c r="L1312" i="1"/>
  <c r="L1787" i="1"/>
  <c r="L1629" i="1"/>
  <c r="L1224" i="1"/>
  <c r="L260" i="1"/>
  <c r="L307" i="1"/>
  <c r="L156" i="1"/>
  <c r="L718" i="1"/>
  <c r="L1457" i="1"/>
  <c r="L658" i="1"/>
  <c r="L69" i="1"/>
  <c r="L1556" i="1"/>
  <c r="L1786" i="1"/>
  <c r="L133" i="1"/>
  <c r="L585" i="1"/>
  <c r="L1938" i="1"/>
  <c r="L584" i="1"/>
  <c r="L801" i="1"/>
  <c r="L1627" i="1"/>
  <c r="L1693" i="1"/>
  <c r="L1472" i="1"/>
  <c r="L1614" i="1"/>
  <c r="L1861" i="1"/>
  <c r="L1299" i="1"/>
  <c r="L1532" i="1"/>
  <c r="L1307" i="1"/>
  <c r="L1037" i="1"/>
  <c r="L1093" i="1"/>
  <c r="L1456" i="1"/>
  <c r="L962" i="1"/>
  <c r="L306" i="1"/>
  <c r="L1524" i="1"/>
  <c r="L1437" i="1"/>
  <c r="L1092" i="1"/>
  <c r="L367" i="1"/>
  <c r="L1302" i="1"/>
  <c r="L387" i="1"/>
  <c r="L305" i="1"/>
  <c r="L717" i="1"/>
  <c r="L569" i="1"/>
  <c r="L304" i="1"/>
  <c r="L1485" i="1"/>
  <c r="L1785" i="1"/>
  <c r="L1931" i="1"/>
  <c r="L554" i="1"/>
  <c r="L210" i="1"/>
  <c r="L848" i="1"/>
  <c r="L1948" i="1"/>
  <c r="L1784" i="1"/>
  <c r="L1223" i="1"/>
  <c r="L1954" i="1"/>
  <c r="L279" i="1"/>
  <c r="L1951" i="1"/>
  <c r="L1222" i="1"/>
  <c r="L1643" i="1"/>
  <c r="L1109" i="1"/>
  <c r="L209" i="1"/>
  <c r="L800" i="1"/>
  <c r="L1568" i="1"/>
  <c r="L1221" i="1"/>
  <c r="L1220" i="1"/>
  <c r="L519" i="1"/>
  <c r="L608" i="1"/>
  <c r="L386" i="1"/>
  <c r="L716" i="1"/>
  <c r="K715" i="1"/>
  <c r="L1138" i="1"/>
  <c r="L1523" i="1"/>
  <c r="L1610" i="1"/>
  <c r="L1036" i="1"/>
  <c r="L1783" i="1"/>
  <c r="L1133" i="1"/>
  <c r="L132" i="1"/>
  <c r="L303" i="1"/>
  <c r="L847" i="1"/>
  <c r="L280" i="1"/>
  <c r="L1157" i="1"/>
  <c r="L1522" i="1"/>
  <c r="L1137" i="1"/>
  <c r="L1504" i="1"/>
  <c r="L302" i="1"/>
  <c r="L301" i="1"/>
  <c r="L1446" i="1"/>
  <c r="L961" i="1"/>
  <c r="L275" i="1"/>
  <c r="L131" i="1"/>
  <c r="L714" i="1"/>
  <c r="L385" i="1"/>
  <c r="L259" i="1"/>
  <c r="L149" i="1"/>
  <c r="L360" i="1"/>
  <c r="L8" i="1"/>
  <c r="L300" i="1"/>
  <c r="L384" i="1"/>
  <c r="L1396" i="1"/>
  <c r="L383" i="1"/>
  <c r="L68" i="1"/>
  <c r="L37" i="1"/>
  <c r="L1435" i="1"/>
  <c r="L208" i="1"/>
  <c r="L526" i="1"/>
  <c r="L914" i="1"/>
  <c r="L1782" i="1"/>
  <c r="L799" i="1"/>
  <c r="L713" i="1"/>
  <c r="L913" i="1"/>
  <c r="L1567" i="1"/>
  <c r="L1471" i="1"/>
  <c r="L918" i="1"/>
  <c r="L1501" i="1"/>
  <c r="L889" i="1"/>
  <c r="L1422" i="1"/>
  <c r="L1091" i="1"/>
  <c r="L975" i="1"/>
  <c r="L130" i="1"/>
  <c r="L1445" i="1"/>
  <c r="L960" i="1"/>
  <c r="L286" i="1"/>
  <c r="L359" i="1"/>
  <c r="L959" i="1"/>
  <c r="L258" i="1"/>
  <c r="L888" i="1"/>
  <c r="L1781" i="1"/>
  <c r="L998" i="1"/>
  <c r="L1500" i="1"/>
  <c r="L1315" i="1"/>
  <c r="L798" i="1"/>
  <c r="L1780" i="1"/>
  <c r="L551" i="1"/>
  <c r="L299" i="1"/>
  <c r="L1028" i="1"/>
  <c r="L257" i="1"/>
  <c r="L1779" i="1"/>
  <c r="L838" i="1"/>
  <c r="L1455" i="1"/>
  <c r="L622" i="1"/>
  <c r="L207" i="1"/>
  <c r="L1692" i="1"/>
  <c r="L846" i="1"/>
  <c r="L1017" i="1"/>
  <c r="L1176" i="1"/>
  <c r="L797" i="1"/>
  <c r="L712" i="1"/>
  <c r="L1778" i="1"/>
  <c r="L1777" i="1"/>
  <c r="L1776" i="1"/>
  <c r="L1775" i="1"/>
  <c r="L711" i="1"/>
  <c r="L382" i="1"/>
  <c r="L1566" i="1"/>
  <c r="L67" i="1"/>
  <c r="L298" i="1"/>
  <c r="L274" i="1"/>
  <c r="L256" i="1"/>
  <c r="L518" i="1"/>
  <c r="L1219" i="1"/>
  <c r="L1774" i="1"/>
  <c r="L1218" i="1"/>
  <c r="L1773" i="1"/>
  <c r="L297" i="1"/>
  <c r="L285" i="1"/>
  <c r="L912" i="1"/>
  <c r="L1772" i="1"/>
  <c r="L937" i="1"/>
  <c r="L1771" i="1"/>
  <c r="L1565" i="1"/>
  <c r="L839" i="1"/>
  <c r="L596" i="1"/>
  <c r="L1770" i="1"/>
  <c r="L1112" i="1"/>
  <c r="L1769" i="1"/>
  <c r="L887" i="1"/>
  <c r="L1204" i="1"/>
  <c r="L1484" i="1"/>
  <c r="L171" i="1"/>
  <c r="L66" i="1"/>
  <c r="L1399" i="1"/>
  <c r="L1768" i="1"/>
  <c r="L36" i="1"/>
  <c r="L1767" i="1"/>
  <c r="L1564" i="1"/>
  <c r="L160" i="1"/>
  <c r="L1766" i="1"/>
  <c r="L1136" i="1"/>
  <c r="L710" i="1"/>
  <c r="L1515" i="1"/>
  <c r="L1765" i="1"/>
  <c r="L1454" i="1"/>
  <c r="L381" i="1"/>
  <c r="L380" i="1"/>
  <c r="L1764" i="1"/>
  <c r="L1763" i="1"/>
  <c r="L886" i="1"/>
  <c r="L709" i="1"/>
  <c r="L1217" i="1"/>
  <c r="L379" i="1"/>
  <c r="L35" i="1"/>
  <c r="L1762" i="1"/>
  <c r="L1691" i="1"/>
  <c r="L1087" i="1"/>
  <c r="L1086" i="1"/>
  <c r="L1761" i="1"/>
  <c r="L1072" i="1"/>
  <c r="L1760" i="1"/>
  <c r="L521" i="1"/>
  <c r="L206" i="1"/>
  <c r="L508" i="1"/>
  <c r="L1563" i="1"/>
  <c r="L1483" i="1"/>
  <c r="L65" i="1"/>
  <c r="L974" i="1"/>
  <c r="L1690" i="1"/>
  <c r="L205" i="1"/>
  <c r="L708" i="1"/>
  <c r="L1759" i="1"/>
  <c r="L1689" i="1"/>
  <c r="L796" i="1"/>
  <c r="L1111" i="1"/>
  <c r="L1110" i="1"/>
  <c r="L1562" i="1"/>
  <c r="L1006" i="1"/>
  <c r="L707" i="1"/>
  <c r="L795" i="1"/>
  <c r="L255" i="1"/>
  <c r="L1325" i="1"/>
  <c r="L1688" i="1"/>
  <c r="L1182" i="1"/>
  <c r="L1090" i="1"/>
  <c r="L1758" i="1"/>
  <c r="L1216" i="1"/>
  <c r="L34" i="1"/>
  <c r="L607" i="1"/>
  <c r="L1470" i="1"/>
  <c r="L1404" i="1"/>
  <c r="L33" i="1"/>
  <c r="L1687" i="1"/>
  <c r="L606" i="1"/>
  <c r="L170" i="1"/>
  <c r="L1191" i="1"/>
  <c r="L538" i="1"/>
  <c r="L1203" i="1"/>
  <c r="L204" i="1"/>
  <c r="L605" i="1"/>
  <c r="L1314" i="1"/>
  <c r="L1757" i="1"/>
  <c r="L1756" i="1"/>
  <c r="L568" i="1"/>
  <c r="L1469" i="1"/>
  <c r="L1035" i="1"/>
  <c r="L1626" i="1"/>
  <c r="L1468" i="1"/>
  <c r="L654" i="1"/>
  <c r="L580" i="1"/>
  <c r="L706" i="1"/>
  <c r="L924" i="1"/>
  <c r="L1215" i="1"/>
  <c r="L1482" i="1"/>
  <c r="L668" i="1"/>
  <c r="L1126" i="1"/>
  <c r="L169" i="1"/>
  <c r="L1947" i="1"/>
  <c r="L1686" i="1"/>
  <c r="L1421" i="1"/>
  <c r="L1946" i="1"/>
  <c r="L378" i="1"/>
  <c r="L64" i="1"/>
  <c r="L507" i="1"/>
  <c r="L377" i="1"/>
  <c r="L705" i="1"/>
  <c r="L794" i="1"/>
  <c r="L1945" i="1"/>
  <c r="L1202" i="1"/>
  <c r="L63" i="1"/>
  <c r="L1214" i="1"/>
  <c r="L62" i="1"/>
  <c r="L793" i="1"/>
  <c r="L1034" i="1"/>
  <c r="L1561" i="1"/>
  <c r="L704" i="1"/>
  <c r="L129" i="1"/>
  <c r="L376" i="1"/>
  <c r="L1755" i="1"/>
  <c r="L1628" i="1"/>
  <c r="L1685" i="1"/>
  <c r="L703" i="1"/>
  <c r="L667" i="1"/>
  <c r="L577" i="1"/>
  <c r="L1213" i="1"/>
  <c r="L254" i="1"/>
  <c r="L1324" i="1"/>
  <c r="L792" i="1"/>
  <c r="L1323" i="1"/>
  <c r="L1403" i="1"/>
  <c r="L702" i="1"/>
  <c r="L1560" i="1"/>
  <c r="L701" i="1"/>
  <c r="L1089" i="1"/>
  <c r="L1503" i="1"/>
  <c r="L3" i="1"/>
  <c r="L1467" i="1"/>
  <c r="L973" i="1"/>
  <c r="L640" i="1"/>
  <c r="L61" i="1"/>
  <c r="L1071" i="1"/>
  <c r="L1033" i="1"/>
  <c r="L60" i="1"/>
  <c r="L1201" i="1"/>
  <c r="L1953" i="1"/>
  <c r="L1657" i="1"/>
  <c r="L1200" i="1"/>
  <c r="L885" i="1"/>
  <c r="L553" i="1"/>
  <c r="L647" i="1"/>
  <c r="L972" i="1"/>
  <c r="L923" i="1"/>
  <c r="L1684" i="1"/>
  <c r="L971" i="1"/>
  <c r="L1534" i="1"/>
  <c r="L1514" i="1"/>
  <c r="L948" i="1"/>
  <c r="L884" i="1"/>
  <c r="L59" i="1"/>
  <c r="L1070" i="1"/>
  <c r="L1212" i="1"/>
  <c r="L168" i="1"/>
  <c r="L253" i="1"/>
  <c r="L1211" i="1"/>
  <c r="L1156" i="1"/>
  <c r="L922" i="1"/>
  <c r="L1683" i="1"/>
  <c r="L652" i="1"/>
  <c r="L1944" i="1"/>
  <c r="L700" i="1"/>
  <c r="L1334" i="1"/>
  <c r="L203" i="1"/>
  <c r="L58" i="1"/>
  <c r="L1559" i="1"/>
  <c r="L252" i="1"/>
  <c r="L1132" i="1"/>
  <c r="L1210" i="1"/>
  <c r="L128" i="1"/>
  <c r="L284" i="1"/>
  <c r="L1554" i="1"/>
  <c r="L251" i="1"/>
  <c r="L202" i="1"/>
  <c r="L1521" i="1"/>
  <c r="L18" i="1"/>
  <c r="L167" i="1"/>
  <c r="L57" i="1"/>
  <c r="L56" i="1"/>
  <c r="L1466" i="1"/>
  <c r="L1209" i="1"/>
  <c r="L1032" i="1"/>
  <c r="L1155" i="1"/>
  <c r="L1748" i="1"/>
  <c r="L1682" i="1"/>
  <c r="L17" i="1"/>
  <c r="L201" i="1"/>
  <c r="L1625" i="1"/>
  <c r="L1465" i="1"/>
  <c r="L970" i="1"/>
  <c r="L958" i="1"/>
  <c r="L1208" i="1"/>
  <c r="L1175" i="1"/>
  <c r="L1681" i="1"/>
  <c r="L661" i="1"/>
  <c r="L1199" i="1"/>
  <c r="L187" i="1"/>
  <c r="L567" i="1"/>
  <c r="L54" i="1"/>
  <c r="L1174" i="1"/>
  <c r="L666" i="1"/>
  <c r="L991" i="1"/>
  <c r="L657" i="1"/>
  <c r="L699" i="1"/>
  <c r="L200" i="1"/>
  <c r="L1198" i="1"/>
  <c r="L55" i="1"/>
  <c r="L1190" i="1"/>
  <c r="L1016" i="1"/>
  <c r="L525" i="1"/>
  <c r="L566" i="1"/>
  <c r="L506" i="1"/>
  <c r="L883" i="1"/>
  <c r="L150" i="1"/>
  <c r="L159" i="1"/>
  <c r="L698" i="1"/>
  <c r="L127" i="1"/>
  <c r="L199" i="1"/>
  <c r="L1333" i="1"/>
  <c r="L684" i="1"/>
  <c r="L505" i="1"/>
  <c r="L524" i="1"/>
  <c r="L1173" i="1"/>
  <c r="L565" i="1"/>
  <c r="L1197" i="1"/>
  <c r="L1063" i="1"/>
  <c r="L32" i="1"/>
  <c r="L504" i="1"/>
  <c r="L1481" i="1"/>
  <c r="L523" i="1"/>
  <c r="L16" i="1"/>
  <c r="L1624" i="1"/>
  <c r="L957" i="1"/>
  <c r="L1512" i="1"/>
  <c r="L198" i="1"/>
  <c r="L1680" i="1"/>
  <c r="L1008" i="1"/>
  <c r="L1750" i="1"/>
  <c r="L1088" i="1"/>
  <c r="L997" i="1"/>
  <c r="L1125" i="1"/>
  <c r="L697" i="1"/>
  <c r="L643" i="1"/>
  <c r="L126" i="1"/>
  <c r="L876" i="1"/>
  <c r="L947" i="1"/>
  <c r="L587" i="1"/>
  <c r="L791" i="1"/>
  <c r="L1553" i="1"/>
  <c r="L166" i="1"/>
  <c r="L1863" i="1"/>
  <c r="L1520" i="1"/>
  <c r="L1751" i="1"/>
  <c r="L197" i="1"/>
  <c r="L1031" i="1"/>
  <c r="L1322" i="1"/>
  <c r="L1480" i="1"/>
  <c r="L31" i="1"/>
  <c r="L196" i="1"/>
  <c r="L1154" i="1"/>
  <c r="L921" i="1"/>
  <c r="L875" i="1"/>
  <c r="L195" i="1"/>
  <c r="L1007" i="1"/>
  <c r="L1069" i="1"/>
  <c r="L564" i="1"/>
  <c r="L1196" i="1"/>
  <c r="L194" i="1"/>
  <c r="L1015" i="1"/>
  <c r="L14" i="1"/>
  <c r="L1058" i="1"/>
  <c r="L1172" i="1"/>
  <c r="L882" i="1"/>
  <c r="L13" i="1"/>
  <c r="L1558" i="1"/>
  <c r="L1913" i="1"/>
  <c r="L1479" i="1"/>
  <c r="L996" i="1"/>
  <c r="L956" i="1"/>
  <c r="L125" i="1"/>
  <c r="L696" i="1"/>
  <c r="L165" i="1"/>
  <c r="L296" i="1"/>
  <c r="L193" i="1"/>
  <c r="L790" i="1"/>
  <c r="L939" i="1"/>
  <c r="L164" i="1"/>
  <c r="L1189" i="1"/>
  <c r="L30" i="1"/>
  <c r="L1402" i="1"/>
  <c r="L192" i="1"/>
  <c r="L920" i="1"/>
  <c r="L1030" i="1"/>
  <c r="L1188" i="1"/>
  <c r="L163" i="1"/>
  <c r="L1014" i="1"/>
  <c r="L1062" i="1"/>
  <c r="L665" i="1"/>
  <c r="L191" i="1"/>
  <c r="L955" i="1"/>
  <c r="L283" i="1"/>
  <c r="L1749" i="1"/>
  <c r="L190" i="1"/>
  <c r="L1950" i="1"/>
  <c r="L563" i="1"/>
  <c r="L938" i="1"/>
  <c r="L12" i="1"/>
  <c r="L1679" i="1"/>
  <c r="L1153" i="1"/>
  <c r="L695" i="1"/>
  <c r="L1623" i="1"/>
  <c r="L1949" i="1"/>
  <c r="L124" i="1"/>
  <c r="L189" i="1"/>
  <c r="L595" i="1"/>
  <c r="L1464" i="1"/>
  <c r="L715" i="1" l="1"/>
</calcChain>
</file>

<file path=xl/sharedStrings.xml><?xml version="1.0" encoding="utf-8"?>
<sst xmlns="http://schemas.openxmlformats.org/spreadsheetml/2006/main" count="4375" uniqueCount="395">
  <si>
    <t>Major Country</t>
  </si>
  <si>
    <t>Began</t>
  </si>
  <si>
    <t>Ended</t>
  </si>
  <si>
    <t>Damage (USD if no units)</t>
  </si>
  <si>
    <t>reference</t>
  </si>
  <si>
    <t>Year</t>
  </si>
  <si>
    <t>Month</t>
  </si>
  <si>
    <t>Day</t>
  </si>
  <si>
    <t>Portugal</t>
  </si>
  <si>
    <t xml:space="preserve">Office of U.S. Foreign Disaster Assistance (August 1993). Significant Data on Major Disasters Worldwide 1900-present
</t>
  </si>
  <si>
    <t>Indonesia</t>
  </si>
  <si>
    <t>Canada</t>
  </si>
  <si>
    <t>EM-DAT</t>
  </si>
  <si>
    <t>Philippines</t>
  </si>
  <si>
    <t>India</t>
  </si>
  <si>
    <t>Egypt</t>
  </si>
  <si>
    <t>Honduras</t>
  </si>
  <si>
    <t>United States</t>
  </si>
  <si>
    <t>Turkey</t>
  </si>
  <si>
    <t>USA</t>
  </si>
  <si>
    <t>China P Rep</t>
  </si>
  <si>
    <t>Bangladesh</t>
  </si>
  <si>
    <t>Thailand</t>
  </si>
  <si>
    <t>Mexico</t>
  </si>
  <si>
    <t>South Africa</t>
  </si>
  <si>
    <t>Australia</t>
  </si>
  <si>
    <t>Peru</t>
  </si>
  <si>
    <t>Yemen P Dem Rep</t>
  </si>
  <si>
    <t>Colombia</t>
  </si>
  <si>
    <t>Poland</t>
  </si>
  <si>
    <t>Bolivia</t>
  </si>
  <si>
    <t>Nicaragua</t>
  </si>
  <si>
    <t>http://pdf.usaid.gov/pdf_docs/pbaab185.pdf</t>
  </si>
  <si>
    <t>Sri Lanka</t>
  </si>
  <si>
    <t>Japan</t>
  </si>
  <si>
    <t>El Salvador</t>
  </si>
  <si>
    <t>Guatemala</t>
  </si>
  <si>
    <t>Spain</t>
  </si>
  <si>
    <t>Tunisia</t>
  </si>
  <si>
    <t>Ecuador</t>
  </si>
  <si>
    <t>France</t>
  </si>
  <si>
    <t>Brazil</t>
  </si>
  <si>
    <t>Paraguay</t>
  </si>
  <si>
    <t>Cuba</t>
  </si>
  <si>
    <t>Argentina</t>
  </si>
  <si>
    <t>Senegal</t>
  </si>
  <si>
    <t>http://pdf.usaid.gov/pdf_docs/pbaab223.pdf</t>
  </si>
  <si>
    <t>New Zealand</t>
  </si>
  <si>
    <t>http://www.wrh.noaa.gov/twc/tropical/Octave_1983.php</t>
  </si>
  <si>
    <t>Papua New Guinea</t>
  </si>
  <si>
    <t>Nepal</t>
  </si>
  <si>
    <t>Madagascar, Mozambique, Swaziland, South Africa</t>
  </si>
  <si>
    <t>[1]Office of U.S. Foreign Disaster Assistance (August 1993). Significant Data on Major Disasters Worldwide 1900-present
[2]Z.P. Kovács; D.B. Du Plessis; P.R. Bracher; P. Dunn; G.C.L. Mallory (May 1985). Documentation of the 1984 Domoina Floods
[3]Office of US Foreign Disaster Assistance. Annual Report for FY 1984.</t>
  </si>
  <si>
    <t>http://www.srh.noaa.gov/tsa/?n=1984may26_tulsamemorialdayflood</t>
  </si>
  <si>
    <t>http://pdf.usaid.gov/pdf_docs/pbaab303.pdf</t>
  </si>
  <si>
    <t>Korea Rep</t>
  </si>
  <si>
    <t>Dartmonth Flood Observatory-http://www.dartmouth.edu/~floods/Archives/index.html</t>
  </si>
  <si>
    <t>Mozambique</t>
  </si>
  <si>
    <t>Comoros islas</t>
  </si>
  <si>
    <t>EM-DAT,http://iasri.res.in/agridata/13data%5Cchapter1%5Cdb2013tb1_8.pdf,Dartmonth Flood Observatory-http://www.dartmouth.edu/~floods/Archives/index.html</t>
  </si>
  <si>
    <t>Italy</t>
  </si>
  <si>
    <t>China</t>
  </si>
  <si>
    <t>Soviet Union</t>
  </si>
  <si>
    <t>Sweden</t>
  </si>
  <si>
    <t>Nigeria</t>
  </si>
  <si>
    <t>Benin</t>
  </si>
  <si>
    <t>Saudi Arabia</t>
  </si>
  <si>
    <t>Fiji</t>
  </si>
  <si>
    <t>Iran</t>
  </si>
  <si>
    <t>Jmaica</t>
  </si>
  <si>
    <t>Jamaica</t>
  </si>
  <si>
    <t>Chile</t>
  </si>
  <si>
    <t>Columbia </t>
  </si>
  <si>
    <t>Canada </t>
  </si>
  <si>
    <t>Panama</t>
  </si>
  <si>
    <t>Malaysia</t>
  </si>
  <si>
    <t>Iran Islam Rep</t>
  </si>
  <si>
    <t>Georgia</t>
  </si>
  <si>
    <t>Indonesia </t>
  </si>
  <si>
    <t>Maldives</t>
  </si>
  <si>
    <t>Czechoslovakia</t>
  </si>
  <si>
    <t>St Kitts and Nevis</t>
  </si>
  <si>
    <t>Lebanon</t>
  </si>
  <si>
    <t>Korea</t>
  </si>
  <si>
    <t>http://www.tandfonline.com/doi/pdf/10.1080/02508069708686711</t>
  </si>
  <si>
    <t>China </t>
  </si>
  <si>
    <t>South Korea </t>
  </si>
  <si>
    <t>Dartmonth Flood Observatory-http://www.dartmouth.edu/~floods/Archives/index.html,The 1987 Flood in Bangladesh: An Estimate of Damage in Twelve Villages()</t>
  </si>
  <si>
    <t>St Vincent and the Grenadines</t>
  </si>
  <si>
    <t>Jamaica </t>
  </si>
  <si>
    <t>Costa Rica</t>
  </si>
  <si>
    <t>South Africa </t>
  </si>
  <si>
    <t>Rwanda</t>
  </si>
  <si>
    <t>Afghanistan </t>
  </si>
  <si>
    <t>Bangladesh </t>
  </si>
  <si>
    <t>South Korea  </t>
  </si>
  <si>
    <t>Sudan</t>
  </si>
  <si>
    <t>Taiwan</t>
  </si>
  <si>
    <t>Pakistan</t>
  </si>
  <si>
    <t>Chad</t>
  </si>
  <si>
    <t>Niger</t>
  </si>
  <si>
    <t>Thailand </t>
  </si>
  <si>
    <t>New Caledonia</t>
  </si>
  <si>
    <t>UK</t>
  </si>
  <si>
    <t>Yugoslavia</t>
  </si>
  <si>
    <t>Caribbean, USA</t>
  </si>
  <si>
    <t>Zambia</t>
  </si>
  <si>
    <t>Djibduti</t>
  </si>
  <si>
    <t>Vietnam - Cyclone Cecil</t>
  </si>
  <si>
    <t>Philippines - Typhoon Gordon</t>
  </si>
  <si>
    <t>China - Typhoon Hope</t>
  </si>
  <si>
    <t>South Korea</t>
  </si>
  <si>
    <t>Philippines - Typhoon Sara (Openg)</t>
  </si>
  <si>
    <t>Taiwan - Typhoon Sarah</t>
  </si>
  <si>
    <t>Philippines - Typhoon Angela</t>
  </si>
  <si>
    <t>USA - Hurricane Jerry</t>
  </si>
  <si>
    <t>Thailand - Typhoon Gay</t>
  </si>
  <si>
    <t>England and Wales</t>
  </si>
  <si>
    <t>West Germany</t>
  </si>
  <si>
    <t>Tanzania Uni Rep</t>
  </si>
  <si>
    <t>Guyana</t>
  </si>
  <si>
    <t>Dartmonth Flood Observatory-http://www.dartmouth.edu/~floods/Archives/index.html, Times Staff and Wire Reports(http://articles.latimes.com/1990-05-12/news/mn-1047_1_ural-mountains)</t>
  </si>
  <si>
    <t>Belize</t>
  </si>
  <si>
    <t>Philippines, Taiwan - Typhoon Ophelia</t>
  </si>
  <si>
    <t>Viet Nam</t>
  </si>
  <si>
    <t>China - Typhoons Ophelia</t>
  </si>
  <si>
    <t>China - Typhoon Tasha</t>
  </si>
  <si>
    <t>China - Typhoons Yancy, Abe</t>
  </si>
  <si>
    <t>Japan - Typhoon Flo</t>
  </si>
  <si>
    <t>Martinique, US - Tropical Storm Klaus</t>
  </si>
  <si>
    <t>Thailand -  Typhoons Ira and Lola</t>
  </si>
  <si>
    <t>Philippines - Typhoon Mike</t>
  </si>
  <si>
    <t>US</t>
  </si>
  <si>
    <t>Australia - Cyclone Joy</t>
  </si>
  <si>
    <t>Afghanistan</t>
  </si>
  <si>
    <t>Malawi</t>
  </si>
  <si>
    <t>Myanmar</t>
  </si>
  <si>
    <t>China - Typhoon Caitlin</t>
  </si>
  <si>
    <t>Romania</t>
  </si>
  <si>
    <t>Germany Fed Rep</t>
  </si>
  <si>
    <t>Poland, Hungary</t>
  </si>
  <si>
    <t>Austria</t>
  </si>
  <si>
    <t>Japan, South Korea - Typhoon Gladys</t>
  </si>
  <si>
    <t>Cambodia</t>
  </si>
  <si>
    <t>Philippines - Typhoon Uring</t>
  </si>
  <si>
    <t>Puerto Rico</t>
  </si>
  <si>
    <t>Algeria</t>
  </si>
  <si>
    <t>Israel, Syria, Jordan</t>
  </si>
  <si>
    <t>Turkey, Egypt</t>
  </si>
  <si>
    <t>Hong Kong (China)</t>
  </si>
  <si>
    <t>Argentina, Brazil, Paraguay</t>
  </si>
  <si>
    <t>Tajikistan</t>
  </si>
  <si>
    <t>Kyrgyzstan</t>
  </si>
  <si>
    <t>Russia</t>
  </si>
  <si>
    <t>China - Typhoon Gary</t>
  </si>
  <si>
    <t>Netherlands</t>
  </si>
  <si>
    <t>Philippines - Typhoon Maring, Tropical Storm Ted</t>
  </si>
  <si>
    <t>Mexico - Hurricane Lester</t>
  </si>
  <si>
    <t>USA - Hurricane Andrew</t>
  </si>
  <si>
    <t>Germany</t>
  </si>
  <si>
    <t>China, Taiwan - Tropical Storm Polly</t>
  </si>
  <si>
    <t>Lao P Dem Rep</t>
  </si>
  <si>
    <t>Hawaii - Hurricane Iniki</t>
  </si>
  <si>
    <t xml:space="preserve">Office of U.S. Foreign Disaster Assistance (August 1993). Significant Data on Major Disasters Worldwide 1900-present;EM-DAT
</t>
  </si>
  <si>
    <t>Albania</t>
  </si>
  <si>
    <t>Fiji and Solomon Islands - Cyclones Kina &amp; Nina</t>
  </si>
  <si>
    <t>United Kingdom</t>
  </si>
  <si>
    <t>Turkmenistan</t>
  </si>
  <si>
    <t>Yemen</t>
  </si>
  <si>
    <t>Southern China </t>
  </si>
  <si>
    <t>Chile </t>
  </si>
  <si>
    <t>Argentina </t>
  </si>
  <si>
    <t>Kazakhstan</t>
  </si>
  <si>
    <t>UK </t>
  </si>
  <si>
    <t>Ireland</t>
  </si>
  <si>
    <t>Russia </t>
  </si>
  <si>
    <t>Eastern China</t>
  </si>
  <si>
    <t>Belarus</t>
  </si>
  <si>
    <t>Ukraine</t>
  </si>
  <si>
    <t>Philippines - Tropical Storm Rubing</t>
  </si>
  <si>
    <t>Southwest China </t>
  </si>
  <si>
    <t>Northwest China</t>
  </si>
  <si>
    <t xml:space="preserve">Nicaragua, Costa Rica, Honduras and Mexico - </t>
  </si>
  <si>
    <t>Southern France, Northern Italy and Switzerland</t>
  </si>
  <si>
    <t>Vietnam </t>
  </si>
  <si>
    <t>Philippines - Tropical Storm Flo / Kadiang</t>
  </si>
  <si>
    <t>Trinidad and Tobago</t>
  </si>
  <si>
    <t>Mexico </t>
  </si>
  <si>
    <t>Southern Iran </t>
  </si>
  <si>
    <t>Southeastern India </t>
  </si>
  <si>
    <t>Philippines, Vietnam and Thailand- Typhoons Lola and Manny</t>
  </si>
  <si>
    <t>Costa Rica and Panama</t>
  </si>
  <si>
    <t>Southern Thailand </t>
  </si>
  <si>
    <t>EM-DAT,Dartmonth Flood Observatory-http://www.dartmouth.edu/~floods/Archives/index.html</t>
  </si>
  <si>
    <t>Belgium</t>
  </si>
  <si>
    <t>Luxembourg</t>
  </si>
  <si>
    <t>Philippines -Typhoon Nell  </t>
  </si>
  <si>
    <t>Philippines - Storm Iliang</t>
  </si>
  <si>
    <t>Vietnam</t>
  </si>
  <si>
    <t>Taiwan - Typhoon Caitlin</t>
  </si>
  <si>
    <t>Taiwan - Typhoon Doug</t>
  </si>
  <si>
    <t>Ethiopia</t>
  </si>
  <si>
    <t>China - Typhoon Fred</t>
  </si>
  <si>
    <t>Moldova Rep</t>
  </si>
  <si>
    <t>Thailand - Typhoon Harry</t>
  </si>
  <si>
    <t>Philippines - Typhoon Teresa (Katring)</t>
  </si>
  <si>
    <t>Greece</t>
  </si>
  <si>
    <t>Haiti - Typhoon Gordon</t>
  </si>
  <si>
    <t>Djibouti</t>
  </si>
  <si>
    <t>Philippines - Typhoon Garding</t>
  </si>
  <si>
    <t>Norway</t>
  </si>
  <si>
    <t>Azerbaijan</t>
  </si>
  <si>
    <t>Ghana</t>
  </si>
  <si>
    <t>Philippines - Tropical Depression Karing</t>
  </si>
  <si>
    <t>Macedonia FRY</t>
  </si>
  <si>
    <t>Korea Dem P Rep</t>
  </si>
  <si>
    <t>Morocco</t>
  </si>
  <si>
    <t>South Korea - Typhoon Janis</t>
  </si>
  <si>
    <t>Philippines - Typhoon Kent and Tropical Storm Nina</t>
  </si>
  <si>
    <t>Caribbean - Hurricanes Luis and Marilyn</t>
  </si>
  <si>
    <t>Japan - Typhoon Oscar</t>
  </si>
  <si>
    <t>Mexico - Hurricane Opal</t>
  </si>
  <si>
    <t>Philippines - Tropical Storm Sybil</t>
  </si>
  <si>
    <t>United States - Hurricane Opal</t>
  </si>
  <si>
    <t>Vietnam - Typhoons Angela and Zack</t>
  </si>
  <si>
    <t>Philippines - Typhoon Mameng</t>
  </si>
  <si>
    <t>Mexico - Hurricane Roxanne</t>
  </si>
  <si>
    <t>Philippines - Typhoon Angela, Tropical Storm Zach</t>
  </si>
  <si>
    <t>Libyan Arab Jamah</t>
  </si>
  <si>
    <t>The Severe Flooding Event of January 1996 across North-Central Pennsylvania</t>
  </si>
  <si>
    <t>Mozambique - Cyclone Bonita</t>
  </si>
  <si>
    <t>EM-DAT,Austrilia GOV,</t>
  </si>
  <si>
    <t>Czech Rep</t>
  </si>
  <si>
    <t>EM-DAT,reliefweb(UN Department of Humanitarian Affairs )</t>
  </si>
  <si>
    <t>Thailand - Typhoons Gloria and Frankie</t>
  </si>
  <si>
    <t>Philippines - Typhoons Gloring (Gloria) and Huaning (Herb)</t>
  </si>
  <si>
    <t>United States - Hurricane Fran</t>
  </si>
  <si>
    <t>China - Typhoon Willie</t>
  </si>
  <si>
    <t xml:space="preserve">Dartmonth Flood Observatory-http://www.dartmouth.edu/~floods/Archives/index.html;UN Department of Humanitarian Affairs </t>
  </si>
  <si>
    <t>Iceland</t>
  </si>
  <si>
    <t>Malaysia - Tropical Storm Greg</t>
  </si>
  <si>
    <t>Malawi, Mozambique</t>
  </si>
  <si>
    <t>Armenia</t>
  </si>
  <si>
    <t>Slovakia</t>
  </si>
  <si>
    <t>Hungary</t>
  </si>
  <si>
    <t>China - Typhoon Victor</t>
  </si>
  <si>
    <t>Taiwan (China)</t>
  </si>
  <si>
    <t>Seychelles</t>
  </si>
  <si>
    <t>China - Typhoon Winnie</t>
  </si>
  <si>
    <t>Switzerland</t>
  </si>
  <si>
    <t>China - Typhoon Zita</t>
  </si>
  <si>
    <t xml:space="preserve">Malaysia </t>
  </si>
  <si>
    <t>Vietnam - Typhoon Fritz</t>
  </si>
  <si>
    <t>Kenya</t>
  </si>
  <si>
    <t>Israel</t>
  </si>
  <si>
    <t>Jordan</t>
  </si>
  <si>
    <t>Vietnam - Typhoon Linda</t>
  </si>
  <si>
    <t>Uganda</t>
  </si>
  <si>
    <t>Peru, Ecuador</t>
  </si>
  <si>
    <t>Kenya, Somalia, Tanzania</t>
  </si>
  <si>
    <t>England</t>
  </si>
  <si>
    <t>Uruguay</t>
  </si>
  <si>
    <t>Siberia</t>
  </si>
  <si>
    <t>USA - Hurricane Bonnie</t>
  </si>
  <si>
    <t>USA - Hurricane Earl</t>
  </si>
  <si>
    <t>Croatia</t>
  </si>
  <si>
    <t>Taiwan -Typhoon Babs</t>
  </si>
  <si>
    <t>Ukraine, Slovakia, Romania, Hungary</t>
  </si>
  <si>
    <t>Vietnam - Tropical Storm Chip</t>
  </si>
  <si>
    <t>Vietnam -Typhoon Dawn</t>
  </si>
  <si>
    <t>Congo</t>
  </si>
  <si>
    <t>Vietnam -Tropical Storm Elvis</t>
  </si>
  <si>
    <t>Western Fiji</t>
  </si>
  <si>
    <t>Australia - Cyclone Rona</t>
  </si>
  <si>
    <t>Columbia</t>
  </si>
  <si>
    <t>Switzerland, Germany, Austria, France</t>
  </si>
  <si>
    <t>Germany, Austria, Switzerland</t>
  </si>
  <si>
    <t>Romania, Slovakia, Czech Republic, Poland</t>
  </si>
  <si>
    <t>North Korea, South Korea, Philippines - Typhoon Olga</t>
  </si>
  <si>
    <t>USA - Hurricane Floyd, Hurricane Irene</t>
  </si>
  <si>
    <t>China -Typhoon York </t>
  </si>
  <si>
    <t>Nigeria, Ghana, Togo</t>
  </si>
  <si>
    <t>India, Bangladesh </t>
  </si>
  <si>
    <t>Democratic Republic of Congo, Congo Republic</t>
  </si>
  <si>
    <t>Venezuela</t>
  </si>
  <si>
    <t>Angola</t>
  </si>
  <si>
    <t>Zimbabwe</t>
  </si>
  <si>
    <t>Swaziland</t>
  </si>
  <si>
    <t>Botswana</t>
  </si>
  <si>
    <t>India </t>
  </si>
  <si>
    <t>Tiawan</t>
  </si>
  <si>
    <t>Australia </t>
  </si>
  <si>
    <t>Malaysia </t>
  </si>
  <si>
    <t>Samoa</t>
  </si>
  <si>
    <t>Poland </t>
  </si>
  <si>
    <t>Nepal </t>
  </si>
  <si>
    <t>Algeria </t>
  </si>
  <si>
    <t>Uzbekistan</t>
  </si>
  <si>
    <t>Canary Is</t>
  </si>
  <si>
    <t>Oman</t>
  </si>
  <si>
    <t>Haiti</t>
  </si>
  <si>
    <t>Dominican Rep</t>
  </si>
  <si>
    <t>Mongolia</t>
  </si>
  <si>
    <t>Czech Republic</t>
  </si>
  <si>
    <t>Bulgaria</t>
  </si>
  <si>
    <t>Trinidad</t>
  </si>
  <si>
    <t>Madagascar</t>
  </si>
  <si>
    <t xml:space="preserve">Australia </t>
  </si>
  <si>
    <t>American Samoa</t>
  </si>
  <si>
    <t>Regional frequency analysis of extreme precipitation in the eastern Italian Alps and the August 29, 2003 flash flood</t>
  </si>
  <si>
    <t>Estonia</t>
  </si>
  <si>
    <t>Bosnia-Herzegovina</t>
  </si>
  <si>
    <t>Somalia</t>
  </si>
  <si>
    <t xml:space="preserve">China  </t>
  </si>
  <si>
    <t xml:space="preserve">Georgia </t>
  </si>
  <si>
    <t>Slovenia</t>
  </si>
  <si>
    <t>Tanzania</t>
  </si>
  <si>
    <t>Iraq</t>
  </si>
  <si>
    <t>Lesotho</t>
  </si>
  <si>
    <t>Namibia</t>
  </si>
  <si>
    <t>Serbia-Montenegro</t>
  </si>
  <si>
    <t>Dartmonth Flood Observatory-http://www.dartmouth.edu/~floods/Archives/index.html.UK.GOV,http://riskinc.com/Publications/UK_Summer_2007_Floods.pdf</t>
  </si>
  <si>
    <t>EM-DAT,UK.GOV,http://riskinc.com/Publications/UK_Summer_2007_Floods.pdf</t>
  </si>
  <si>
    <t>Dartmonth Flood Observatory-http://www.dartmouth.edu/~floods/Archives/index.html;http://www.irinnews.org/report/80360/thailand-flash-floods-continue-to-batter-farmlands</t>
  </si>
  <si>
    <t>Domnican Republic</t>
  </si>
  <si>
    <t>Burkina Faso</t>
  </si>
  <si>
    <t>Guatamala,El Salvador,Honduras</t>
  </si>
  <si>
    <t>Bosnia-Hercegovenia</t>
  </si>
  <si>
    <t>Comoros</t>
  </si>
  <si>
    <t>U.S.GOV</t>
  </si>
  <si>
    <t>Bahamas</t>
  </si>
  <si>
    <t>Solomon Is</t>
  </si>
  <si>
    <t>Serbia</t>
  </si>
  <si>
    <t>year</t>
  </si>
  <si>
    <t>month</t>
  </si>
  <si>
    <t>day</t>
  </si>
  <si>
    <t>summer</t>
  </si>
  <si>
    <t>http://www.ec.gc.ca/meteo-weather/default.asp?lang=En&amp;n=6a4a3ac5-1; 1960-1980</t>
  </si>
  <si>
    <t>Janaica</t>
  </si>
  <si>
    <t>Dominican</t>
  </si>
  <si>
    <t xml:space="preserve">Gambia </t>
  </si>
  <si>
    <t>Afghanisan</t>
  </si>
  <si>
    <t>Mali</t>
  </si>
  <si>
    <t>Mauritania</t>
  </si>
  <si>
    <t>EMDAT</t>
  </si>
  <si>
    <t>Togo</t>
  </si>
  <si>
    <t>Cameroon</t>
  </si>
  <si>
    <t>Indonedia</t>
  </si>
  <si>
    <t>http://www.australia.gov.au/about-australia/australian-story/natural-disasters</t>
  </si>
  <si>
    <t>http://pdf.usaid.gov/pdf_docs/pbaab204.pdf</t>
  </si>
  <si>
    <t>http://pdf.usaid.gov/pdf_docs/pbaab304.pdf</t>
  </si>
  <si>
    <t>Denmark</t>
  </si>
  <si>
    <t>Lithuania</t>
  </si>
  <si>
    <t>United Sates</t>
  </si>
  <si>
    <t>Mauritius</t>
  </si>
  <si>
    <r>
      <t>Misdaq,N.(2006),</t>
    </r>
    <r>
      <rPr>
        <i/>
        <sz val="11"/>
        <color theme="1"/>
        <rFont val="Times New Roman"/>
        <family val="1"/>
      </rPr>
      <t>Afghanistan: Political Frailty and External Interference.</t>
    </r>
    <r>
      <rPr>
        <sz val="12"/>
        <color theme="1"/>
        <rFont val="Times New Roman"/>
        <family val="1"/>
      </rPr>
      <t>Oxon;New York:Routledge,85.</t>
    </r>
  </si>
  <si>
    <t xml:space="preserve">United States (Colorado-South Platte basin) </t>
  </si>
  <si>
    <t>Laos</t>
  </si>
  <si>
    <t>Syria</t>
  </si>
  <si>
    <t xml:space="preserve">United States (Colorado-Statewide) </t>
  </si>
  <si>
    <t>Suriname</t>
  </si>
  <si>
    <t>Barbados</t>
  </si>
  <si>
    <t>haiti</t>
  </si>
  <si>
    <t xml:space="preserve">United States (Colorado-Denver) </t>
  </si>
  <si>
    <t>Yemen Arab Rep</t>
  </si>
  <si>
    <t>Grenada</t>
  </si>
  <si>
    <t>NE(Brazil)</t>
  </si>
  <si>
    <t>NE(China)</t>
  </si>
  <si>
    <t>Tiawan(China)</t>
  </si>
  <si>
    <t>Caribbean </t>
  </si>
  <si>
    <t xml:space="preserve">EM-DAT
</t>
  </si>
  <si>
    <t>http://www.assessment.ucar.edu/flood/fld_sum_date.html</t>
  </si>
  <si>
    <t>https://www.emknowledge.gov.au/resource/254/1971/flood---woden-valley-act-1971</t>
  </si>
  <si>
    <t xml:space="preserve">Office of U.S. Foreign Disaster Assistance (August 1993). Significant Data on Major Disasters Worldwide 1900-present; EM-DAT
</t>
  </si>
  <si>
    <t>EM-DAT,Significant Data on Major…</t>
  </si>
  <si>
    <t>EM-DAT,Significant Data on Major….</t>
  </si>
  <si>
    <t>40-50,000</t>
  </si>
  <si>
    <t>Dartmonth Flood Observatory-http://www.dartmouth.edu/~floods/Archives/index.html,US GOV</t>
  </si>
  <si>
    <t>EM-DAT,U.S.GOV</t>
  </si>
  <si>
    <r>
      <t>Dartmonth Flood Observatory-http://www.dartmouth.edu/~floods/Archives/index.html</t>
    </r>
    <r>
      <rPr>
        <sz val="12"/>
        <color indexed="8"/>
        <rFont val="Times New Roman"/>
        <family val="1"/>
      </rPr>
      <t>；EM-DAT</t>
    </r>
  </si>
  <si>
    <t>Adjusted Damage to 2002</t>
  </si>
  <si>
    <t xml:space="preserve">Emergency Events Database (EM-DAT) </t>
  </si>
  <si>
    <t>Centre for Research on the Epidemiology of Disasters (CRED)</t>
  </si>
  <si>
    <t>Abbrievation</t>
  </si>
  <si>
    <t>Full name</t>
  </si>
  <si>
    <t>Sources</t>
  </si>
  <si>
    <t>Country</t>
  </si>
  <si>
    <t>Begin</t>
  </si>
  <si>
    <t>End</t>
  </si>
  <si>
    <t>Adjusted Damage (USD)</t>
  </si>
  <si>
    <t>Damage (USD)</t>
  </si>
  <si>
    <t>Death</t>
  </si>
  <si>
    <t>Affected population</t>
  </si>
  <si>
    <t>Homeless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</si>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</sst>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u/>
      <sz val="12"/>
      <color theme="10"/>
      <name val="Times New Roman"/>
      <family val="1"/>
    </font>
    <font>
      <b/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sz val="12"/>
      <color indexed="8"/>
      <name val="Times New Roman"/>
      <family val="1"/>
    </font>
    <font>
      <u/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/>
    <xf numFmtId="3" fontId="2" fillId="0" borderId="0" xfId="0" applyNumberFormat="1" applyFont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/>
    <xf numFmtId="3" fontId="2" fillId="0" borderId="0" xfId="0" applyNumberFormat="1" applyFont="1" applyFill="1" applyAlignment="1"/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/>
    <xf numFmtId="0" fontId="2" fillId="0" borderId="0" xfId="0" applyFont="1" applyFill="1" applyAlignment="1">
      <alignment horizontal="right"/>
    </xf>
    <xf numFmtId="0" fontId="12" fillId="0" borderId="0" xfId="1" applyFont="1" applyFill="1" applyAlignment="1"/>
    <xf numFmtId="0" fontId="10" fillId="0" borderId="0" xfId="1" applyFont="1" applyFill="1" applyAlignment="1"/>
    <xf numFmtId="0" fontId="11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3" fontId="7" fillId="0" borderId="0" xfId="0" applyNumberFormat="1" applyFont="1" applyFill="1" applyAlignment="1">
      <alignment horizontal="right" vertical="center"/>
    </xf>
    <xf numFmtId="3" fontId="8" fillId="0" borderId="0" xfId="1" applyNumberFormat="1" applyFont="1" applyFill="1" applyAlignment="1"/>
    <xf numFmtId="0" fontId="13" fillId="0" borderId="0" xfId="0" applyFont="1" applyFill="1" applyAlignment="1"/>
    <xf numFmtId="3" fontId="13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3" fillId="0" borderId="0" xfId="0" applyFont="1" applyFill="1" applyAlignment="1"/>
    <xf numFmtId="3" fontId="3" fillId="0" borderId="0" xfId="0" applyNumberFormat="1" applyFont="1" applyFill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9" fillId="0" borderId="0" xfId="0" applyFont="1" applyFill="1" applyAlignment="1">
      <alignment horizontal="center" vertical="center"/>
    </xf>
    <xf numFmtId="3" fontId="9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9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1" fillId="0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artmouth.edu/~floods/2004181.html" TargetMode="External"/><Relationship Id="rId21" Type="http://schemas.openxmlformats.org/officeDocument/2006/relationships/hyperlink" Target="http://www.dartmouth.edu/~floods/2005114.html" TargetMode="External"/><Relationship Id="rId42" Type="http://schemas.openxmlformats.org/officeDocument/2006/relationships/hyperlink" Target="http://www.dartmouth.edu/~floods/2003170.html" TargetMode="External"/><Relationship Id="rId47" Type="http://schemas.openxmlformats.org/officeDocument/2006/relationships/hyperlink" Target="http://www.dartmouth.edu/~floods/02229i.html" TargetMode="External"/><Relationship Id="rId63" Type="http://schemas.openxmlformats.org/officeDocument/2006/relationships/hyperlink" Target="http://www.dartmouth.edu/~floods/00049i.html" TargetMode="External"/><Relationship Id="rId68" Type="http://schemas.openxmlformats.org/officeDocument/2006/relationships/hyperlink" Target="http://www.dartmouth.edu/~floods/99081.html" TargetMode="External"/><Relationship Id="rId16" Type="http://schemas.openxmlformats.org/officeDocument/2006/relationships/hyperlink" Target="http://www.dartmouth.edu/~floods/2006056Serb.html" TargetMode="External"/><Relationship Id="rId11" Type="http://schemas.openxmlformats.org/officeDocument/2006/relationships/hyperlink" Target="http://www.dartmouth.edu/~floods/2007003.html" TargetMode="External"/><Relationship Id="rId32" Type="http://schemas.openxmlformats.org/officeDocument/2006/relationships/hyperlink" Target="http://www.dartmouth.edu/~floods/images/2004099Prinza.jpg" TargetMode="External"/><Relationship Id="rId37" Type="http://schemas.openxmlformats.org/officeDocument/2006/relationships/hyperlink" Target="http://www.dartmouth.edu/~floods/images/2004045NMad.jpg" TargetMode="External"/><Relationship Id="rId53" Type="http://schemas.openxmlformats.org/officeDocument/2006/relationships/hyperlink" Target="http://www.dartmouth.edu/~floods/02090i.html" TargetMode="External"/><Relationship Id="rId58" Type="http://schemas.openxmlformats.org/officeDocument/2006/relationships/hyperlink" Target="http://www.dartmouth.edu/~floods/00100i.html" TargetMode="External"/><Relationship Id="rId74" Type="http://schemas.openxmlformats.org/officeDocument/2006/relationships/hyperlink" Target="http://www.dartmouth.edu/~floods/99011.jpg" TargetMode="External"/><Relationship Id="rId79" Type="http://schemas.openxmlformats.org/officeDocument/2006/relationships/hyperlink" Target="http://www.dartmouth.edu/~floods/Winnie.gif" TargetMode="External"/><Relationship Id="rId5" Type="http://schemas.openxmlformats.org/officeDocument/2006/relationships/hyperlink" Target="http://www.tandfonline.com/doi/pdf/10.1080/02508069708686711" TargetMode="External"/><Relationship Id="rId61" Type="http://schemas.openxmlformats.org/officeDocument/2006/relationships/hyperlink" Target="http://www.dartmouth.edu/~floods/00075i.html" TargetMode="External"/><Relationship Id="rId82" Type="http://schemas.openxmlformats.org/officeDocument/2006/relationships/hyperlink" Target="http://www.dartmouth.edu/~floods/Moz2.GIF" TargetMode="External"/><Relationship Id="rId19" Type="http://schemas.openxmlformats.org/officeDocument/2006/relationships/hyperlink" Target="http://www.dartmouth.edu/~floods/images/2006050Morava.jpg" TargetMode="External"/><Relationship Id="rId14" Type="http://schemas.openxmlformats.org/officeDocument/2006/relationships/hyperlink" Target="http://www.dartmouth.edu/~floods/images/2006163TexMex.jpg" TargetMode="External"/><Relationship Id="rId22" Type="http://schemas.openxmlformats.org/officeDocument/2006/relationships/hyperlink" Target="http://www.dartmouth.edu/~floods/images/2005017Melbourne.jpg" TargetMode="External"/><Relationship Id="rId27" Type="http://schemas.openxmlformats.org/officeDocument/2006/relationships/hyperlink" Target="http://www.dartmouth.edu/~floods/images/2004176Phil.jpg" TargetMode="External"/><Relationship Id="rId30" Type="http://schemas.openxmlformats.org/officeDocument/2006/relationships/hyperlink" Target="http://www.dartmouth.edu/~floods/images/2004117Plenty.jpg" TargetMode="External"/><Relationship Id="rId35" Type="http://schemas.openxmlformats.org/officeDocument/2006/relationships/hyperlink" Target="http://www.dartmouth.edu/~floods/2004058.html" TargetMode="External"/><Relationship Id="rId43" Type="http://schemas.openxmlformats.org/officeDocument/2006/relationships/hyperlink" Target="http://www.dartmouth.edu/~floods/2003159.html" TargetMode="External"/><Relationship Id="rId48" Type="http://schemas.openxmlformats.org/officeDocument/2006/relationships/hyperlink" Target="http://www.dartmouth.edu/~floods/02192i.html" TargetMode="External"/><Relationship Id="rId56" Type="http://schemas.openxmlformats.org/officeDocument/2006/relationships/hyperlink" Target="http://www.dartmouth.edu/~floods/01051i.html" TargetMode="External"/><Relationship Id="rId64" Type="http://schemas.openxmlformats.org/officeDocument/2006/relationships/hyperlink" Target="http://www.dartmouth.edu/~floods/2000006.html" TargetMode="External"/><Relationship Id="rId69" Type="http://schemas.openxmlformats.org/officeDocument/2006/relationships/hyperlink" Target="http://www.dartmouth.edu/~floods/99080.html" TargetMode="External"/><Relationship Id="rId77" Type="http://schemas.openxmlformats.org/officeDocument/2006/relationships/hyperlink" Target="http://www.dartmouth.edu/~floods/Fritz.gif" TargetMode="External"/><Relationship Id="rId8" Type="http://schemas.openxmlformats.org/officeDocument/2006/relationships/hyperlink" Target="ftp://www.dartmouth.edu/public_html/images/20083360Mekong.jpg" TargetMode="External"/><Relationship Id="rId51" Type="http://schemas.openxmlformats.org/officeDocument/2006/relationships/hyperlink" Target="http://www.dartmouth.edu/~floods/02154i.html" TargetMode="External"/><Relationship Id="rId72" Type="http://schemas.openxmlformats.org/officeDocument/2006/relationships/hyperlink" Target="http://www.dartmouth.edu/~floods/99034.JPG" TargetMode="External"/><Relationship Id="rId80" Type="http://schemas.openxmlformats.org/officeDocument/2006/relationships/hyperlink" Target="http://www.dartmouth.edu/~floods/Victor.gif" TargetMode="External"/><Relationship Id="rId3" Type="http://schemas.openxmlformats.org/officeDocument/2006/relationships/hyperlink" Target="http://pdf.usaid.gov/pdf_docs/pbaab223.pdf" TargetMode="External"/><Relationship Id="rId12" Type="http://schemas.openxmlformats.org/officeDocument/2006/relationships/hyperlink" Target="http://www.dartmouth.edu/~floods/images/2006226BicolDurian.jpg" TargetMode="External"/><Relationship Id="rId17" Type="http://schemas.openxmlformats.org/officeDocument/2006/relationships/hyperlink" Target="http://www.dartmouth.edu/~floods/images/2006053NoDakRed.jpg" TargetMode="External"/><Relationship Id="rId25" Type="http://schemas.openxmlformats.org/officeDocument/2006/relationships/hyperlink" Target="http://www.dartmouth.edu/~floods/images/2004182EJava.jpg" TargetMode="External"/><Relationship Id="rId33" Type="http://schemas.openxmlformats.org/officeDocument/2006/relationships/hyperlink" Target="http://www.dartmouth.edu/~floods/images/2004080Cali.jpg" TargetMode="External"/><Relationship Id="rId38" Type="http://schemas.openxmlformats.org/officeDocument/2006/relationships/hyperlink" Target="http://www.dartmouth.edu/~floods/images/2004006AusQld.jpg" TargetMode="External"/><Relationship Id="rId46" Type="http://schemas.openxmlformats.org/officeDocument/2006/relationships/hyperlink" Target="http://www.dartmouth.edu/~floods/03023i.html" TargetMode="External"/><Relationship Id="rId59" Type="http://schemas.openxmlformats.org/officeDocument/2006/relationships/hyperlink" Target="http://www.dartmouth.edu/~floods/00080i.html" TargetMode="External"/><Relationship Id="rId67" Type="http://schemas.openxmlformats.org/officeDocument/2006/relationships/hyperlink" Target="http://www.dartmouth.edu/~floods/99088.html" TargetMode="External"/><Relationship Id="rId20" Type="http://schemas.openxmlformats.org/officeDocument/2006/relationships/hyperlink" Target="http://www.dartmouth.edu/~floods/images/2005130GulfCoastRita.jpg" TargetMode="External"/><Relationship Id="rId41" Type="http://schemas.openxmlformats.org/officeDocument/2006/relationships/hyperlink" Target="http://www.dartmouth.edu/~floods/2003182.html" TargetMode="External"/><Relationship Id="rId54" Type="http://schemas.openxmlformats.org/officeDocument/2006/relationships/hyperlink" Target="http://www.dartmouth.edu/~floods/01084i.html" TargetMode="External"/><Relationship Id="rId62" Type="http://schemas.openxmlformats.org/officeDocument/2006/relationships/hyperlink" Target="http://www.dartmouth.edu/~floods/00061i.html" TargetMode="External"/><Relationship Id="rId70" Type="http://schemas.openxmlformats.org/officeDocument/2006/relationships/hyperlink" Target="http://www.dartmouth.edu/~floods/99078.html" TargetMode="External"/><Relationship Id="rId75" Type="http://schemas.openxmlformats.org/officeDocument/2006/relationships/hyperlink" Target="http://www.dartmouth.edu/~floods/99007.jpg" TargetMode="External"/><Relationship Id="rId83" Type="http://schemas.openxmlformats.org/officeDocument/2006/relationships/hyperlink" Target="http://www.dartmouth.edu/~floods/images/2004116YangDong.jpg" TargetMode="External"/><Relationship Id="rId1" Type="http://schemas.openxmlformats.org/officeDocument/2006/relationships/hyperlink" Target="http://www.srh.noaa.gov/tsa/?n=1984may26_tulsamemorialdayflood" TargetMode="External"/><Relationship Id="rId6" Type="http://schemas.openxmlformats.org/officeDocument/2006/relationships/hyperlink" Target="http://www.tandfonline.com/doi/pdf/10.1080/02508069708686711" TargetMode="External"/><Relationship Id="rId15" Type="http://schemas.openxmlformats.org/officeDocument/2006/relationships/hyperlink" Target="http://www.dartmouth.edu/~floods/2006063Danube.html" TargetMode="External"/><Relationship Id="rId23" Type="http://schemas.openxmlformats.org/officeDocument/2006/relationships/hyperlink" Target="http://www.dartmouth.edu/~floods/images/2005007SSumatra.jpg" TargetMode="External"/><Relationship Id="rId28" Type="http://schemas.openxmlformats.org/officeDocument/2006/relationships/hyperlink" Target="http://www.dartmouth.edu/~floods/images/2004143Luzon.jpg" TargetMode="External"/><Relationship Id="rId36" Type="http://schemas.openxmlformats.org/officeDocument/2006/relationships/hyperlink" Target="http://www.dartmouth.edu/~floods/images/2004047NoQld.jpg" TargetMode="External"/><Relationship Id="rId49" Type="http://schemas.openxmlformats.org/officeDocument/2006/relationships/hyperlink" Target="http://www.dartmouth.edu/~floods/02186i.html" TargetMode="External"/><Relationship Id="rId57" Type="http://schemas.openxmlformats.org/officeDocument/2006/relationships/hyperlink" Target="http://www.dartmouth.edu/~floods/01030i.html" TargetMode="External"/><Relationship Id="rId10" Type="http://schemas.openxmlformats.org/officeDocument/2006/relationships/hyperlink" Target="http://www.dartmouth.edu/~floods/images/2007213Tabasco.jpg" TargetMode="External"/><Relationship Id="rId31" Type="http://schemas.openxmlformats.org/officeDocument/2006/relationships/hyperlink" Target="http://www.dartmouth.edu/~floods/images/2004105Taiwan.jpg" TargetMode="External"/><Relationship Id="rId44" Type="http://schemas.openxmlformats.org/officeDocument/2006/relationships/hyperlink" Target="http://www.dartmouth.edu/~floods/images/2003121sum.htm" TargetMode="External"/><Relationship Id="rId52" Type="http://schemas.openxmlformats.org/officeDocument/2006/relationships/hyperlink" Target="http://www.dartmouth.edu/~floods/02138i.html" TargetMode="External"/><Relationship Id="rId60" Type="http://schemas.openxmlformats.org/officeDocument/2006/relationships/hyperlink" Target="http://www.dartmouth.edu/~floods/00077i.html" TargetMode="External"/><Relationship Id="rId65" Type="http://schemas.openxmlformats.org/officeDocument/2006/relationships/hyperlink" Target="http://www.dartmouth.edu/~floods/00004.html" TargetMode="External"/><Relationship Id="rId73" Type="http://schemas.openxmlformats.org/officeDocument/2006/relationships/hyperlink" Target="http://www.dartmouth.edu/~floods/99027.JPG" TargetMode="External"/><Relationship Id="rId78" Type="http://schemas.openxmlformats.org/officeDocument/2006/relationships/hyperlink" Target="http://www.dartmouth.edu/~floods/Zita.gif" TargetMode="External"/><Relationship Id="rId81" Type="http://schemas.openxmlformats.org/officeDocument/2006/relationships/hyperlink" Target="http://www.dartmouth.edu/~floods/Ohio.jpg" TargetMode="External"/><Relationship Id="rId4" Type="http://schemas.openxmlformats.org/officeDocument/2006/relationships/hyperlink" Target="http://pdf.usaid.gov/pdf_docs/pbaab303.pdf" TargetMode="External"/><Relationship Id="rId9" Type="http://schemas.openxmlformats.org/officeDocument/2006/relationships/hyperlink" Target="http://www.dartmouth.edu/~floods/images/2007219Bang.jpg" TargetMode="External"/><Relationship Id="rId13" Type="http://schemas.openxmlformats.org/officeDocument/2006/relationships/hyperlink" Target="http://www.dartmouth.edu/~floods/images/2006172DongNai.jpg" TargetMode="External"/><Relationship Id="rId18" Type="http://schemas.openxmlformats.org/officeDocument/2006/relationships/hyperlink" Target="http://www.dartmouth.edu/~floods/2006051Hung.html" TargetMode="External"/><Relationship Id="rId39" Type="http://schemas.openxmlformats.org/officeDocument/2006/relationships/hyperlink" Target="http://www.dartmouth.edu/~floods/2003243.html" TargetMode="External"/><Relationship Id="rId34" Type="http://schemas.openxmlformats.org/officeDocument/2006/relationships/hyperlink" Target="http://www.dartmouth.edu/~floods/images/2004065Arkansas.jpg" TargetMode="External"/><Relationship Id="rId50" Type="http://schemas.openxmlformats.org/officeDocument/2006/relationships/hyperlink" Target="http://www.dartmouth.edu/~floods/02171i.html" TargetMode="External"/><Relationship Id="rId55" Type="http://schemas.openxmlformats.org/officeDocument/2006/relationships/hyperlink" Target="http://www.dartmouth.edu/~floods/01061i.html" TargetMode="External"/><Relationship Id="rId76" Type="http://schemas.openxmlformats.org/officeDocument/2006/relationships/hyperlink" Target="http://www.dartmouth.edu/~floods/Linda-97.GIF" TargetMode="External"/><Relationship Id="rId7" Type="http://schemas.openxmlformats.org/officeDocument/2006/relationships/hyperlink" Target="http://www.assessment.ucar.edu/flood/fld_sum_date.html" TargetMode="External"/><Relationship Id="rId71" Type="http://schemas.openxmlformats.org/officeDocument/2006/relationships/hyperlink" Target="http://www.dartmouth.edu/~floods/99076.html" TargetMode="External"/><Relationship Id="rId2" Type="http://schemas.openxmlformats.org/officeDocument/2006/relationships/hyperlink" Target="http://www.wrh.noaa.gov/twc/tropical/Octave_1983.php" TargetMode="External"/><Relationship Id="rId29" Type="http://schemas.openxmlformats.org/officeDocument/2006/relationships/hyperlink" Target="http://www.dartmouth.edu/~floods/images/2004124Trinity.jpg" TargetMode="External"/><Relationship Id="rId24" Type="http://schemas.openxmlformats.org/officeDocument/2006/relationships/hyperlink" Target="http://www.dartmouth.edu/~floods/2004193.html" TargetMode="External"/><Relationship Id="rId40" Type="http://schemas.openxmlformats.org/officeDocument/2006/relationships/hyperlink" Target="http://www.dartmouth.edu/~floods/2003234.html" TargetMode="External"/><Relationship Id="rId45" Type="http://schemas.openxmlformats.org/officeDocument/2006/relationships/hyperlink" Target="http://www.dartmouth.edu/~floods/2003089.pdf" TargetMode="External"/><Relationship Id="rId66" Type="http://schemas.openxmlformats.org/officeDocument/2006/relationships/hyperlink" Target="http://www.dartmouth.edu/~floods/9909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.gc.ca/meteo-weather/default.asp?lang=En&amp;n=6a4a3ac5-1;%201960-19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9423-A633-8A40-A5A5-3E7E0A485F64}">
  <dimension ref="A1:R1960"/>
  <sheetViews>
    <sheetView zoomScaleNormal="100" workbookViewId="0">
      <pane ySplit="2" topLeftCell="A3" activePane="bottomLeft" state="frozen"/>
      <selection pane="bottomLeft" sqref="A1:A2"/>
    </sheetView>
  </sheetViews>
  <sheetFormatPr baseColWidth="10" defaultRowHeight="16" x14ac:dyDescent="0.2"/>
  <cols>
    <col min="1" max="1" width="10.83203125" style="1"/>
    <col min="2" max="7" width="11" style="1" bestFit="1" customWidth="1"/>
    <col min="8" max="8" width="14.33203125" style="1" customWidth="1"/>
    <col min="9" max="9" width="15.83203125" style="1" customWidth="1"/>
    <col min="10" max="10" width="15.6640625" style="1" customWidth="1"/>
    <col min="11" max="11" width="32.83203125" style="29" customWidth="1"/>
    <col min="12" max="12" width="14.6640625" style="1" bestFit="1" customWidth="1"/>
    <col min="13" max="13" width="23.6640625" style="1" customWidth="1"/>
    <col min="14" max="16384" width="10.83203125" style="1"/>
  </cols>
  <sheetData>
    <row r="1" spans="1:13" x14ac:dyDescent="0.2">
      <c r="A1" s="31" t="s">
        <v>0</v>
      </c>
      <c r="B1" s="33" t="s">
        <v>1</v>
      </c>
      <c r="C1" s="33"/>
      <c r="D1" s="33"/>
      <c r="E1" s="33" t="s">
        <v>2</v>
      </c>
      <c r="F1" s="33"/>
      <c r="G1" s="33"/>
      <c r="H1" s="31" t="s">
        <v>391</v>
      </c>
      <c r="I1" s="31" t="s">
        <v>392</v>
      </c>
      <c r="J1" s="31" t="s">
        <v>393</v>
      </c>
      <c r="K1" s="34" t="s">
        <v>3</v>
      </c>
      <c r="L1" s="32" t="s">
        <v>380</v>
      </c>
      <c r="M1" s="31" t="s">
        <v>394</v>
      </c>
    </row>
    <row r="2" spans="1:13" x14ac:dyDescent="0.2">
      <c r="A2" s="31"/>
      <c r="B2" s="6" t="s">
        <v>5</v>
      </c>
      <c r="C2" s="6" t="s">
        <v>6</v>
      </c>
      <c r="D2" s="6" t="s">
        <v>7</v>
      </c>
      <c r="E2" s="6" t="s">
        <v>5</v>
      </c>
      <c r="F2" s="6" t="s">
        <v>6</v>
      </c>
      <c r="G2" s="6" t="s">
        <v>7</v>
      </c>
      <c r="H2" s="31"/>
      <c r="I2" s="31"/>
      <c r="J2" s="31"/>
      <c r="K2" s="34"/>
      <c r="L2" s="32"/>
      <c r="M2" s="31"/>
    </row>
    <row r="3" spans="1:13" x14ac:dyDescent="0.2">
      <c r="A3" s="6" t="s">
        <v>134</v>
      </c>
      <c r="B3" s="6">
        <v>1978</v>
      </c>
      <c r="C3" s="6">
        <v>7</v>
      </c>
      <c r="D3" s="6">
        <v>14</v>
      </c>
      <c r="E3" s="6">
        <v>1978</v>
      </c>
      <c r="F3" s="6">
        <v>7</v>
      </c>
      <c r="G3" s="6">
        <v>16</v>
      </c>
      <c r="H3" s="7">
        <v>120</v>
      </c>
      <c r="I3" s="8">
        <v>264044</v>
      </c>
      <c r="J3" s="8">
        <v>7500</v>
      </c>
      <c r="K3" s="9">
        <v>52000000</v>
      </c>
      <c r="L3" s="9">
        <f>K3/0.3</f>
        <v>173333333.33333334</v>
      </c>
      <c r="M3" s="7" t="s">
        <v>9</v>
      </c>
    </row>
    <row r="4" spans="1:13" x14ac:dyDescent="0.2">
      <c r="A4" s="7" t="s">
        <v>134</v>
      </c>
      <c r="B4" s="7">
        <v>1991</v>
      </c>
      <c r="C4" s="7">
        <v>2</v>
      </c>
      <c r="D4" s="7">
        <v>6</v>
      </c>
      <c r="E4" s="7">
        <v>1991</v>
      </c>
      <c r="F4" s="7">
        <v>2</v>
      </c>
      <c r="G4" s="7">
        <v>17</v>
      </c>
      <c r="H4" s="7">
        <v>415</v>
      </c>
      <c r="I4" s="7">
        <v>108400</v>
      </c>
      <c r="J4" s="7"/>
      <c r="K4" s="10">
        <v>60000000</v>
      </c>
      <c r="L4" s="10">
        <f>K4/0.62</f>
        <v>96774193.548387095</v>
      </c>
      <c r="M4" s="7" t="s">
        <v>12</v>
      </c>
    </row>
    <row r="5" spans="1:13" x14ac:dyDescent="0.2">
      <c r="A5" s="7" t="s">
        <v>134</v>
      </c>
      <c r="B5" s="7">
        <v>1992</v>
      </c>
      <c r="C5" s="7">
        <v>9</v>
      </c>
      <c r="D5" s="7">
        <v>31</v>
      </c>
      <c r="E5" s="7">
        <v>1992</v>
      </c>
      <c r="F5" s="7">
        <v>9</v>
      </c>
      <c r="G5" s="7">
        <v>31</v>
      </c>
      <c r="H5" s="7">
        <v>450</v>
      </c>
      <c r="I5" s="7">
        <v>4000</v>
      </c>
      <c r="J5" s="7"/>
      <c r="K5" s="10">
        <v>4000000</v>
      </c>
      <c r="L5" s="10">
        <f>K5/0.64</f>
        <v>6250000</v>
      </c>
      <c r="M5" s="7" t="s">
        <v>12</v>
      </c>
    </row>
    <row r="6" spans="1:13" x14ac:dyDescent="0.2">
      <c r="A6" s="7" t="s">
        <v>134</v>
      </c>
      <c r="B6" s="6">
        <v>2005</v>
      </c>
      <c r="C6" s="6">
        <v>6</v>
      </c>
      <c r="D6" s="6">
        <v>15</v>
      </c>
      <c r="E6" s="6">
        <v>2005</v>
      </c>
      <c r="F6" s="6">
        <v>7</v>
      </c>
      <c r="G6" s="6">
        <v>21</v>
      </c>
      <c r="H6" s="7">
        <v>39</v>
      </c>
      <c r="I6" s="7"/>
      <c r="J6" s="7"/>
      <c r="K6" s="9">
        <v>50000000</v>
      </c>
      <c r="L6" s="10">
        <f>K6/0.9</f>
        <v>55555555.555555552</v>
      </c>
      <c r="M6" s="7" t="s">
        <v>56</v>
      </c>
    </row>
    <row r="7" spans="1:13" x14ac:dyDescent="0.2">
      <c r="A7" s="7" t="s">
        <v>134</v>
      </c>
      <c r="B7" s="7">
        <v>2009</v>
      </c>
      <c r="C7" s="7">
        <v>3</v>
      </c>
      <c r="D7" s="7">
        <v>25</v>
      </c>
      <c r="E7" s="7">
        <v>2009</v>
      </c>
      <c r="F7" s="7">
        <v>5</v>
      </c>
      <c r="G7" s="7">
        <v>24</v>
      </c>
      <c r="H7" s="7">
        <v>39</v>
      </c>
      <c r="I7" s="7">
        <v>60016</v>
      </c>
      <c r="J7" s="7"/>
      <c r="K7" s="10">
        <v>20000000</v>
      </c>
      <c r="L7" s="9">
        <f>K7/0.98</f>
        <v>20408163.265306123</v>
      </c>
      <c r="M7" s="7" t="s">
        <v>12</v>
      </c>
    </row>
    <row r="8" spans="1:13" x14ac:dyDescent="0.2">
      <c r="A8" s="7" t="s">
        <v>93</v>
      </c>
      <c r="B8" s="6">
        <v>1988</v>
      </c>
      <c r="C8" s="6">
        <v>6</v>
      </c>
      <c r="D8" s="6">
        <v>13</v>
      </c>
      <c r="E8" s="6">
        <v>1988</v>
      </c>
      <c r="F8" s="6">
        <v>6</v>
      </c>
      <c r="G8" s="6">
        <v>28</v>
      </c>
      <c r="H8" s="7"/>
      <c r="I8" s="7"/>
      <c r="J8" s="7"/>
      <c r="K8" s="9">
        <v>260000000</v>
      </c>
      <c r="L8" s="9">
        <f>K8/0.54</f>
        <v>481481481.48148143</v>
      </c>
      <c r="M8" s="7" t="s">
        <v>56</v>
      </c>
    </row>
    <row r="9" spans="1:13" x14ac:dyDescent="0.2">
      <c r="A9" s="7" t="s">
        <v>164</v>
      </c>
      <c r="B9" s="7">
        <v>1992</v>
      </c>
      <c r="C9" s="7">
        <v>11</v>
      </c>
      <c r="D9" s="7">
        <v>17</v>
      </c>
      <c r="E9" s="7">
        <v>1992</v>
      </c>
      <c r="F9" s="7">
        <v>11</v>
      </c>
      <c r="G9" s="7">
        <v>19</v>
      </c>
      <c r="H9" s="7">
        <v>11</v>
      </c>
      <c r="I9" s="7">
        <v>35000</v>
      </c>
      <c r="J9" s="7"/>
      <c r="K9" s="10">
        <v>7000000</v>
      </c>
      <c r="L9" s="10">
        <f>K9/0.64</f>
        <v>10937500</v>
      </c>
      <c r="M9" s="7" t="s">
        <v>12</v>
      </c>
    </row>
    <row r="10" spans="1:13" x14ac:dyDescent="0.2">
      <c r="A10" s="7" t="s">
        <v>164</v>
      </c>
      <c r="B10" s="7">
        <v>2002</v>
      </c>
      <c r="C10" s="7">
        <v>9</v>
      </c>
      <c r="D10" s="7">
        <v>21</v>
      </c>
      <c r="E10" s="7">
        <v>2002</v>
      </c>
      <c r="F10" s="7">
        <v>10</v>
      </c>
      <c r="G10" s="7">
        <v>10</v>
      </c>
      <c r="H10" s="7">
        <v>1</v>
      </c>
      <c r="I10" s="7">
        <v>66884</v>
      </c>
      <c r="J10" s="7"/>
      <c r="K10" s="10">
        <v>17500000</v>
      </c>
      <c r="L10" s="9">
        <f>K10/0.82</f>
        <v>21341463.414634146</v>
      </c>
      <c r="M10" s="7" t="s">
        <v>12</v>
      </c>
    </row>
    <row r="11" spans="1:13" x14ac:dyDescent="0.2">
      <c r="A11" s="7" t="s">
        <v>164</v>
      </c>
      <c r="B11" s="7">
        <v>2004</v>
      </c>
      <c r="C11" s="7">
        <v>12</v>
      </c>
      <c r="D11" s="7">
        <v>4</v>
      </c>
      <c r="E11" s="7">
        <v>2004</v>
      </c>
      <c r="F11" s="7">
        <v>12</v>
      </c>
      <c r="G11" s="7">
        <v>8</v>
      </c>
      <c r="H11" s="7">
        <v>0</v>
      </c>
      <c r="I11" s="7">
        <v>2500</v>
      </c>
      <c r="J11" s="7"/>
      <c r="K11" s="10">
        <v>173000</v>
      </c>
      <c r="L11" s="9">
        <f>K11/0.87</f>
        <v>198850.57471264369</v>
      </c>
      <c r="M11" s="7" t="s">
        <v>12</v>
      </c>
    </row>
    <row r="12" spans="1:13" x14ac:dyDescent="0.2">
      <c r="A12" s="6" t="s">
        <v>146</v>
      </c>
      <c r="B12" s="6">
        <v>1965</v>
      </c>
      <c r="C12" s="6">
        <v>1</v>
      </c>
      <c r="D12" s="6">
        <v>1</v>
      </c>
      <c r="E12" s="6">
        <v>1965</v>
      </c>
      <c r="F12" s="6">
        <v>1</v>
      </c>
      <c r="G12" s="6">
        <v>1</v>
      </c>
      <c r="H12" s="7">
        <v>57</v>
      </c>
      <c r="I12" s="8">
        <v>20000</v>
      </c>
      <c r="J12" s="8">
        <v>15900</v>
      </c>
      <c r="K12" s="9">
        <v>10000000</v>
      </c>
      <c r="L12" s="9">
        <f>K12/0.14</f>
        <v>71428571.428571418</v>
      </c>
      <c r="M12" s="7" t="s">
        <v>9</v>
      </c>
    </row>
    <row r="13" spans="1:13" x14ac:dyDescent="0.2">
      <c r="A13" s="11" t="s">
        <v>146</v>
      </c>
      <c r="B13" s="6">
        <v>1966</v>
      </c>
      <c r="C13" s="6">
        <v>10</v>
      </c>
      <c r="D13" s="6">
        <v>6</v>
      </c>
      <c r="E13" s="6">
        <v>1966</v>
      </c>
      <c r="F13" s="6">
        <v>10</v>
      </c>
      <c r="G13" s="6">
        <v>6</v>
      </c>
      <c r="H13" s="6">
        <v>57</v>
      </c>
      <c r="I13" s="8">
        <v>35912</v>
      </c>
      <c r="J13" s="8"/>
      <c r="K13" s="9">
        <v>10000000</v>
      </c>
      <c r="L13" s="9">
        <f>K13/0.15</f>
        <v>66666666.666666672</v>
      </c>
      <c r="M13" s="11" t="s">
        <v>12</v>
      </c>
    </row>
    <row r="14" spans="1:13" x14ac:dyDescent="0.2">
      <c r="A14" s="6" t="s">
        <v>146</v>
      </c>
      <c r="B14" s="6">
        <v>1966</v>
      </c>
      <c r="C14" s="6">
        <v>11</v>
      </c>
      <c r="D14" s="7"/>
      <c r="E14" s="7"/>
      <c r="F14" s="7"/>
      <c r="G14" s="7"/>
      <c r="H14" s="7">
        <v>20</v>
      </c>
      <c r="I14" s="8">
        <v>30000</v>
      </c>
      <c r="J14" s="8">
        <v>30000</v>
      </c>
      <c r="K14" s="9">
        <v>3000000</v>
      </c>
      <c r="L14" s="9">
        <f>K14/0.15</f>
        <v>20000000</v>
      </c>
      <c r="M14" s="7" t="s">
        <v>9</v>
      </c>
    </row>
    <row r="15" spans="1:13" x14ac:dyDescent="0.2">
      <c r="A15" s="11" t="s">
        <v>146</v>
      </c>
      <c r="B15" s="6">
        <v>1967</v>
      </c>
      <c r="C15" s="6">
        <v>11</v>
      </c>
      <c r="D15" s="6"/>
      <c r="E15" s="6">
        <v>1967</v>
      </c>
      <c r="F15" s="6">
        <v>11</v>
      </c>
      <c r="G15" s="6"/>
      <c r="H15" s="6">
        <v>20</v>
      </c>
      <c r="I15" s="8">
        <v>30000</v>
      </c>
      <c r="J15" s="8"/>
      <c r="K15" s="9">
        <v>3000000</v>
      </c>
      <c r="L15" s="9">
        <f>K15/0.15</f>
        <v>20000000</v>
      </c>
      <c r="M15" s="11" t="s">
        <v>12</v>
      </c>
    </row>
    <row r="16" spans="1:13" x14ac:dyDescent="0.2">
      <c r="A16" s="6" t="s">
        <v>146</v>
      </c>
      <c r="B16" s="6">
        <v>1969</v>
      </c>
      <c r="C16" s="6">
        <v>9</v>
      </c>
      <c r="D16" s="6">
        <v>28</v>
      </c>
      <c r="E16" s="6">
        <v>1969</v>
      </c>
      <c r="F16" s="6">
        <v>10</v>
      </c>
      <c r="G16" s="6">
        <v>7</v>
      </c>
      <c r="H16" s="7">
        <v>76</v>
      </c>
      <c r="I16" s="8">
        <v>200000</v>
      </c>
      <c r="J16" s="8">
        <v>0</v>
      </c>
      <c r="K16" s="9">
        <v>10000000</v>
      </c>
      <c r="L16" s="9">
        <f>K16/0.17</f>
        <v>58823529.411764704</v>
      </c>
      <c r="M16" s="7" t="s">
        <v>9</v>
      </c>
    </row>
    <row r="17" spans="1:13" x14ac:dyDescent="0.2">
      <c r="A17" s="6" t="s">
        <v>146</v>
      </c>
      <c r="B17" s="6">
        <v>1973</v>
      </c>
      <c r="C17" s="6">
        <v>3</v>
      </c>
      <c r="D17" s="7"/>
      <c r="E17" s="6">
        <v>1973</v>
      </c>
      <c r="F17" s="6">
        <v>4</v>
      </c>
      <c r="G17" s="6">
        <v>10</v>
      </c>
      <c r="H17" s="7">
        <v>21</v>
      </c>
      <c r="I17" s="8">
        <v>85000</v>
      </c>
      <c r="J17" s="8">
        <v>61000</v>
      </c>
      <c r="K17" s="9">
        <v>10000000</v>
      </c>
      <c r="L17" s="9">
        <f>K17/0.2</f>
        <v>50000000</v>
      </c>
      <c r="M17" s="7" t="s">
        <v>9</v>
      </c>
    </row>
    <row r="18" spans="1:13" x14ac:dyDescent="0.2">
      <c r="A18" s="7" t="s">
        <v>146</v>
      </c>
      <c r="B18" s="7">
        <v>1974</v>
      </c>
      <c r="C18" s="7">
        <v>3</v>
      </c>
      <c r="D18" s="7">
        <v>31</v>
      </c>
      <c r="E18" s="7">
        <v>1974</v>
      </c>
      <c r="F18" s="7">
        <v>3</v>
      </c>
      <c r="G18" s="7">
        <v>31</v>
      </c>
      <c r="H18" s="7">
        <v>11</v>
      </c>
      <c r="I18" s="7">
        <v>20000</v>
      </c>
      <c r="J18" s="7"/>
      <c r="K18" s="10">
        <v>30000000</v>
      </c>
      <c r="L18" s="10">
        <f>K18/0.23</f>
        <v>130434782.60869564</v>
      </c>
      <c r="M18" s="7" t="s">
        <v>12</v>
      </c>
    </row>
    <row r="19" spans="1:13" x14ac:dyDescent="0.2">
      <c r="A19" s="7" t="s">
        <v>146</v>
      </c>
      <c r="B19" s="7">
        <v>1992</v>
      </c>
      <c r="C19" s="7">
        <v>1</v>
      </c>
      <c r="D19" s="7">
        <v>21</v>
      </c>
      <c r="E19" s="7">
        <v>1992</v>
      </c>
      <c r="F19" s="7">
        <v>1</v>
      </c>
      <c r="G19" s="7">
        <v>29</v>
      </c>
      <c r="H19" s="7">
        <v>21</v>
      </c>
      <c r="I19" s="7">
        <v>2258</v>
      </c>
      <c r="J19" s="7"/>
      <c r="K19" s="10">
        <v>900000</v>
      </c>
      <c r="L19" s="10">
        <f>K19/0.64</f>
        <v>1406250</v>
      </c>
      <c r="M19" s="7" t="s">
        <v>12</v>
      </c>
    </row>
    <row r="20" spans="1:13" x14ac:dyDescent="0.2">
      <c r="A20" s="7" t="s">
        <v>146</v>
      </c>
      <c r="B20" s="7">
        <v>2002</v>
      </c>
      <c r="C20" s="7">
        <v>8</v>
      </c>
      <c r="D20" s="7">
        <v>17</v>
      </c>
      <c r="E20" s="7">
        <v>2002</v>
      </c>
      <c r="F20" s="7">
        <v>8</v>
      </c>
      <c r="G20" s="7">
        <v>28</v>
      </c>
      <c r="H20" s="7">
        <v>29</v>
      </c>
      <c r="I20" s="7">
        <v>2301</v>
      </c>
      <c r="J20" s="7"/>
      <c r="K20" s="10">
        <v>1500000</v>
      </c>
      <c r="L20" s="9">
        <f>K20/0.82</f>
        <v>1829268.2926829269</v>
      </c>
      <c r="M20" s="7" t="s">
        <v>12</v>
      </c>
    </row>
    <row r="21" spans="1:13" x14ac:dyDescent="0.2">
      <c r="A21" s="7" t="s">
        <v>146</v>
      </c>
      <c r="B21" s="7">
        <v>2005</v>
      </c>
      <c r="C21" s="7">
        <v>6</v>
      </c>
      <c r="D21" s="7">
        <v>18</v>
      </c>
      <c r="E21" s="7">
        <v>2005</v>
      </c>
      <c r="F21" s="7">
        <v>6</v>
      </c>
      <c r="G21" s="7">
        <v>20</v>
      </c>
      <c r="H21" s="7">
        <v>1</v>
      </c>
      <c r="I21" s="7">
        <v>1750</v>
      </c>
      <c r="J21" s="7"/>
      <c r="K21" s="10">
        <v>7256000</v>
      </c>
      <c r="L21" s="10">
        <f>K21/0.9</f>
        <v>8062222.222222222</v>
      </c>
      <c r="M21" s="7" t="s">
        <v>12</v>
      </c>
    </row>
    <row r="22" spans="1:13" x14ac:dyDescent="0.2">
      <c r="A22" s="7" t="s">
        <v>146</v>
      </c>
      <c r="B22" s="7">
        <v>2006</v>
      </c>
      <c r="C22" s="7">
        <v>2</v>
      </c>
      <c r="D22" s="7">
        <v>10</v>
      </c>
      <c r="E22" s="7">
        <v>2006</v>
      </c>
      <c r="F22" s="7">
        <v>2</v>
      </c>
      <c r="G22" s="7">
        <v>15</v>
      </c>
      <c r="H22" s="7">
        <v>1</v>
      </c>
      <c r="I22" s="7">
        <v>60000</v>
      </c>
      <c r="J22" s="7"/>
      <c r="K22" s="10">
        <v>1200000</v>
      </c>
      <c r="L22" s="10">
        <f>K22/0.92</f>
        <v>1304347.8260869565</v>
      </c>
      <c r="M22" s="7" t="s">
        <v>12</v>
      </c>
    </row>
    <row r="23" spans="1:13" x14ac:dyDescent="0.2">
      <c r="A23" s="7" t="s">
        <v>146</v>
      </c>
      <c r="B23" s="7">
        <v>2007</v>
      </c>
      <c r="C23" s="7">
        <v>4</v>
      </c>
      <c r="D23" s="7">
        <v>13</v>
      </c>
      <c r="E23" s="7">
        <v>2007</v>
      </c>
      <c r="F23" s="7">
        <v>4</v>
      </c>
      <c r="G23" s="7">
        <v>15</v>
      </c>
      <c r="H23" s="7">
        <v>22</v>
      </c>
      <c r="I23" s="7">
        <v>0</v>
      </c>
      <c r="J23" s="7"/>
      <c r="K23" s="10">
        <v>13561000</v>
      </c>
      <c r="L23" s="10">
        <f>K23/0.95</f>
        <v>14274736.842105264</v>
      </c>
      <c r="M23" s="7" t="s">
        <v>12</v>
      </c>
    </row>
    <row r="24" spans="1:13" x14ac:dyDescent="0.2">
      <c r="A24" s="7" t="s">
        <v>146</v>
      </c>
      <c r="B24" s="7">
        <v>2007</v>
      </c>
      <c r="C24" s="7">
        <v>9</v>
      </c>
      <c r="D24" s="7">
        <v>21</v>
      </c>
      <c r="E24" s="7">
        <v>2007</v>
      </c>
      <c r="F24" s="7">
        <v>9</v>
      </c>
      <c r="G24" s="7">
        <v>24</v>
      </c>
      <c r="H24" s="7">
        <v>18</v>
      </c>
      <c r="I24" s="7">
        <v>0</v>
      </c>
      <c r="J24" s="7"/>
      <c r="K24" s="10">
        <v>29500000</v>
      </c>
      <c r="L24" s="10">
        <f>K24/0.95</f>
        <v>31052631.578947369</v>
      </c>
      <c r="M24" s="7" t="s">
        <v>12</v>
      </c>
    </row>
    <row r="25" spans="1:13" x14ac:dyDescent="0.2">
      <c r="A25" s="7" t="s">
        <v>146</v>
      </c>
      <c r="B25" s="7">
        <v>2008</v>
      </c>
      <c r="C25" s="7">
        <v>10</v>
      </c>
      <c r="D25" s="7">
        <v>1</v>
      </c>
      <c r="E25" s="7">
        <v>2008</v>
      </c>
      <c r="F25" s="7">
        <v>10</v>
      </c>
      <c r="G25" s="7">
        <v>17</v>
      </c>
      <c r="H25" s="7">
        <v>93</v>
      </c>
      <c r="I25" s="7">
        <v>59050</v>
      </c>
      <c r="J25" s="7"/>
      <c r="K25" s="10">
        <v>348000000</v>
      </c>
      <c r="L25" s="9">
        <f>K25/0.99</f>
        <v>351515151.5151515</v>
      </c>
      <c r="M25" s="7" t="s">
        <v>12</v>
      </c>
    </row>
    <row r="26" spans="1:13" x14ac:dyDescent="0.2">
      <c r="A26" s="7" t="s">
        <v>146</v>
      </c>
      <c r="B26" s="7">
        <v>2011</v>
      </c>
      <c r="C26" s="7">
        <v>10</v>
      </c>
      <c r="D26" s="7">
        <v>1</v>
      </c>
      <c r="E26" s="7">
        <v>2011</v>
      </c>
      <c r="F26" s="7">
        <v>10</v>
      </c>
      <c r="G26" s="7">
        <v>2</v>
      </c>
      <c r="H26" s="7">
        <v>10</v>
      </c>
      <c r="I26" s="7">
        <v>793</v>
      </c>
      <c r="J26" s="7"/>
      <c r="K26" s="10">
        <v>779000000</v>
      </c>
      <c r="L26" s="10">
        <f>K26/1.03</f>
        <v>756310679.61165047</v>
      </c>
      <c r="M26" s="7" t="s">
        <v>12</v>
      </c>
    </row>
    <row r="27" spans="1:13" x14ac:dyDescent="0.2">
      <c r="A27" s="7" t="s">
        <v>296</v>
      </c>
      <c r="B27" s="6">
        <v>2001</v>
      </c>
      <c r="C27" s="6">
        <v>11</v>
      </c>
      <c r="D27" s="6">
        <v>10</v>
      </c>
      <c r="E27" s="6">
        <v>2001</v>
      </c>
      <c r="F27" s="6">
        <v>11</v>
      </c>
      <c r="G27" s="6">
        <v>14</v>
      </c>
      <c r="H27" s="7">
        <v>711</v>
      </c>
      <c r="I27" s="7"/>
      <c r="J27" s="7"/>
      <c r="K27" s="9">
        <v>300000000</v>
      </c>
      <c r="L27" s="10">
        <f>K27/0.81</f>
        <v>370370370.37037033</v>
      </c>
      <c r="M27" s="7" t="s">
        <v>56</v>
      </c>
    </row>
    <row r="28" spans="1:13" x14ac:dyDescent="0.2">
      <c r="A28" s="7" t="s">
        <v>308</v>
      </c>
      <c r="B28" s="7">
        <v>2003</v>
      </c>
      <c r="C28" s="7">
        <v>5</v>
      </c>
      <c r="D28" s="7">
        <v>18</v>
      </c>
      <c r="E28" s="7">
        <v>2003</v>
      </c>
      <c r="F28" s="7">
        <v>5</v>
      </c>
      <c r="G28" s="7">
        <v>19</v>
      </c>
      <c r="H28" s="7">
        <v>6</v>
      </c>
      <c r="I28" s="7">
        <v>3</v>
      </c>
      <c r="J28" s="7"/>
      <c r="K28" s="10">
        <v>50000000</v>
      </c>
      <c r="L28" s="10">
        <f>K28/0.84</f>
        <v>59523809.523809522</v>
      </c>
      <c r="M28" s="7" t="s">
        <v>12</v>
      </c>
    </row>
    <row r="29" spans="1:13" x14ac:dyDescent="0.2">
      <c r="A29" s="7" t="s">
        <v>285</v>
      </c>
      <c r="B29" s="7">
        <v>2000</v>
      </c>
      <c r="C29" s="7">
        <v>1</v>
      </c>
      <c r="D29" s="7">
        <v>8</v>
      </c>
      <c r="E29" s="7">
        <v>2000</v>
      </c>
      <c r="F29" s="7">
        <v>1</v>
      </c>
      <c r="G29" s="7">
        <v>15</v>
      </c>
      <c r="H29" s="7">
        <v>31</v>
      </c>
      <c r="I29" s="7">
        <v>70000</v>
      </c>
      <c r="J29" s="7"/>
      <c r="K29" s="10">
        <v>10000000</v>
      </c>
      <c r="L29" s="10">
        <f>K29/0.79</f>
        <v>12658227.848101266</v>
      </c>
      <c r="M29" s="7" t="s">
        <v>12</v>
      </c>
    </row>
    <row r="30" spans="1:13" x14ac:dyDescent="0.2">
      <c r="A30" s="6" t="s">
        <v>44</v>
      </c>
      <c r="B30" s="6">
        <v>1966</v>
      </c>
      <c r="C30" s="6">
        <v>2</v>
      </c>
      <c r="D30" s="6">
        <v>28</v>
      </c>
      <c r="E30" s="6">
        <v>1966</v>
      </c>
      <c r="F30" s="6">
        <v>2</v>
      </c>
      <c r="G30" s="6">
        <v>28</v>
      </c>
      <c r="H30" s="7">
        <v>62</v>
      </c>
      <c r="I30" s="8">
        <v>120000</v>
      </c>
      <c r="J30" s="8">
        <v>120000</v>
      </c>
      <c r="K30" s="9">
        <v>30000000</v>
      </c>
      <c r="L30" s="9">
        <f>K30/0.15</f>
        <v>200000000</v>
      </c>
      <c r="M30" s="7" t="s">
        <v>9</v>
      </c>
    </row>
    <row r="31" spans="1:13" x14ac:dyDescent="0.2">
      <c r="A31" s="6" t="s">
        <v>44</v>
      </c>
      <c r="B31" s="6">
        <v>1967</v>
      </c>
      <c r="C31" s="6">
        <v>10</v>
      </c>
      <c r="D31" s="6">
        <v>10</v>
      </c>
      <c r="E31" s="6">
        <v>1967</v>
      </c>
      <c r="F31" s="6">
        <v>10</v>
      </c>
      <c r="G31" s="6">
        <v>17</v>
      </c>
      <c r="H31" s="7">
        <v>56</v>
      </c>
      <c r="I31" s="8">
        <v>142000</v>
      </c>
      <c r="J31" s="8">
        <v>70000</v>
      </c>
      <c r="K31" s="9">
        <v>3000000</v>
      </c>
      <c r="L31" s="9">
        <f>K31/0.15</f>
        <v>20000000</v>
      </c>
      <c r="M31" s="7" t="s">
        <v>9</v>
      </c>
    </row>
    <row r="32" spans="1:13" x14ac:dyDescent="0.2">
      <c r="A32" s="7" t="s">
        <v>44</v>
      </c>
      <c r="B32" s="7">
        <v>1970</v>
      </c>
      <c r="C32" s="7">
        <v>1</v>
      </c>
      <c r="D32" s="7">
        <v>4</v>
      </c>
      <c r="E32" s="7">
        <v>1970</v>
      </c>
      <c r="F32" s="7">
        <v>1</v>
      </c>
      <c r="G32" s="7">
        <v>4</v>
      </c>
      <c r="H32" s="7">
        <v>36</v>
      </c>
      <c r="I32" s="7">
        <v>0</v>
      </c>
      <c r="J32" s="7"/>
      <c r="K32" s="10">
        <v>25000000</v>
      </c>
      <c r="L32" s="10">
        <f>K32/0.18</f>
        <v>138888888.8888889</v>
      </c>
      <c r="M32" s="7" t="s">
        <v>12</v>
      </c>
    </row>
    <row r="33" spans="1:13" x14ac:dyDescent="0.2">
      <c r="A33" s="7" t="s">
        <v>44</v>
      </c>
      <c r="B33" s="7">
        <v>1983</v>
      </c>
      <c r="C33" s="7">
        <v>5</v>
      </c>
      <c r="D33" s="7"/>
      <c r="E33" s="7">
        <v>1983</v>
      </c>
      <c r="F33" s="7">
        <v>6</v>
      </c>
      <c r="G33" s="7">
        <v>7</v>
      </c>
      <c r="H33" s="7">
        <v>0</v>
      </c>
      <c r="I33" s="8">
        <v>5580000</v>
      </c>
      <c r="J33" s="8">
        <v>250000</v>
      </c>
      <c r="K33" s="12">
        <v>1000000000</v>
      </c>
      <c r="L33" s="9">
        <f>K33/0.46</f>
        <v>2173913043.478261</v>
      </c>
      <c r="M33" s="7" t="s">
        <v>9</v>
      </c>
    </row>
    <row r="34" spans="1:13" x14ac:dyDescent="0.2">
      <c r="A34" s="7" t="s">
        <v>44</v>
      </c>
      <c r="B34" s="7">
        <v>1983</v>
      </c>
      <c r="C34" s="7">
        <v>8</v>
      </c>
      <c r="D34" s="7"/>
      <c r="E34" s="7">
        <v>1983</v>
      </c>
      <c r="F34" s="7">
        <v>10</v>
      </c>
      <c r="G34" s="7"/>
      <c r="H34" s="7">
        <v>0</v>
      </c>
      <c r="I34" s="7">
        <v>250000</v>
      </c>
      <c r="J34" s="7"/>
      <c r="K34" s="10">
        <v>800000000</v>
      </c>
      <c r="L34" s="9">
        <f>K34/0.46</f>
        <v>1739130434.7826085</v>
      </c>
      <c r="M34" s="7" t="s">
        <v>12</v>
      </c>
    </row>
    <row r="35" spans="1:13" x14ac:dyDescent="0.2">
      <c r="A35" s="7" t="s">
        <v>44</v>
      </c>
      <c r="B35" s="7">
        <v>1985</v>
      </c>
      <c r="C35" s="7">
        <v>5</v>
      </c>
      <c r="D35" s="7">
        <v>30</v>
      </c>
      <c r="E35" s="7">
        <v>1985</v>
      </c>
      <c r="F35" s="7">
        <v>5</v>
      </c>
      <c r="G35" s="7">
        <v>30</v>
      </c>
      <c r="H35" s="7">
        <v>25</v>
      </c>
      <c r="I35" s="7">
        <v>1000000</v>
      </c>
      <c r="J35" s="7"/>
      <c r="K35" s="10">
        <v>230000000</v>
      </c>
      <c r="L35" s="9">
        <f>K35/0.49</f>
        <v>469387755.10204083</v>
      </c>
      <c r="M35" s="7" t="s">
        <v>12</v>
      </c>
    </row>
    <row r="36" spans="1:13" x14ac:dyDescent="0.2">
      <c r="A36" s="6" t="s">
        <v>44</v>
      </c>
      <c r="B36" s="6">
        <v>1985</v>
      </c>
      <c r="C36" s="6">
        <v>10</v>
      </c>
      <c r="D36" s="7"/>
      <c r="E36" s="6">
        <v>1985</v>
      </c>
      <c r="F36" s="6">
        <v>11</v>
      </c>
      <c r="G36" s="6">
        <v>19</v>
      </c>
      <c r="H36" s="7">
        <v>12</v>
      </c>
      <c r="I36" s="8">
        <v>150000</v>
      </c>
      <c r="J36" s="8">
        <v>56000</v>
      </c>
      <c r="K36" s="9">
        <v>1300000000</v>
      </c>
      <c r="L36" s="9">
        <f>K36/0.49</f>
        <v>2653061224.4897962</v>
      </c>
      <c r="M36" s="7" t="s">
        <v>9</v>
      </c>
    </row>
    <row r="37" spans="1:13" x14ac:dyDescent="0.2">
      <c r="A37" s="6" t="s">
        <v>44</v>
      </c>
      <c r="B37" s="6">
        <v>1988</v>
      </c>
      <c r="C37" s="6">
        <v>3</v>
      </c>
      <c r="D37" s="6">
        <v>10</v>
      </c>
      <c r="E37" s="6">
        <v>1988</v>
      </c>
      <c r="F37" s="6">
        <v>3</v>
      </c>
      <c r="G37" s="6">
        <v>29</v>
      </c>
      <c r="H37" s="7">
        <v>25</v>
      </c>
      <c r="I37" s="8">
        <v>4600000</v>
      </c>
      <c r="J37" s="8">
        <v>0</v>
      </c>
      <c r="K37" s="9">
        <v>490000000</v>
      </c>
      <c r="L37" s="9">
        <f>K37/0.54</f>
        <v>907407407.4074074</v>
      </c>
      <c r="M37" s="7" t="s">
        <v>9</v>
      </c>
    </row>
    <row r="38" spans="1:13" x14ac:dyDescent="0.2">
      <c r="A38" s="7" t="s">
        <v>44</v>
      </c>
      <c r="B38" s="7">
        <v>1992</v>
      </c>
      <c r="C38" s="7">
        <v>1</v>
      </c>
      <c r="D38" s="7">
        <v>1</v>
      </c>
      <c r="E38" s="7">
        <v>1992</v>
      </c>
      <c r="F38" s="7">
        <v>1</v>
      </c>
      <c r="G38" s="7">
        <v>6</v>
      </c>
      <c r="H38" s="7">
        <v>45</v>
      </c>
      <c r="I38" s="7">
        <v>2000</v>
      </c>
      <c r="J38" s="7"/>
      <c r="K38" s="10">
        <v>250000000</v>
      </c>
      <c r="L38" s="10">
        <f>K38/0.64</f>
        <v>390625000</v>
      </c>
      <c r="M38" s="7" t="s">
        <v>12</v>
      </c>
    </row>
    <row r="39" spans="1:13" x14ac:dyDescent="0.2">
      <c r="A39" s="7" t="s">
        <v>44</v>
      </c>
      <c r="B39" s="7">
        <v>1993</v>
      </c>
      <c r="C39" s="7">
        <v>1</v>
      </c>
      <c r="D39" s="7"/>
      <c r="E39" s="7">
        <v>1993</v>
      </c>
      <c r="F39" s="7">
        <v>1</v>
      </c>
      <c r="G39" s="7"/>
      <c r="H39" s="7">
        <v>0</v>
      </c>
      <c r="I39" s="7">
        <v>0</v>
      </c>
      <c r="J39" s="7"/>
      <c r="K39" s="10">
        <v>92000000</v>
      </c>
      <c r="L39" s="9">
        <f>K39/0.66</f>
        <v>139393939.39393938</v>
      </c>
      <c r="M39" s="7" t="s">
        <v>12</v>
      </c>
    </row>
    <row r="40" spans="1:13" x14ac:dyDescent="0.2">
      <c r="A40" s="7" t="s">
        <v>44</v>
      </c>
      <c r="B40" s="7">
        <v>1993</v>
      </c>
      <c r="C40" s="7">
        <v>9</v>
      </c>
      <c r="D40" s="7"/>
      <c r="E40" s="7">
        <v>1993</v>
      </c>
      <c r="F40" s="7">
        <v>9</v>
      </c>
      <c r="G40" s="7"/>
      <c r="H40" s="7">
        <v>0</v>
      </c>
      <c r="I40" s="7">
        <v>0</v>
      </c>
      <c r="J40" s="7"/>
      <c r="K40" s="10">
        <v>600000000</v>
      </c>
      <c r="L40" s="9">
        <f>K40/0.66</f>
        <v>909090909.090909</v>
      </c>
      <c r="M40" s="7" t="s">
        <v>12</v>
      </c>
    </row>
    <row r="41" spans="1:13" x14ac:dyDescent="0.2">
      <c r="A41" s="6" t="s">
        <v>44</v>
      </c>
      <c r="B41" s="6">
        <v>1993</v>
      </c>
      <c r="C41" s="6">
        <v>10</v>
      </c>
      <c r="D41" s="7"/>
      <c r="E41" s="7"/>
      <c r="F41" s="7"/>
      <c r="G41" s="7"/>
      <c r="H41" s="7">
        <v>0</v>
      </c>
      <c r="I41" s="8">
        <v>0</v>
      </c>
      <c r="J41" s="8">
        <v>0</v>
      </c>
      <c r="K41" s="9">
        <v>92000000</v>
      </c>
      <c r="L41" s="9">
        <f>K41/0.66</f>
        <v>139393939.39393938</v>
      </c>
      <c r="M41" s="7" t="s">
        <v>9</v>
      </c>
    </row>
    <row r="42" spans="1:13" x14ac:dyDescent="0.2">
      <c r="A42" s="7" t="s">
        <v>44</v>
      </c>
      <c r="B42" s="7">
        <v>1998</v>
      </c>
      <c r="C42" s="7">
        <v>4</v>
      </c>
      <c r="D42" s="7">
        <v>11</v>
      </c>
      <c r="E42" s="7">
        <v>1998</v>
      </c>
      <c r="F42" s="7">
        <v>6</v>
      </c>
      <c r="G42" s="7">
        <v>24</v>
      </c>
      <c r="H42" s="7">
        <v>19</v>
      </c>
      <c r="I42" s="7">
        <v>360000</v>
      </c>
      <c r="J42" s="7"/>
      <c r="K42" s="10">
        <v>1100000000</v>
      </c>
      <c r="L42" s="9">
        <f>K42/0.75</f>
        <v>1466666666.6666667</v>
      </c>
      <c r="M42" s="7" t="s">
        <v>12</v>
      </c>
    </row>
    <row r="43" spans="1:13" x14ac:dyDescent="0.2">
      <c r="A43" s="7" t="s">
        <v>44</v>
      </c>
      <c r="B43" s="7">
        <v>2000</v>
      </c>
      <c r="C43" s="7">
        <v>11</v>
      </c>
      <c r="D43" s="7">
        <v>9</v>
      </c>
      <c r="E43" s="7">
        <v>2000</v>
      </c>
      <c r="F43" s="7">
        <v>11</v>
      </c>
      <c r="G43" s="7">
        <v>16</v>
      </c>
      <c r="H43" s="7">
        <v>0</v>
      </c>
      <c r="I43" s="7">
        <v>0</v>
      </c>
      <c r="J43" s="7"/>
      <c r="K43" s="10">
        <v>300000000</v>
      </c>
      <c r="L43" s="10">
        <f>K43/0.79</f>
        <v>379746835.44303799</v>
      </c>
      <c r="M43" s="7" t="s">
        <v>12</v>
      </c>
    </row>
    <row r="44" spans="1:13" x14ac:dyDescent="0.2">
      <c r="A44" s="7" t="s">
        <v>44</v>
      </c>
      <c r="B44" s="7">
        <v>2001</v>
      </c>
      <c r="C44" s="7">
        <v>10</v>
      </c>
      <c r="D44" s="7">
        <v>1</v>
      </c>
      <c r="E44" s="7">
        <v>2001</v>
      </c>
      <c r="F44" s="7">
        <v>12</v>
      </c>
      <c r="G44" s="7">
        <v>1</v>
      </c>
      <c r="H44" s="7">
        <v>1</v>
      </c>
      <c r="I44" s="7">
        <v>250000</v>
      </c>
      <c r="J44" s="7"/>
      <c r="K44" s="10">
        <v>750000000</v>
      </c>
      <c r="L44" s="10">
        <f>K44/0.81</f>
        <v>925925925.92592585</v>
      </c>
      <c r="M44" s="7" t="s">
        <v>12</v>
      </c>
    </row>
    <row r="45" spans="1:13" x14ac:dyDescent="0.2">
      <c r="A45" s="7" t="s">
        <v>44</v>
      </c>
      <c r="B45" s="7">
        <v>2003</v>
      </c>
      <c r="C45" s="7">
        <v>4</v>
      </c>
      <c r="D45" s="7">
        <v>28</v>
      </c>
      <c r="E45" s="7">
        <v>2003</v>
      </c>
      <c r="F45" s="7">
        <v>5</v>
      </c>
      <c r="G45" s="7">
        <v>10</v>
      </c>
      <c r="H45" s="7">
        <v>23</v>
      </c>
      <c r="I45" s="7">
        <v>160000</v>
      </c>
      <c r="J45" s="7"/>
      <c r="K45" s="10">
        <v>1028210000</v>
      </c>
      <c r="L45" s="10">
        <f>K45/0.84</f>
        <v>1224059523.8095238</v>
      </c>
      <c r="M45" s="7" t="s">
        <v>12</v>
      </c>
    </row>
    <row r="46" spans="1:13" x14ac:dyDescent="0.2">
      <c r="A46" s="7" t="s">
        <v>44</v>
      </c>
      <c r="B46" s="7">
        <v>2007</v>
      </c>
      <c r="C46" s="7">
        <v>1</v>
      </c>
      <c r="D46" s="7">
        <v>18</v>
      </c>
      <c r="E46" s="7">
        <v>2007</v>
      </c>
      <c r="F46" s="7">
        <v>3</v>
      </c>
      <c r="G46" s="7">
        <v>20</v>
      </c>
      <c r="H46" s="7">
        <v>5</v>
      </c>
      <c r="I46" s="7">
        <v>65000</v>
      </c>
      <c r="J46" s="7"/>
      <c r="K46" s="10">
        <v>30000000</v>
      </c>
      <c r="L46" s="10">
        <f>K46/0.95</f>
        <v>31578947.368421055</v>
      </c>
      <c r="M46" s="7" t="s">
        <v>12</v>
      </c>
    </row>
    <row r="47" spans="1:13" x14ac:dyDescent="0.2">
      <c r="A47" s="7" t="s">
        <v>44</v>
      </c>
      <c r="B47" s="7">
        <v>2007</v>
      </c>
      <c r="C47" s="7">
        <v>3</v>
      </c>
      <c r="D47" s="7">
        <v>20</v>
      </c>
      <c r="E47" s="7">
        <v>2007</v>
      </c>
      <c r="F47" s="7">
        <v>4</v>
      </c>
      <c r="G47" s="7">
        <v>26</v>
      </c>
      <c r="H47" s="7">
        <v>5</v>
      </c>
      <c r="I47" s="7">
        <v>70000</v>
      </c>
      <c r="J47" s="7"/>
      <c r="K47" s="10">
        <v>10000000</v>
      </c>
      <c r="L47" s="10">
        <f>K47/0.95</f>
        <v>10526315.789473685</v>
      </c>
      <c r="M47" s="7" t="s">
        <v>12</v>
      </c>
    </row>
    <row r="48" spans="1:13" x14ac:dyDescent="0.2">
      <c r="A48" s="7" t="s">
        <v>44</v>
      </c>
      <c r="B48" s="7">
        <v>2013</v>
      </c>
      <c r="C48" s="7">
        <v>4</v>
      </c>
      <c r="D48" s="7">
        <v>1</v>
      </c>
      <c r="E48" s="7">
        <v>2013</v>
      </c>
      <c r="F48" s="7">
        <v>4</v>
      </c>
      <c r="G48" s="7">
        <v>7</v>
      </c>
      <c r="H48" s="7">
        <v>52</v>
      </c>
      <c r="I48" s="7">
        <v>350000</v>
      </c>
      <c r="J48" s="7"/>
      <c r="K48" s="10">
        <v>1300000000</v>
      </c>
      <c r="L48" s="10">
        <f>K48/1.07</f>
        <v>1214953271.0280373</v>
      </c>
      <c r="M48" s="7" t="s">
        <v>12</v>
      </c>
    </row>
    <row r="49" spans="1:13" x14ac:dyDescent="0.2">
      <c r="A49" s="7" t="s">
        <v>44</v>
      </c>
      <c r="B49" s="7">
        <v>2014</v>
      </c>
      <c r="C49" s="7">
        <v>6</v>
      </c>
      <c r="D49" s="7">
        <v>7</v>
      </c>
      <c r="E49" s="7">
        <v>2014</v>
      </c>
      <c r="F49" s="7">
        <v>6</v>
      </c>
      <c r="G49" s="7">
        <v>30</v>
      </c>
      <c r="H49" s="7">
        <v>0</v>
      </c>
      <c r="I49" s="7">
        <v>0</v>
      </c>
      <c r="J49" s="7"/>
      <c r="K49" s="10">
        <v>62000000</v>
      </c>
      <c r="L49" s="10">
        <f>K49/1.09</f>
        <v>56880733.944954127</v>
      </c>
      <c r="M49" s="7" t="s">
        <v>12</v>
      </c>
    </row>
    <row r="50" spans="1:13" x14ac:dyDescent="0.2">
      <c r="A50" s="7" t="s">
        <v>171</v>
      </c>
      <c r="B50" s="6">
        <v>1993</v>
      </c>
      <c r="C50" s="6">
        <v>5</v>
      </c>
      <c r="D50" s="6">
        <v>11</v>
      </c>
      <c r="E50" s="6">
        <v>1993</v>
      </c>
      <c r="F50" s="6">
        <v>5</v>
      </c>
      <c r="G50" s="6">
        <v>15</v>
      </c>
      <c r="H50" s="7"/>
      <c r="I50" s="7"/>
      <c r="J50" s="7"/>
      <c r="K50" s="9">
        <v>400000000</v>
      </c>
      <c r="L50" s="9">
        <f>K50/0.66</f>
        <v>606060606.060606</v>
      </c>
      <c r="M50" s="7" t="s">
        <v>56</v>
      </c>
    </row>
    <row r="51" spans="1:13" x14ac:dyDescent="0.2">
      <c r="A51" s="7" t="s">
        <v>150</v>
      </c>
      <c r="B51" s="6">
        <v>1992</v>
      </c>
      <c r="C51" s="6">
        <v>4</v>
      </c>
      <c r="D51" s="6">
        <v>1</v>
      </c>
      <c r="E51" s="6">
        <v>1992</v>
      </c>
      <c r="F51" s="6">
        <v>7</v>
      </c>
      <c r="G51" s="6">
        <v>2</v>
      </c>
      <c r="H51" s="7">
        <v>37</v>
      </c>
      <c r="I51" s="7"/>
      <c r="J51" s="7"/>
      <c r="K51" s="9">
        <v>280000000</v>
      </c>
      <c r="L51" s="10">
        <f>K51/0.64</f>
        <v>437500000</v>
      </c>
      <c r="M51" s="7" t="s">
        <v>56</v>
      </c>
    </row>
    <row r="52" spans="1:13" x14ac:dyDescent="0.2">
      <c r="A52" s="7" t="s">
        <v>242</v>
      </c>
      <c r="B52" s="7">
        <v>1997</v>
      </c>
      <c r="C52" s="7">
        <v>6</v>
      </c>
      <c r="D52" s="7">
        <v>22</v>
      </c>
      <c r="E52" s="7">
        <v>1997</v>
      </c>
      <c r="F52" s="7">
        <v>6</v>
      </c>
      <c r="G52" s="7">
        <v>22</v>
      </c>
      <c r="H52" s="7">
        <v>4</v>
      </c>
      <c r="I52" s="7">
        <v>7000</v>
      </c>
      <c r="J52" s="7"/>
      <c r="K52" s="10">
        <v>8000000</v>
      </c>
      <c r="L52" s="10">
        <f>K52/0.74</f>
        <v>10810810.810810812</v>
      </c>
      <c r="M52" s="7" t="s">
        <v>12</v>
      </c>
    </row>
    <row r="53" spans="1:13" x14ac:dyDescent="0.2">
      <c r="A53" s="7" t="s">
        <v>242</v>
      </c>
      <c r="B53" s="7">
        <v>1998</v>
      </c>
      <c r="C53" s="7">
        <v>5</v>
      </c>
      <c r="D53" s="7">
        <v>30</v>
      </c>
      <c r="E53" s="7">
        <v>1998</v>
      </c>
      <c r="F53" s="7">
        <v>5</v>
      </c>
      <c r="G53" s="7">
        <v>30</v>
      </c>
      <c r="H53" s="7">
        <v>0</v>
      </c>
      <c r="I53" s="7">
        <v>144</v>
      </c>
      <c r="J53" s="7"/>
      <c r="K53" s="10">
        <v>120000</v>
      </c>
      <c r="L53" s="9">
        <f>K53/0.75</f>
        <v>160000</v>
      </c>
      <c r="M53" s="7" t="s">
        <v>12</v>
      </c>
    </row>
    <row r="54" spans="1:13" x14ac:dyDescent="0.2">
      <c r="A54" s="6" t="s">
        <v>25</v>
      </c>
      <c r="B54" s="6">
        <v>1971</v>
      </c>
      <c r="C54" s="6">
        <v>1</v>
      </c>
      <c r="D54" s="6">
        <v>26</v>
      </c>
      <c r="E54" s="7"/>
      <c r="F54" s="7"/>
      <c r="G54" s="7"/>
      <c r="H54" s="7">
        <v>7</v>
      </c>
      <c r="I54" s="7"/>
      <c r="J54" s="7"/>
      <c r="K54" s="9">
        <v>9000000</v>
      </c>
      <c r="L54" s="9">
        <f>K54/0.19</f>
        <v>47368421.052631579</v>
      </c>
      <c r="M54" s="7" t="s">
        <v>372</v>
      </c>
    </row>
    <row r="55" spans="1:13" x14ac:dyDescent="0.2">
      <c r="A55" s="7" t="s">
        <v>25</v>
      </c>
      <c r="B55" s="7">
        <v>1971</v>
      </c>
      <c r="C55" s="7">
        <v>2</v>
      </c>
      <c r="D55" s="7">
        <v>9</v>
      </c>
      <c r="E55" s="7">
        <v>1971</v>
      </c>
      <c r="F55" s="7">
        <v>2</v>
      </c>
      <c r="G55" s="7">
        <v>9</v>
      </c>
      <c r="H55" s="7">
        <v>27</v>
      </c>
      <c r="I55" s="7">
        <v>0</v>
      </c>
      <c r="J55" s="7"/>
      <c r="K55" s="10">
        <v>20000000</v>
      </c>
      <c r="L55" s="9">
        <f>K55/0.19</f>
        <v>105263157.89473684</v>
      </c>
      <c r="M55" s="7" t="s">
        <v>12</v>
      </c>
    </row>
    <row r="56" spans="1:13" x14ac:dyDescent="0.2">
      <c r="A56" s="7" t="s">
        <v>25</v>
      </c>
      <c r="B56" s="7">
        <v>1973</v>
      </c>
      <c r="C56" s="7">
        <v>12</v>
      </c>
      <c r="D56" s="7"/>
      <c r="E56" s="7">
        <v>1973</v>
      </c>
      <c r="F56" s="7">
        <v>12</v>
      </c>
      <c r="G56" s="7"/>
      <c r="H56" s="7">
        <v>12</v>
      </c>
      <c r="I56" s="7">
        <v>12000</v>
      </c>
      <c r="J56" s="7"/>
      <c r="K56" s="10">
        <v>71000000</v>
      </c>
      <c r="L56" s="9">
        <f>K56/0.2</f>
        <v>355000000</v>
      </c>
      <c r="M56" s="7" t="s">
        <v>12</v>
      </c>
    </row>
    <row r="57" spans="1:13" x14ac:dyDescent="0.2">
      <c r="A57" s="7" t="s">
        <v>25</v>
      </c>
      <c r="B57" s="7">
        <v>1974</v>
      </c>
      <c r="C57" s="7">
        <v>1</v>
      </c>
      <c r="D57" s="7"/>
      <c r="E57" s="7">
        <v>1974</v>
      </c>
      <c r="F57" s="7">
        <v>1</v>
      </c>
      <c r="G57" s="7"/>
      <c r="H57" s="7">
        <v>14</v>
      </c>
      <c r="I57" s="7">
        <v>0</v>
      </c>
      <c r="J57" s="7"/>
      <c r="K57" s="10">
        <v>5972000</v>
      </c>
      <c r="L57" s="10">
        <f>K57/0.23</f>
        <v>25965217.391304348</v>
      </c>
      <c r="M57" s="7" t="s">
        <v>12</v>
      </c>
    </row>
    <row r="58" spans="1:13" x14ac:dyDescent="0.2">
      <c r="A58" s="7" t="s">
        <v>25</v>
      </c>
      <c r="B58" s="7">
        <v>1975</v>
      </c>
      <c r="C58" s="7">
        <v>3</v>
      </c>
      <c r="D58" s="7"/>
      <c r="E58" s="7">
        <v>1975</v>
      </c>
      <c r="F58" s="7">
        <v>3</v>
      </c>
      <c r="G58" s="7"/>
      <c r="H58" s="7">
        <v>0</v>
      </c>
      <c r="I58" s="7">
        <v>0</v>
      </c>
      <c r="J58" s="7"/>
      <c r="K58" s="10">
        <v>54684000</v>
      </c>
      <c r="L58" s="10">
        <f>K58/0.25</f>
        <v>218736000</v>
      </c>
      <c r="M58" s="7" t="s">
        <v>12</v>
      </c>
    </row>
    <row r="59" spans="1:13" x14ac:dyDescent="0.2">
      <c r="A59" s="7" t="s">
        <v>25</v>
      </c>
      <c r="B59" s="7">
        <v>1977</v>
      </c>
      <c r="C59" s="7">
        <v>3</v>
      </c>
      <c r="D59" s="7"/>
      <c r="E59" s="7">
        <v>1977</v>
      </c>
      <c r="F59" s="7">
        <v>3</v>
      </c>
      <c r="G59" s="7"/>
      <c r="H59" s="7">
        <v>0</v>
      </c>
      <c r="I59" s="7">
        <v>0</v>
      </c>
      <c r="J59" s="7"/>
      <c r="K59" s="10">
        <v>17686000</v>
      </c>
      <c r="L59" s="10">
        <f>K59/0.28</f>
        <v>63164285.714285709</v>
      </c>
      <c r="M59" s="7" t="s">
        <v>12</v>
      </c>
    </row>
    <row r="60" spans="1:13" x14ac:dyDescent="0.2">
      <c r="A60" s="7" t="s">
        <v>25</v>
      </c>
      <c r="B60" s="7">
        <v>1978</v>
      </c>
      <c r="C60" s="7">
        <v>3</v>
      </c>
      <c r="D60" s="7"/>
      <c r="E60" s="7">
        <v>1978</v>
      </c>
      <c r="F60" s="7">
        <v>3</v>
      </c>
      <c r="G60" s="7"/>
      <c r="H60" s="7">
        <v>6</v>
      </c>
      <c r="I60" s="7">
        <v>0</v>
      </c>
      <c r="J60" s="7"/>
      <c r="K60" s="10">
        <v>17258000</v>
      </c>
      <c r="L60" s="9">
        <f>K60/0.3</f>
        <v>57526666.666666672</v>
      </c>
      <c r="M60" s="7" t="s">
        <v>12</v>
      </c>
    </row>
    <row r="61" spans="1:13" x14ac:dyDescent="0.2">
      <c r="A61" s="7" t="s">
        <v>25</v>
      </c>
      <c r="B61" s="7">
        <v>1978</v>
      </c>
      <c r="C61" s="7">
        <v>5</v>
      </c>
      <c r="D61" s="7"/>
      <c r="E61" s="7">
        <v>1978</v>
      </c>
      <c r="F61" s="7">
        <v>5</v>
      </c>
      <c r="G61" s="7"/>
      <c r="H61" s="7">
        <v>1</v>
      </c>
      <c r="I61" s="7">
        <v>0</v>
      </c>
      <c r="J61" s="7"/>
      <c r="K61" s="10">
        <v>3452000</v>
      </c>
      <c r="L61" s="9">
        <f>K61/0.3</f>
        <v>11506666.666666668</v>
      </c>
      <c r="M61" s="7" t="s">
        <v>12</v>
      </c>
    </row>
    <row r="62" spans="1:13" x14ac:dyDescent="0.2">
      <c r="A62" s="7" t="s">
        <v>25</v>
      </c>
      <c r="B62" s="7">
        <v>1981</v>
      </c>
      <c r="C62" s="7">
        <v>1</v>
      </c>
      <c r="D62" s="7"/>
      <c r="E62" s="7">
        <v>1981</v>
      </c>
      <c r="F62" s="7">
        <v>1</v>
      </c>
      <c r="G62" s="7"/>
      <c r="H62" s="7">
        <v>2</v>
      </c>
      <c r="I62" s="7">
        <v>0</v>
      </c>
      <c r="J62" s="7"/>
      <c r="K62" s="10">
        <v>11279000</v>
      </c>
      <c r="L62" s="9">
        <f>K62/0.42</f>
        <v>26854761.904761907</v>
      </c>
      <c r="M62" s="7" t="s">
        <v>12</v>
      </c>
    </row>
    <row r="63" spans="1:13" x14ac:dyDescent="0.2">
      <c r="A63" s="7" t="s">
        <v>25</v>
      </c>
      <c r="B63" s="7">
        <v>1981</v>
      </c>
      <c r="C63" s="7">
        <v>2</v>
      </c>
      <c r="D63" s="7"/>
      <c r="E63" s="7">
        <v>1981</v>
      </c>
      <c r="F63" s="7">
        <v>2</v>
      </c>
      <c r="G63" s="7"/>
      <c r="H63" s="7">
        <v>0</v>
      </c>
      <c r="I63" s="7">
        <v>0</v>
      </c>
      <c r="J63" s="7"/>
      <c r="K63" s="10">
        <v>38236000</v>
      </c>
      <c r="L63" s="9">
        <f>K63/0.42</f>
        <v>91038095.238095239</v>
      </c>
      <c r="M63" s="7" t="s">
        <v>12</v>
      </c>
    </row>
    <row r="64" spans="1:13" x14ac:dyDescent="0.2">
      <c r="A64" s="7" t="s">
        <v>25</v>
      </c>
      <c r="B64" s="7">
        <v>1981</v>
      </c>
      <c r="C64" s="7">
        <v>8</v>
      </c>
      <c r="D64" s="7"/>
      <c r="E64" s="7">
        <v>1981</v>
      </c>
      <c r="F64" s="7">
        <v>8</v>
      </c>
      <c r="G64" s="7"/>
      <c r="H64" s="7">
        <v>0</v>
      </c>
      <c r="I64" s="7">
        <v>0</v>
      </c>
      <c r="J64" s="7"/>
      <c r="K64" s="10">
        <v>150000000</v>
      </c>
      <c r="L64" s="9">
        <f>K64/0.42</f>
        <v>357142857.14285713</v>
      </c>
      <c r="M64" s="7" t="s">
        <v>12</v>
      </c>
    </row>
    <row r="65" spans="1:13" x14ac:dyDescent="0.2">
      <c r="A65" s="7" t="s">
        <v>25</v>
      </c>
      <c r="B65" s="7">
        <v>1984</v>
      </c>
      <c r="C65" s="7">
        <v>11</v>
      </c>
      <c r="D65" s="7">
        <v>9</v>
      </c>
      <c r="E65" s="7">
        <v>1984</v>
      </c>
      <c r="F65" s="7">
        <v>11</v>
      </c>
      <c r="G65" s="7">
        <v>9</v>
      </c>
      <c r="H65" s="7">
        <v>36</v>
      </c>
      <c r="I65" s="7">
        <v>0</v>
      </c>
      <c r="J65" s="7"/>
      <c r="K65" s="10">
        <v>3000000</v>
      </c>
      <c r="L65" s="9">
        <f>K65/0.48</f>
        <v>6250000</v>
      </c>
      <c r="M65" s="7" t="s">
        <v>12</v>
      </c>
    </row>
    <row r="66" spans="1:13" x14ac:dyDescent="0.2">
      <c r="A66" s="7" t="s">
        <v>25</v>
      </c>
      <c r="B66" s="7">
        <v>1985</v>
      </c>
      <c r="C66" s="7">
        <v>12</v>
      </c>
      <c r="D66" s="7"/>
      <c r="E66" s="7">
        <v>1985</v>
      </c>
      <c r="F66" s="7">
        <v>12</v>
      </c>
      <c r="G66" s="7"/>
      <c r="H66" s="7">
        <v>0</v>
      </c>
      <c r="I66" s="7">
        <v>0</v>
      </c>
      <c r="J66" s="7"/>
      <c r="K66" s="10">
        <v>5778000</v>
      </c>
      <c r="L66" s="9">
        <f>K66/0.49</f>
        <v>11791836.734693877</v>
      </c>
      <c r="M66" s="7" t="s">
        <v>12</v>
      </c>
    </row>
    <row r="67" spans="1:13" x14ac:dyDescent="0.2">
      <c r="A67" s="7" t="s">
        <v>25</v>
      </c>
      <c r="B67" s="7">
        <v>1986</v>
      </c>
      <c r="C67" s="7">
        <v>8</v>
      </c>
      <c r="D67" s="7">
        <v>3</v>
      </c>
      <c r="E67" s="7">
        <v>1986</v>
      </c>
      <c r="F67" s="7">
        <v>8</v>
      </c>
      <c r="G67" s="7">
        <v>3</v>
      </c>
      <c r="H67" s="7">
        <v>8</v>
      </c>
      <c r="I67" s="7">
        <v>0</v>
      </c>
      <c r="J67" s="7"/>
      <c r="K67" s="10">
        <v>64200000</v>
      </c>
      <c r="L67" s="9">
        <f>K67/0.5</f>
        <v>128400000</v>
      </c>
      <c r="M67" s="7" t="s">
        <v>12</v>
      </c>
    </row>
    <row r="68" spans="1:13" x14ac:dyDescent="0.2">
      <c r="A68" s="7" t="s">
        <v>25</v>
      </c>
      <c r="B68" s="7">
        <v>1988</v>
      </c>
      <c r="C68" s="7">
        <v>4</v>
      </c>
      <c r="D68" s="7"/>
      <c r="E68" s="7">
        <v>1988</v>
      </c>
      <c r="F68" s="7">
        <v>4</v>
      </c>
      <c r="G68" s="7"/>
      <c r="H68" s="7">
        <v>0</v>
      </c>
      <c r="I68" s="7">
        <v>0</v>
      </c>
      <c r="J68" s="7"/>
      <c r="K68" s="10">
        <v>68055000</v>
      </c>
      <c r="L68" s="9">
        <f>K68/0.54</f>
        <v>126027777.77777778</v>
      </c>
      <c r="M68" s="7" t="s">
        <v>12</v>
      </c>
    </row>
    <row r="69" spans="1:13" x14ac:dyDescent="0.2">
      <c r="A69" s="7" t="s">
        <v>25</v>
      </c>
      <c r="B69" s="7">
        <v>1990</v>
      </c>
      <c r="C69" s="7">
        <v>4</v>
      </c>
      <c r="D69" s="7">
        <v>18</v>
      </c>
      <c r="E69" s="7">
        <v>1990</v>
      </c>
      <c r="F69" s="7">
        <v>4</v>
      </c>
      <c r="G69" s="7">
        <v>24</v>
      </c>
      <c r="H69" s="7">
        <v>6</v>
      </c>
      <c r="I69" s="7">
        <v>6000</v>
      </c>
      <c r="J69" s="7"/>
      <c r="K69" s="10">
        <v>195500000</v>
      </c>
      <c r="L69" s="12">
        <f>K69/0.6</f>
        <v>325833333.33333337</v>
      </c>
      <c r="M69" s="7" t="s">
        <v>12</v>
      </c>
    </row>
    <row r="70" spans="1:13" x14ac:dyDescent="0.2">
      <c r="A70" s="7" t="s">
        <v>25</v>
      </c>
      <c r="B70" s="7">
        <v>1993</v>
      </c>
      <c r="C70" s="7">
        <v>10</v>
      </c>
      <c r="D70" s="7">
        <v>3</v>
      </c>
      <c r="E70" s="7">
        <v>1993</v>
      </c>
      <c r="F70" s="7">
        <v>10</v>
      </c>
      <c r="G70" s="7">
        <v>15</v>
      </c>
      <c r="H70" s="7">
        <v>1</v>
      </c>
      <c r="I70" s="7">
        <v>20530</v>
      </c>
      <c r="J70" s="7"/>
      <c r="K70" s="10">
        <v>4600000</v>
      </c>
      <c r="L70" s="9">
        <f>K70/0.66</f>
        <v>6969696.9696969697</v>
      </c>
      <c r="M70" s="7" t="s">
        <v>12</v>
      </c>
    </row>
    <row r="71" spans="1:13" x14ac:dyDescent="0.2">
      <c r="A71" s="7" t="s">
        <v>25</v>
      </c>
      <c r="B71" s="7">
        <v>1996</v>
      </c>
      <c r="C71" s="7">
        <v>5</v>
      </c>
      <c r="D71" s="7">
        <v>2</v>
      </c>
      <c r="E71" s="7">
        <v>1996</v>
      </c>
      <c r="F71" s="7">
        <v>5</v>
      </c>
      <c r="G71" s="7">
        <v>9</v>
      </c>
      <c r="H71" s="7">
        <v>4</v>
      </c>
      <c r="I71" s="7">
        <v>10120</v>
      </c>
      <c r="J71" s="7"/>
      <c r="K71" s="10">
        <v>205300000</v>
      </c>
      <c r="L71" s="10">
        <f>K71/0.72</f>
        <v>285138888.8888889</v>
      </c>
      <c r="M71" s="7" t="s">
        <v>231</v>
      </c>
    </row>
    <row r="72" spans="1:13" x14ac:dyDescent="0.2">
      <c r="A72" s="7" t="s">
        <v>25</v>
      </c>
      <c r="B72" s="7">
        <v>1996</v>
      </c>
      <c r="C72" s="7">
        <v>11</v>
      </c>
      <c r="D72" s="7">
        <v>25</v>
      </c>
      <c r="E72" s="7">
        <v>1996</v>
      </c>
      <c r="F72" s="7">
        <v>11</v>
      </c>
      <c r="G72" s="7">
        <v>25</v>
      </c>
      <c r="H72" s="7">
        <v>1</v>
      </c>
      <c r="I72" s="7">
        <v>3106</v>
      </c>
      <c r="J72" s="7"/>
      <c r="K72" s="10">
        <v>131000000</v>
      </c>
      <c r="L72" s="10">
        <f>K72/0.72</f>
        <v>181944444.44444445</v>
      </c>
      <c r="M72" s="7" t="s">
        <v>12</v>
      </c>
    </row>
    <row r="73" spans="1:13" x14ac:dyDescent="0.2">
      <c r="A73" s="7" t="s">
        <v>25</v>
      </c>
      <c r="B73" s="7">
        <v>1998</v>
      </c>
      <c r="C73" s="7">
        <v>1</v>
      </c>
      <c r="D73" s="7">
        <v>1</v>
      </c>
      <c r="E73" s="7">
        <v>1998</v>
      </c>
      <c r="F73" s="7">
        <v>2</v>
      </c>
      <c r="G73" s="7">
        <v>1</v>
      </c>
      <c r="H73" s="7">
        <v>2</v>
      </c>
      <c r="I73" s="7">
        <v>200</v>
      </c>
      <c r="J73" s="7"/>
      <c r="K73" s="10">
        <v>61300000</v>
      </c>
      <c r="L73" s="9">
        <f>K73/0.75</f>
        <v>81733333.333333328</v>
      </c>
      <c r="M73" s="7" t="s">
        <v>12</v>
      </c>
    </row>
    <row r="74" spans="1:13" x14ac:dyDescent="0.2">
      <c r="A74" s="7" t="s">
        <v>25</v>
      </c>
      <c r="B74" s="7">
        <v>1998</v>
      </c>
      <c r="C74" s="7">
        <v>1</v>
      </c>
      <c r="D74" s="7">
        <v>25</v>
      </c>
      <c r="E74" s="7">
        <v>1998</v>
      </c>
      <c r="F74" s="7">
        <v>1</v>
      </c>
      <c r="G74" s="7">
        <v>28</v>
      </c>
      <c r="H74" s="7">
        <v>2</v>
      </c>
      <c r="I74" s="7">
        <v>1175</v>
      </c>
      <c r="J74" s="7"/>
      <c r="K74" s="10">
        <v>100000000</v>
      </c>
      <c r="L74" s="9">
        <f>K74/0.75</f>
        <v>133333333.33333333</v>
      </c>
      <c r="M74" s="7" t="s">
        <v>12</v>
      </c>
    </row>
    <row r="75" spans="1:13" x14ac:dyDescent="0.2">
      <c r="A75" s="7" t="s">
        <v>25</v>
      </c>
      <c r="B75" s="6">
        <v>1998</v>
      </c>
      <c r="C75" s="6">
        <v>7</v>
      </c>
      <c r="D75" s="6">
        <v>19</v>
      </c>
      <c r="E75" s="6">
        <v>1998</v>
      </c>
      <c r="F75" s="6">
        <v>9</v>
      </c>
      <c r="G75" s="6">
        <v>10</v>
      </c>
      <c r="H75" s="7">
        <v>1</v>
      </c>
      <c r="I75" s="7"/>
      <c r="J75" s="7"/>
      <c r="K75" s="9">
        <v>100000000</v>
      </c>
      <c r="L75" s="9">
        <f>K75/0.75</f>
        <v>133333333.33333333</v>
      </c>
      <c r="M75" s="7" t="s">
        <v>56</v>
      </c>
    </row>
    <row r="76" spans="1:13" x14ac:dyDescent="0.2">
      <c r="A76" s="7" t="s">
        <v>25</v>
      </c>
      <c r="B76" s="6">
        <v>2000</v>
      </c>
      <c r="C76" s="6">
        <v>2</v>
      </c>
      <c r="D76" s="6">
        <v>18</v>
      </c>
      <c r="E76" s="6">
        <v>2000</v>
      </c>
      <c r="F76" s="6">
        <v>3</v>
      </c>
      <c r="G76" s="6">
        <v>1</v>
      </c>
      <c r="H76" s="7">
        <v>1</v>
      </c>
      <c r="I76" s="7"/>
      <c r="J76" s="7"/>
      <c r="K76" s="9">
        <v>50000000</v>
      </c>
      <c r="L76" s="10">
        <f>K76/0.79</f>
        <v>63291139.240506329</v>
      </c>
      <c r="M76" s="7" t="s">
        <v>56</v>
      </c>
    </row>
    <row r="77" spans="1:13" x14ac:dyDescent="0.2">
      <c r="A77" s="7" t="s">
        <v>25</v>
      </c>
      <c r="B77" s="7">
        <v>2000</v>
      </c>
      <c r="C77" s="7">
        <v>11</v>
      </c>
      <c r="D77" s="7">
        <v>17</v>
      </c>
      <c r="E77" s="7">
        <v>2000</v>
      </c>
      <c r="F77" s="7">
        <v>12</v>
      </c>
      <c r="G77" s="7">
        <v>2</v>
      </c>
      <c r="H77" s="7">
        <v>0</v>
      </c>
      <c r="I77" s="7">
        <v>600</v>
      </c>
      <c r="J77" s="7"/>
      <c r="K77" s="10">
        <v>265000000</v>
      </c>
      <c r="L77" s="10">
        <f>K77/0.79</f>
        <v>335443037.97468352</v>
      </c>
      <c r="M77" s="7" t="s">
        <v>12</v>
      </c>
    </row>
    <row r="78" spans="1:13" x14ac:dyDescent="0.2">
      <c r="A78" s="7" t="s">
        <v>25</v>
      </c>
      <c r="B78" s="7">
        <v>2001</v>
      </c>
      <c r="C78" s="7">
        <v>1</v>
      </c>
      <c r="D78" s="7"/>
      <c r="E78" s="7">
        <v>2001</v>
      </c>
      <c r="F78" s="7">
        <v>1</v>
      </c>
      <c r="G78" s="7"/>
      <c r="H78" s="7">
        <v>1</v>
      </c>
      <c r="I78" s="7">
        <v>330</v>
      </c>
      <c r="J78" s="7"/>
      <c r="K78" s="10">
        <v>12000000</v>
      </c>
      <c r="L78" s="10">
        <f>K78/0.81</f>
        <v>14814814.814814813</v>
      </c>
      <c r="M78" s="7" t="s">
        <v>12</v>
      </c>
    </row>
    <row r="79" spans="1:13" x14ac:dyDescent="0.2">
      <c r="A79" s="7" t="s">
        <v>25</v>
      </c>
      <c r="B79" s="7">
        <v>2001</v>
      </c>
      <c r="C79" s="7">
        <v>2</v>
      </c>
      <c r="D79" s="7">
        <v>18</v>
      </c>
      <c r="E79" s="7">
        <v>2001</v>
      </c>
      <c r="F79" s="7">
        <v>2</v>
      </c>
      <c r="G79" s="7">
        <v>23</v>
      </c>
      <c r="H79" s="7">
        <v>0</v>
      </c>
      <c r="I79" s="7">
        <v>670</v>
      </c>
      <c r="J79" s="7"/>
      <c r="K79" s="10">
        <v>13000000</v>
      </c>
      <c r="L79" s="10">
        <f>K79/0.81</f>
        <v>16049382.716049382</v>
      </c>
      <c r="M79" s="7" t="s">
        <v>12</v>
      </c>
    </row>
    <row r="80" spans="1:13" x14ac:dyDescent="0.2">
      <c r="A80" s="7" t="s">
        <v>25</v>
      </c>
      <c r="B80" s="7">
        <v>2001</v>
      </c>
      <c r="C80" s="7">
        <v>3</v>
      </c>
      <c r="D80" s="7">
        <v>8</v>
      </c>
      <c r="E80" s="7">
        <v>2001</v>
      </c>
      <c r="F80" s="7">
        <v>3</v>
      </c>
      <c r="G80" s="7">
        <v>15</v>
      </c>
      <c r="H80" s="7">
        <v>3</v>
      </c>
      <c r="I80" s="7">
        <v>3001</v>
      </c>
      <c r="J80" s="7"/>
      <c r="K80" s="10">
        <v>200000000</v>
      </c>
      <c r="L80" s="10">
        <f>K80/0.81</f>
        <v>246913580.24691355</v>
      </c>
      <c r="M80" s="7" t="s">
        <v>12</v>
      </c>
    </row>
    <row r="81" spans="1:13" x14ac:dyDescent="0.2">
      <c r="A81" s="7" t="s">
        <v>25</v>
      </c>
      <c r="B81" s="7">
        <v>2003</v>
      </c>
      <c r="C81" s="7">
        <v>2</v>
      </c>
      <c r="D81" s="7">
        <v>5</v>
      </c>
      <c r="E81" s="7">
        <v>2003</v>
      </c>
      <c r="F81" s="7">
        <v>2</v>
      </c>
      <c r="G81" s="7">
        <v>12</v>
      </c>
      <c r="H81" s="7">
        <v>1</v>
      </c>
      <c r="I81" s="7">
        <v>20</v>
      </c>
      <c r="J81" s="7"/>
      <c r="K81" s="10">
        <v>2000000</v>
      </c>
      <c r="L81" s="10">
        <f>K81/0.84</f>
        <v>2380952.3809523811</v>
      </c>
      <c r="M81" s="7" t="s">
        <v>12</v>
      </c>
    </row>
    <row r="82" spans="1:13" x14ac:dyDescent="0.2">
      <c r="A82" s="7" t="s">
        <v>25</v>
      </c>
      <c r="B82" s="7">
        <v>2003</v>
      </c>
      <c r="C82" s="7">
        <v>12</v>
      </c>
      <c r="D82" s="7">
        <v>2</v>
      </c>
      <c r="E82" s="7">
        <v>2003</v>
      </c>
      <c r="F82" s="7">
        <v>12</v>
      </c>
      <c r="G82" s="7">
        <v>2</v>
      </c>
      <c r="H82" s="7">
        <v>0</v>
      </c>
      <c r="I82" s="7">
        <v>50</v>
      </c>
      <c r="J82" s="7"/>
      <c r="K82" s="10">
        <v>75000000</v>
      </c>
      <c r="L82" s="10">
        <f>K82/0.84</f>
        <v>89285714.285714284</v>
      </c>
      <c r="M82" s="7" t="s">
        <v>12</v>
      </c>
    </row>
    <row r="83" spans="1:13" x14ac:dyDescent="0.2">
      <c r="A83" s="7" t="s">
        <v>25</v>
      </c>
      <c r="B83" s="6">
        <v>2004</v>
      </c>
      <c r="C83" s="6">
        <v>1</v>
      </c>
      <c r="D83" s="6">
        <v>14</v>
      </c>
      <c r="E83" s="6">
        <v>2004</v>
      </c>
      <c r="F83" s="6">
        <v>2</v>
      </c>
      <c r="G83" s="6">
        <v>25</v>
      </c>
      <c r="H83" s="7"/>
      <c r="I83" s="7"/>
      <c r="J83" s="7"/>
      <c r="K83" s="9">
        <v>32000000</v>
      </c>
      <c r="L83" s="9">
        <f t="shared" ref="L83:L88" si="0">K83/0.87</f>
        <v>36781609.195402302</v>
      </c>
      <c r="M83" s="7" t="s">
        <v>56</v>
      </c>
    </row>
    <row r="84" spans="1:13" x14ac:dyDescent="0.2">
      <c r="A84" s="7" t="s">
        <v>25</v>
      </c>
      <c r="B84" s="6">
        <v>2004</v>
      </c>
      <c r="C84" s="6">
        <v>1</v>
      </c>
      <c r="D84" s="6">
        <v>29</v>
      </c>
      <c r="E84" s="6">
        <v>2004</v>
      </c>
      <c r="F84" s="6">
        <v>2</v>
      </c>
      <c r="G84" s="6">
        <v>5</v>
      </c>
      <c r="H84" s="7">
        <v>0</v>
      </c>
      <c r="I84" s="7"/>
      <c r="J84" s="7"/>
      <c r="K84" s="9">
        <v>1000000</v>
      </c>
      <c r="L84" s="9">
        <f t="shared" si="0"/>
        <v>1149425.2873563219</v>
      </c>
      <c r="M84" s="7" t="s">
        <v>56</v>
      </c>
    </row>
    <row r="85" spans="1:13" x14ac:dyDescent="0.2">
      <c r="A85" s="7" t="s">
        <v>25</v>
      </c>
      <c r="B85" s="6">
        <v>2004</v>
      </c>
      <c r="C85" s="6">
        <v>3</v>
      </c>
      <c r="D85" s="6">
        <v>19</v>
      </c>
      <c r="E85" s="6">
        <v>2004</v>
      </c>
      <c r="F85" s="6">
        <v>3</v>
      </c>
      <c r="G85" s="6">
        <v>27</v>
      </c>
      <c r="H85" s="7"/>
      <c r="I85" s="7"/>
      <c r="J85" s="7"/>
      <c r="K85" s="9">
        <v>20000000</v>
      </c>
      <c r="L85" s="9">
        <f t="shared" si="0"/>
        <v>22988505.747126438</v>
      </c>
      <c r="M85" s="7" t="s">
        <v>56</v>
      </c>
    </row>
    <row r="86" spans="1:13" x14ac:dyDescent="0.2">
      <c r="A86" s="7" t="s">
        <v>25</v>
      </c>
      <c r="B86" s="7">
        <v>2004</v>
      </c>
      <c r="C86" s="7">
        <v>10</v>
      </c>
      <c r="D86" s="7">
        <v>19</v>
      </c>
      <c r="E86" s="7">
        <v>2004</v>
      </c>
      <c r="F86" s="7">
        <v>10</v>
      </c>
      <c r="G86" s="7">
        <v>22</v>
      </c>
      <c r="H86" s="7">
        <v>0</v>
      </c>
      <c r="I86" s="7">
        <v>100</v>
      </c>
      <c r="J86" s="7"/>
      <c r="K86" s="10">
        <v>5500000</v>
      </c>
      <c r="L86" s="9">
        <f t="shared" si="0"/>
        <v>6321839.0804597698</v>
      </c>
      <c r="M86" s="7" t="s">
        <v>12</v>
      </c>
    </row>
    <row r="87" spans="1:13" x14ac:dyDescent="0.2">
      <c r="A87" s="7" t="s">
        <v>25</v>
      </c>
      <c r="B87" s="6">
        <v>2004</v>
      </c>
      <c r="C87" s="6">
        <v>11</v>
      </c>
      <c r="D87" s="6">
        <v>6</v>
      </c>
      <c r="E87" s="6">
        <v>2004</v>
      </c>
      <c r="F87" s="6">
        <v>11</v>
      </c>
      <c r="G87" s="6">
        <v>10</v>
      </c>
      <c r="H87" s="7">
        <v>2</v>
      </c>
      <c r="I87" s="7"/>
      <c r="J87" s="7"/>
      <c r="K87" s="9">
        <v>1000000</v>
      </c>
      <c r="L87" s="9">
        <f t="shared" si="0"/>
        <v>1149425.2873563219</v>
      </c>
      <c r="M87" s="7" t="s">
        <v>56</v>
      </c>
    </row>
    <row r="88" spans="1:13" x14ac:dyDescent="0.2">
      <c r="A88" s="7" t="s">
        <v>25</v>
      </c>
      <c r="B88" s="7">
        <v>2004</v>
      </c>
      <c r="C88" s="7">
        <v>12</v>
      </c>
      <c r="D88" s="7">
        <v>8</v>
      </c>
      <c r="E88" s="7">
        <v>2004</v>
      </c>
      <c r="F88" s="7">
        <v>12</v>
      </c>
      <c r="G88" s="7">
        <v>22</v>
      </c>
      <c r="H88" s="7">
        <v>3</v>
      </c>
      <c r="I88" s="7">
        <v>120</v>
      </c>
      <c r="J88" s="7"/>
      <c r="K88" s="10">
        <v>15000000</v>
      </c>
      <c r="L88" s="9">
        <f t="shared" si="0"/>
        <v>17241379.310344826</v>
      </c>
      <c r="M88" s="7" t="s">
        <v>12</v>
      </c>
    </row>
    <row r="89" spans="1:13" x14ac:dyDescent="0.2">
      <c r="A89" s="7" t="s">
        <v>25</v>
      </c>
      <c r="B89" s="6">
        <v>2005</v>
      </c>
      <c r="C89" s="6">
        <v>2</v>
      </c>
      <c r="D89" s="6">
        <v>3</v>
      </c>
      <c r="E89" s="6">
        <v>2005</v>
      </c>
      <c r="F89" s="6">
        <v>2</v>
      </c>
      <c r="G89" s="6">
        <v>7</v>
      </c>
      <c r="H89" s="7"/>
      <c r="I89" s="7"/>
      <c r="J89" s="7"/>
      <c r="K89" s="9">
        <v>200000000</v>
      </c>
      <c r="L89" s="10">
        <f>K89/0.9</f>
        <v>222222222.22222221</v>
      </c>
      <c r="M89" s="7" t="s">
        <v>56</v>
      </c>
    </row>
    <row r="90" spans="1:13" x14ac:dyDescent="0.2">
      <c r="A90" s="7" t="s">
        <v>25</v>
      </c>
      <c r="B90" s="7">
        <v>2005</v>
      </c>
      <c r="C90" s="7">
        <v>6</v>
      </c>
      <c r="D90" s="7">
        <v>30</v>
      </c>
      <c r="E90" s="7">
        <v>2005</v>
      </c>
      <c r="F90" s="7">
        <v>7</v>
      </c>
      <c r="G90" s="7">
        <v>3</v>
      </c>
      <c r="H90" s="7">
        <v>3</v>
      </c>
      <c r="I90" s="7">
        <v>3000</v>
      </c>
      <c r="J90" s="7"/>
      <c r="K90" s="10">
        <v>58000000</v>
      </c>
      <c r="L90" s="10">
        <f>K90/0.9</f>
        <v>64444444.44444444</v>
      </c>
      <c r="M90" s="7" t="s">
        <v>12</v>
      </c>
    </row>
    <row r="91" spans="1:13" x14ac:dyDescent="0.2">
      <c r="A91" s="7" t="s">
        <v>25</v>
      </c>
      <c r="B91" s="6">
        <v>2005</v>
      </c>
      <c r="C91" s="6">
        <v>11</v>
      </c>
      <c r="D91" s="6">
        <v>8</v>
      </c>
      <c r="E91" s="6">
        <v>2005</v>
      </c>
      <c r="F91" s="6">
        <v>11</v>
      </c>
      <c r="G91" s="6">
        <v>13</v>
      </c>
      <c r="H91" s="7">
        <v>1</v>
      </c>
      <c r="I91" s="7"/>
      <c r="J91" s="7"/>
      <c r="K91" s="9">
        <v>76000000</v>
      </c>
      <c r="L91" s="10">
        <f>K91/0.9</f>
        <v>84444444.444444448</v>
      </c>
      <c r="M91" s="7" t="s">
        <v>56</v>
      </c>
    </row>
    <row r="92" spans="1:13" x14ac:dyDescent="0.2">
      <c r="A92" s="7" t="s">
        <v>25</v>
      </c>
      <c r="B92" s="6">
        <v>2006</v>
      </c>
      <c r="C92" s="6">
        <v>1</v>
      </c>
      <c r="D92" s="6">
        <v>9</v>
      </c>
      <c r="E92" s="6">
        <v>2006</v>
      </c>
      <c r="F92" s="6">
        <v>1</v>
      </c>
      <c r="G92" s="6">
        <v>31</v>
      </c>
      <c r="H92" s="7">
        <v>0</v>
      </c>
      <c r="I92" s="7"/>
      <c r="J92" s="7"/>
      <c r="K92" s="18">
        <v>2250000</v>
      </c>
      <c r="L92" s="10">
        <f>K92/0.92</f>
        <v>2445652.1739130435</v>
      </c>
      <c r="M92" s="7" t="s">
        <v>56</v>
      </c>
    </row>
    <row r="93" spans="1:13" x14ac:dyDescent="0.2">
      <c r="A93" s="7" t="s">
        <v>25</v>
      </c>
      <c r="B93" s="6">
        <v>2006</v>
      </c>
      <c r="C93" s="6">
        <v>3</v>
      </c>
      <c r="D93" s="6">
        <v>20</v>
      </c>
      <c r="E93" s="6">
        <v>2006</v>
      </c>
      <c r="F93" s="6">
        <v>4</v>
      </c>
      <c r="G93" s="6">
        <v>17</v>
      </c>
      <c r="H93" s="7">
        <v>0</v>
      </c>
      <c r="I93" s="7"/>
      <c r="J93" s="7"/>
      <c r="K93" s="9">
        <v>720000000</v>
      </c>
      <c r="L93" s="10">
        <f>K93/0.92</f>
        <v>782608695.65217388</v>
      </c>
      <c r="M93" s="7" t="s">
        <v>56</v>
      </c>
    </row>
    <row r="94" spans="1:13" x14ac:dyDescent="0.2">
      <c r="A94" s="7" t="s">
        <v>25</v>
      </c>
      <c r="B94" s="7">
        <v>2007</v>
      </c>
      <c r="C94" s="7">
        <v>6</v>
      </c>
      <c r="D94" s="7">
        <v>8</v>
      </c>
      <c r="E94" s="7">
        <v>2007</v>
      </c>
      <c r="F94" s="7">
        <v>6</v>
      </c>
      <c r="G94" s="7">
        <v>12</v>
      </c>
      <c r="H94" s="7">
        <v>9</v>
      </c>
      <c r="I94" s="7">
        <v>5000</v>
      </c>
      <c r="J94" s="7"/>
      <c r="K94" s="10">
        <v>1300000000</v>
      </c>
      <c r="L94" s="10">
        <f>K94/0.95</f>
        <v>1368421052.6315789</v>
      </c>
      <c r="M94" s="7" t="s">
        <v>12</v>
      </c>
    </row>
    <row r="95" spans="1:13" x14ac:dyDescent="0.2">
      <c r="A95" s="7" t="s">
        <v>25</v>
      </c>
      <c r="B95" s="6">
        <v>2007</v>
      </c>
      <c r="C95" s="6">
        <v>6</v>
      </c>
      <c r="D95" s="6">
        <v>27</v>
      </c>
      <c r="E95" s="6">
        <v>2007</v>
      </c>
      <c r="F95" s="6">
        <v>7</v>
      </c>
      <c r="G95" s="6">
        <v>4</v>
      </c>
      <c r="H95" s="7">
        <v>1</v>
      </c>
      <c r="I95" s="7"/>
      <c r="J95" s="7"/>
      <c r="K95" s="9">
        <v>60000000</v>
      </c>
      <c r="L95" s="10">
        <f>K95/0.95</f>
        <v>63157894.736842111</v>
      </c>
      <c r="M95" s="7" t="s">
        <v>56</v>
      </c>
    </row>
    <row r="96" spans="1:13" x14ac:dyDescent="0.2">
      <c r="A96" s="7" t="s">
        <v>25</v>
      </c>
      <c r="B96" s="6">
        <v>2008</v>
      </c>
      <c r="C96" s="6">
        <v>1</v>
      </c>
      <c r="D96" s="6">
        <v>3</v>
      </c>
      <c r="E96" s="6">
        <v>2008</v>
      </c>
      <c r="F96" s="6">
        <v>1</v>
      </c>
      <c r="G96" s="6">
        <v>9</v>
      </c>
      <c r="H96" s="7">
        <v>1</v>
      </c>
      <c r="I96" s="7"/>
      <c r="J96" s="7"/>
      <c r="K96" s="9">
        <v>100000000</v>
      </c>
      <c r="L96" s="10">
        <f>K96/0.99</f>
        <v>101010101.01010101</v>
      </c>
      <c r="M96" s="7" t="s">
        <v>56</v>
      </c>
    </row>
    <row r="97" spans="1:13" x14ac:dyDescent="0.2">
      <c r="A97" s="7" t="s">
        <v>25</v>
      </c>
      <c r="B97" s="7">
        <v>2008</v>
      </c>
      <c r="C97" s="7">
        <v>1</v>
      </c>
      <c r="D97" s="7">
        <v>14</v>
      </c>
      <c r="E97" s="7">
        <v>2008</v>
      </c>
      <c r="F97" s="7">
        <v>2</v>
      </c>
      <c r="G97" s="7">
        <v>1</v>
      </c>
      <c r="H97" s="7">
        <v>0</v>
      </c>
      <c r="I97" s="7">
        <v>3200</v>
      </c>
      <c r="J97" s="7"/>
      <c r="K97" s="10">
        <v>600000000</v>
      </c>
      <c r="L97" s="10">
        <f>K97/0.99</f>
        <v>606060606.06060612</v>
      </c>
      <c r="M97" s="7" t="s">
        <v>12</v>
      </c>
    </row>
    <row r="98" spans="1:13" x14ac:dyDescent="0.2">
      <c r="A98" s="7" t="s">
        <v>25</v>
      </c>
      <c r="B98" s="7">
        <v>2008</v>
      </c>
      <c r="C98" s="7">
        <v>2</v>
      </c>
      <c r="D98" s="7">
        <v>13</v>
      </c>
      <c r="E98" s="7">
        <v>2008</v>
      </c>
      <c r="F98" s="7">
        <v>2</v>
      </c>
      <c r="G98" s="7">
        <v>26</v>
      </c>
      <c r="H98" s="7">
        <v>2</v>
      </c>
      <c r="I98" s="7">
        <v>1000</v>
      </c>
      <c r="J98" s="7"/>
      <c r="K98" s="10">
        <v>1100000000</v>
      </c>
      <c r="L98" s="9">
        <f>K98/0.99</f>
        <v>1111111111.1111112</v>
      </c>
      <c r="M98" s="7" t="s">
        <v>12</v>
      </c>
    </row>
    <row r="99" spans="1:13" x14ac:dyDescent="0.2">
      <c r="A99" s="7" t="s">
        <v>25</v>
      </c>
      <c r="B99" s="7">
        <v>2008</v>
      </c>
      <c r="C99" s="7">
        <v>11</v>
      </c>
      <c r="D99" s="7">
        <v>20</v>
      </c>
      <c r="E99" s="7">
        <v>2008</v>
      </c>
      <c r="F99" s="7">
        <v>11</v>
      </c>
      <c r="G99" s="7">
        <v>23</v>
      </c>
      <c r="H99" s="7">
        <v>4</v>
      </c>
      <c r="I99" s="7">
        <v>1200</v>
      </c>
      <c r="J99" s="7"/>
      <c r="K99" s="10">
        <v>275000000</v>
      </c>
      <c r="L99" s="9">
        <f>K99/0.99</f>
        <v>277777777.77777779</v>
      </c>
      <c r="M99" s="7" t="s">
        <v>12</v>
      </c>
    </row>
    <row r="100" spans="1:13" x14ac:dyDescent="0.2">
      <c r="A100" s="7" t="s">
        <v>25</v>
      </c>
      <c r="B100" s="6">
        <v>2008</v>
      </c>
      <c r="C100" s="6">
        <v>12</v>
      </c>
      <c r="D100" s="6">
        <v>28</v>
      </c>
      <c r="E100" s="6">
        <v>2009</v>
      </c>
      <c r="F100" s="6">
        <v>1</v>
      </c>
      <c r="G100" s="6">
        <v>12</v>
      </c>
      <c r="H100" s="7"/>
      <c r="I100" s="7"/>
      <c r="J100" s="7"/>
      <c r="K100" s="9">
        <v>4000000</v>
      </c>
      <c r="L100" s="9">
        <f>K100/0.98</f>
        <v>4081632.6530612246</v>
      </c>
      <c r="M100" s="7" t="s">
        <v>56</v>
      </c>
    </row>
    <row r="101" spans="1:13" x14ac:dyDescent="0.2">
      <c r="A101" s="7" t="s">
        <v>25</v>
      </c>
      <c r="B101" s="7">
        <v>2009</v>
      </c>
      <c r="C101" s="7">
        <v>1</v>
      </c>
      <c r="D101" s="7">
        <v>13</v>
      </c>
      <c r="E101" s="7">
        <v>2009</v>
      </c>
      <c r="F101" s="7">
        <v>2</v>
      </c>
      <c r="G101" s="7">
        <v>25</v>
      </c>
      <c r="H101" s="7">
        <v>7</v>
      </c>
      <c r="I101" s="7">
        <v>9000</v>
      </c>
      <c r="J101" s="7"/>
      <c r="K101" s="10">
        <v>150000000</v>
      </c>
      <c r="L101" s="9">
        <f>K101/0.98</f>
        <v>153061224.48979592</v>
      </c>
      <c r="M101" s="7" t="s">
        <v>12</v>
      </c>
    </row>
    <row r="102" spans="1:13" x14ac:dyDescent="0.2">
      <c r="A102" s="7" t="s">
        <v>25</v>
      </c>
      <c r="B102" s="7">
        <v>2010</v>
      </c>
      <c r="C102" s="7">
        <v>2</v>
      </c>
      <c r="D102" s="7">
        <v>28</v>
      </c>
      <c r="E102" s="7">
        <v>2010</v>
      </c>
      <c r="F102" s="7">
        <v>3</v>
      </c>
      <c r="G102" s="7">
        <v>17</v>
      </c>
      <c r="H102" s="7">
        <v>0</v>
      </c>
      <c r="I102" s="7">
        <v>0</v>
      </c>
      <c r="J102" s="7"/>
      <c r="K102" s="10">
        <v>109000000</v>
      </c>
      <c r="L102" s="10">
        <f>K102/1</f>
        <v>109000000</v>
      </c>
      <c r="M102" s="7" t="s">
        <v>12</v>
      </c>
    </row>
    <row r="103" spans="1:13" x14ac:dyDescent="0.2">
      <c r="A103" s="7" t="s">
        <v>25</v>
      </c>
      <c r="B103" s="7">
        <v>2010</v>
      </c>
      <c r="C103" s="7">
        <v>12</v>
      </c>
      <c r="D103" s="7">
        <v>25</v>
      </c>
      <c r="E103" s="7">
        <v>2011</v>
      </c>
      <c r="F103" s="7">
        <v>2</v>
      </c>
      <c r="G103" s="7">
        <v>4</v>
      </c>
      <c r="H103" s="7">
        <v>35</v>
      </c>
      <c r="I103" s="7">
        <v>175000</v>
      </c>
      <c r="J103" s="7"/>
      <c r="K103" s="10">
        <v>7300000000</v>
      </c>
      <c r="L103" s="10">
        <f>K103/1.03</f>
        <v>7087378640.7766991</v>
      </c>
      <c r="M103" s="7" t="s">
        <v>12</v>
      </c>
    </row>
    <row r="104" spans="1:13" x14ac:dyDescent="0.2">
      <c r="A104" s="7" t="s">
        <v>25</v>
      </c>
      <c r="B104" s="7">
        <v>2012</v>
      </c>
      <c r="C104" s="7">
        <v>1</v>
      </c>
      <c r="D104" s="7">
        <v>22</v>
      </c>
      <c r="E104" s="7">
        <v>2012</v>
      </c>
      <c r="F104" s="7">
        <v>3</v>
      </c>
      <c r="G104" s="7">
        <v>7</v>
      </c>
      <c r="H104" s="7">
        <v>2</v>
      </c>
      <c r="I104" s="7">
        <v>13000</v>
      </c>
      <c r="J104" s="7"/>
      <c r="K104" s="10">
        <v>225000000</v>
      </c>
      <c r="L104" s="10">
        <f>K104/1.05</f>
        <v>214285714.28571427</v>
      </c>
      <c r="M104" s="7" t="s">
        <v>12</v>
      </c>
    </row>
    <row r="105" spans="1:13" x14ac:dyDescent="0.2">
      <c r="A105" s="7" t="s">
        <v>25</v>
      </c>
      <c r="B105" s="7">
        <v>2012</v>
      </c>
      <c r="C105" s="7">
        <v>2</v>
      </c>
      <c r="D105" s="7">
        <v>24</v>
      </c>
      <c r="E105" s="7">
        <v>2012</v>
      </c>
      <c r="F105" s="7">
        <v>3</v>
      </c>
      <c r="G105" s="7">
        <v>16</v>
      </c>
      <c r="H105" s="7">
        <v>2</v>
      </c>
      <c r="I105" s="7">
        <v>3000</v>
      </c>
      <c r="J105" s="7"/>
      <c r="K105" s="10">
        <v>363000000</v>
      </c>
      <c r="L105" s="10">
        <f>K105/1.05</f>
        <v>345714285.71428567</v>
      </c>
      <c r="M105" s="7" t="s">
        <v>12</v>
      </c>
    </row>
    <row r="106" spans="1:13" x14ac:dyDescent="0.2">
      <c r="A106" s="7" t="s">
        <v>291</v>
      </c>
      <c r="B106" s="6">
        <v>2000</v>
      </c>
      <c r="C106" s="6">
        <v>12</v>
      </c>
      <c r="D106" s="6">
        <v>15</v>
      </c>
      <c r="E106" s="6">
        <v>2001</v>
      </c>
      <c r="F106" s="6">
        <v>1</v>
      </c>
      <c r="G106" s="6">
        <v>9</v>
      </c>
      <c r="H106" s="7"/>
      <c r="I106" s="7"/>
      <c r="J106" s="7"/>
      <c r="K106" s="9">
        <v>24000000</v>
      </c>
      <c r="L106" s="10">
        <f>K106/0.81</f>
        <v>29629629.629629627</v>
      </c>
      <c r="M106" s="7" t="s">
        <v>56</v>
      </c>
    </row>
    <row r="107" spans="1:13" x14ac:dyDescent="0.2">
      <c r="A107" s="7" t="s">
        <v>307</v>
      </c>
      <c r="B107" s="6">
        <v>2003</v>
      </c>
      <c r="C107" s="6">
        <v>1</v>
      </c>
      <c r="D107" s="6">
        <v>22</v>
      </c>
      <c r="E107" s="6">
        <v>2003</v>
      </c>
      <c r="F107" s="6">
        <v>3</v>
      </c>
      <c r="G107" s="6">
        <v>6</v>
      </c>
      <c r="H107" s="7">
        <v>0</v>
      </c>
      <c r="I107" s="7"/>
      <c r="J107" s="7"/>
      <c r="K107" s="9">
        <v>2000000</v>
      </c>
      <c r="L107" s="10">
        <f>K107/0.84</f>
        <v>2380952.3809523811</v>
      </c>
      <c r="M107" s="7" t="s">
        <v>56</v>
      </c>
    </row>
    <row r="108" spans="1:13" x14ac:dyDescent="0.2">
      <c r="A108" s="7" t="s">
        <v>133</v>
      </c>
      <c r="B108" s="6">
        <v>1990</v>
      </c>
      <c r="C108" s="6">
        <v>12</v>
      </c>
      <c r="D108" s="6">
        <v>25</v>
      </c>
      <c r="E108" s="6">
        <v>1991</v>
      </c>
      <c r="F108" s="6">
        <v>1</v>
      </c>
      <c r="G108" s="6">
        <v>16</v>
      </c>
      <c r="H108" s="7">
        <v>6</v>
      </c>
      <c r="I108" s="7"/>
      <c r="J108" s="7"/>
      <c r="K108" s="9">
        <v>80000000</v>
      </c>
      <c r="L108" s="12">
        <f>K108/0.62</f>
        <v>129032258.06451613</v>
      </c>
      <c r="M108" s="7" t="s">
        <v>56</v>
      </c>
    </row>
    <row r="109" spans="1:13" x14ac:dyDescent="0.2">
      <c r="A109" s="7" t="s">
        <v>273</v>
      </c>
      <c r="B109" s="6">
        <v>1999</v>
      </c>
      <c r="C109" s="6">
        <v>2</v>
      </c>
      <c r="D109" s="6">
        <v>6</v>
      </c>
      <c r="E109" s="6">
        <v>1999</v>
      </c>
      <c r="F109" s="6">
        <v>2</v>
      </c>
      <c r="G109" s="6">
        <v>12</v>
      </c>
      <c r="H109" s="7">
        <v>7</v>
      </c>
      <c r="I109" s="7"/>
      <c r="J109" s="7"/>
      <c r="K109" s="9">
        <v>300000000</v>
      </c>
      <c r="L109" s="10">
        <f>K109/0.76</f>
        <v>394736842.10526317</v>
      </c>
      <c r="M109" s="7" t="s">
        <v>56</v>
      </c>
    </row>
    <row r="110" spans="1:13" x14ac:dyDescent="0.2">
      <c r="A110" s="7" t="s">
        <v>141</v>
      </c>
      <c r="B110" s="7">
        <v>1991</v>
      </c>
      <c r="C110" s="7">
        <v>8</v>
      </c>
      <c r="D110" s="7">
        <v>2</v>
      </c>
      <c r="E110" s="7">
        <v>1991</v>
      </c>
      <c r="F110" s="7">
        <v>8</v>
      </c>
      <c r="G110" s="7">
        <v>6</v>
      </c>
      <c r="H110" s="7">
        <v>5</v>
      </c>
      <c r="I110" s="7">
        <v>0</v>
      </c>
      <c r="J110" s="7"/>
      <c r="K110" s="10">
        <v>82000000</v>
      </c>
      <c r="L110" s="10">
        <f>K110/0.62</f>
        <v>132258064.51612903</v>
      </c>
      <c r="M110" s="7" t="s">
        <v>12</v>
      </c>
    </row>
    <row r="111" spans="1:13" x14ac:dyDescent="0.2">
      <c r="A111" s="7" t="s">
        <v>141</v>
      </c>
      <c r="B111" s="7">
        <v>1995</v>
      </c>
      <c r="C111" s="7">
        <v>6</v>
      </c>
      <c r="D111" s="7">
        <v>27</v>
      </c>
      <c r="E111" s="7">
        <v>1995</v>
      </c>
      <c r="F111" s="7">
        <v>6</v>
      </c>
      <c r="G111" s="7">
        <v>27</v>
      </c>
      <c r="H111" s="7">
        <v>2</v>
      </c>
      <c r="I111" s="7">
        <v>0</v>
      </c>
      <c r="J111" s="7"/>
      <c r="K111" s="10">
        <v>200000</v>
      </c>
      <c r="L111" s="9">
        <f>K111/0.7</f>
        <v>285714.28571428574</v>
      </c>
      <c r="M111" s="7" t="s">
        <v>12</v>
      </c>
    </row>
    <row r="112" spans="1:13" x14ac:dyDescent="0.2">
      <c r="A112" s="7" t="s">
        <v>141</v>
      </c>
      <c r="B112" s="7">
        <v>1996</v>
      </c>
      <c r="C112" s="7">
        <v>6</v>
      </c>
      <c r="D112" s="7">
        <v>19</v>
      </c>
      <c r="E112" s="7">
        <v>1996</v>
      </c>
      <c r="F112" s="7">
        <v>6</v>
      </c>
      <c r="G112" s="7">
        <v>23</v>
      </c>
      <c r="H112" s="7">
        <v>0</v>
      </c>
      <c r="I112" s="7">
        <v>0</v>
      </c>
      <c r="J112" s="7"/>
      <c r="K112" s="10">
        <v>5000000</v>
      </c>
      <c r="L112" s="10">
        <f>K112/0.72</f>
        <v>6944444.444444445</v>
      </c>
      <c r="M112" s="7" t="s">
        <v>12</v>
      </c>
    </row>
    <row r="113" spans="1:13" x14ac:dyDescent="0.2">
      <c r="A113" s="7" t="s">
        <v>141</v>
      </c>
      <c r="B113" s="7">
        <v>1997</v>
      </c>
      <c r="C113" s="7">
        <v>7</v>
      </c>
      <c r="D113" s="7">
        <v>8</v>
      </c>
      <c r="E113" s="7">
        <v>1997</v>
      </c>
      <c r="F113" s="7">
        <v>7</v>
      </c>
      <c r="G113" s="7">
        <v>22</v>
      </c>
      <c r="H113" s="7">
        <v>3</v>
      </c>
      <c r="I113" s="7">
        <v>0</v>
      </c>
      <c r="J113" s="7"/>
      <c r="K113" s="10">
        <v>175000000</v>
      </c>
      <c r="L113" s="10">
        <f>K113/0.74</f>
        <v>236486486.48648649</v>
      </c>
      <c r="M113" s="7" t="s">
        <v>12</v>
      </c>
    </row>
    <row r="114" spans="1:13" x14ac:dyDescent="0.2">
      <c r="A114" s="7" t="s">
        <v>141</v>
      </c>
      <c r="B114" s="7">
        <v>2002</v>
      </c>
      <c r="C114" s="7">
        <v>8</v>
      </c>
      <c r="D114" s="7">
        <v>12</v>
      </c>
      <c r="E114" s="7">
        <v>2002</v>
      </c>
      <c r="F114" s="7">
        <v>8</v>
      </c>
      <c r="G114" s="7">
        <v>20</v>
      </c>
      <c r="H114" s="7">
        <v>9</v>
      </c>
      <c r="I114" s="7">
        <v>60000</v>
      </c>
      <c r="J114" s="7"/>
      <c r="K114" s="10">
        <v>2400000000</v>
      </c>
      <c r="L114" s="9">
        <f>K114/0.82</f>
        <v>2926829268.2926831</v>
      </c>
      <c r="M114" s="7" t="s">
        <v>12</v>
      </c>
    </row>
    <row r="115" spans="1:13" x14ac:dyDescent="0.2">
      <c r="A115" s="7" t="s">
        <v>141</v>
      </c>
      <c r="B115" s="7">
        <v>2005</v>
      </c>
      <c r="C115" s="7">
        <v>8</v>
      </c>
      <c r="D115" s="7">
        <v>21</v>
      </c>
      <c r="E115" s="7">
        <v>2005</v>
      </c>
      <c r="F115" s="7">
        <v>8</v>
      </c>
      <c r="G115" s="7">
        <v>26</v>
      </c>
      <c r="H115" s="7">
        <v>4</v>
      </c>
      <c r="I115" s="7">
        <v>0</v>
      </c>
      <c r="J115" s="7"/>
      <c r="K115" s="10">
        <v>700000000</v>
      </c>
      <c r="L115" s="10">
        <f>K115/0.9</f>
        <v>777777777.77777779</v>
      </c>
      <c r="M115" s="7" t="s">
        <v>12</v>
      </c>
    </row>
    <row r="116" spans="1:13" x14ac:dyDescent="0.2">
      <c r="A116" s="7" t="s">
        <v>141</v>
      </c>
      <c r="B116" s="7">
        <v>2009</v>
      </c>
      <c r="C116" s="7">
        <v>6</v>
      </c>
      <c r="D116" s="7">
        <v>22</v>
      </c>
      <c r="E116" s="7">
        <v>2009</v>
      </c>
      <c r="F116" s="7">
        <v>6</v>
      </c>
      <c r="G116" s="7">
        <v>28</v>
      </c>
      <c r="H116" s="7">
        <v>1</v>
      </c>
      <c r="I116" s="7">
        <v>0</v>
      </c>
      <c r="J116" s="7"/>
      <c r="K116" s="10">
        <v>200000000</v>
      </c>
      <c r="L116" s="9">
        <f>K116/0.98</f>
        <v>204081632.65306124</v>
      </c>
      <c r="M116" s="7" t="s">
        <v>12</v>
      </c>
    </row>
    <row r="117" spans="1:13" x14ac:dyDescent="0.2">
      <c r="A117" s="7" t="s">
        <v>141</v>
      </c>
      <c r="B117" s="7">
        <v>2013</v>
      </c>
      <c r="C117" s="7">
        <v>6</v>
      </c>
      <c r="D117" s="7">
        <v>2</v>
      </c>
      <c r="E117" s="7">
        <v>2013</v>
      </c>
      <c r="F117" s="7">
        <v>6</v>
      </c>
      <c r="G117" s="7">
        <v>3</v>
      </c>
      <c r="H117" s="7">
        <v>4</v>
      </c>
      <c r="I117" s="7">
        <v>200</v>
      </c>
      <c r="J117" s="7"/>
      <c r="K117" s="10">
        <v>1000000000</v>
      </c>
      <c r="L117" s="10">
        <f>K117/1.07</f>
        <v>934579439.25233638</v>
      </c>
      <c r="M117" s="7" t="s">
        <v>12</v>
      </c>
    </row>
    <row r="118" spans="1:13" x14ac:dyDescent="0.2">
      <c r="A118" s="7" t="s">
        <v>211</v>
      </c>
      <c r="B118" s="7">
        <v>1995</v>
      </c>
      <c r="C118" s="7">
        <v>6</v>
      </c>
      <c r="D118" s="7">
        <v>15</v>
      </c>
      <c r="E118" s="7">
        <v>1995</v>
      </c>
      <c r="F118" s="7">
        <v>6</v>
      </c>
      <c r="G118" s="7">
        <v>25</v>
      </c>
      <c r="H118" s="7">
        <v>0</v>
      </c>
      <c r="I118" s="7">
        <v>1650000</v>
      </c>
      <c r="J118" s="7"/>
      <c r="K118" s="10">
        <v>6700000</v>
      </c>
      <c r="L118" s="9">
        <f>K118/0.7</f>
        <v>9571428.5714285728</v>
      </c>
      <c r="M118" s="7" t="s">
        <v>12</v>
      </c>
    </row>
    <row r="119" spans="1:13" x14ac:dyDescent="0.2">
      <c r="A119" s="7" t="s">
        <v>211</v>
      </c>
      <c r="B119" s="7">
        <v>1995</v>
      </c>
      <c r="C119" s="7">
        <v>6</v>
      </c>
      <c r="D119" s="7">
        <v>21</v>
      </c>
      <c r="E119" s="7">
        <v>1995</v>
      </c>
      <c r="F119" s="7">
        <v>6</v>
      </c>
      <c r="G119" s="7">
        <v>21</v>
      </c>
      <c r="H119" s="7">
        <v>0</v>
      </c>
      <c r="I119" s="7">
        <v>2800</v>
      </c>
      <c r="J119" s="7"/>
      <c r="K119" s="10">
        <v>5500000</v>
      </c>
      <c r="L119" s="9">
        <f>K119/0.7</f>
        <v>7857142.8571428573</v>
      </c>
      <c r="M119" s="7" t="s">
        <v>12</v>
      </c>
    </row>
    <row r="120" spans="1:13" x14ac:dyDescent="0.2">
      <c r="A120" s="7" t="s">
        <v>211</v>
      </c>
      <c r="B120" s="7">
        <v>1995</v>
      </c>
      <c r="C120" s="7">
        <v>10</v>
      </c>
      <c r="D120" s="7">
        <v>5</v>
      </c>
      <c r="E120" s="7">
        <v>1995</v>
      </c>
      <c r="F120" s="7">
        <v>10</v>
      </c>
      <c r="G120" s="7">
        <v>5</v>
      </c>
      <c r="H120" s="7">
        <v>5</v>
      </c>
      <c r="I120" s="7">
        <v>6000</v>
      </c>
      <c r="J120" s="7"/>
      <c r="K120" s="10">
        <v>4000000</v>
      </c>
      <c r="L120" s="9">
        <f>K120/0.7</f>
        <v>5714285.7142857146</v>
      </c>
      <c r="M120" s="7" t="s">
        <v>12</v>
      </c>
    </row>
    <row r="121" spans="1:13" x14ac:dyDescent="0.2">
      <c r="A121" s="7" t="s">
        <v>211</v>
      </c>
      <c r="B121" s="7">
        <v>1997</v>
      </c>
      <c r="C121" s="7">
        <v>6</v>
      </c>
      <c r="D121" s="7">
        <v>5</v>
      </c>
      <c r="E121" s="7">
        <v>1997</v>
      </c>
      <c r="F121" s="7">
        <v>6</v>
      </c>
      <c r="G121" s="7">
        <v>5</v>
      </c>
      <c r="H121" s="7">
        <v>11</v>
      </c>
      <c r="I121" s="7">
        <v>75000</v>
      </c>
      <c r="J121" s="7"/>
      <c r="K121" s="10">
        <v>25000000</v>
      </c>
      <c r="L121" s="10">
        <f>K121/0.74</f>
        <v>33783783.783783786</v>
      </c>
      <c r="M121" s="7" t="s">
        <v>12</v>
      </c>
    </row>
    <row r="122" spans="1:13" x14ac:dyDescent="0.2">
      <c r="A122" s="7" t="s">
        <v>211</v>
      </c>
      <c r="B122" s="7">
        <v>2003</v>
      </c>
      <c r="C122" s="7">
        <v>4</v>
      </c>
      <c r="D122" s="7">
        <v>16</v>
      </c>
      <c r="E122" s="7">
        <v>2003</v>
      </c>
      <c r="F122" s="7">
        <v>6</v>
      </c>
      <c r="G122" s="7">
        <v>4</v>
      </c>
      <c r="H122" s="7">
        <v>0</v>
      </c>
      <c r="I122" s="7">
        <v>31500</v>
      </c>
      <c r="J122" s="7"/>
      <c r="K122" s="10">
        <v>55000000</v>
      </c>
      <c r="L122" s="10">
        <f>K122/0.84</f>
        <v>65476190.476190478</v>
      </c>
      <c r="M122" s="7" t="s">
        <v>12</v>
      </c>
    </row>
    <row r="123" spans="1:13" x14ac:dyDescent="0.2">
      <c r="A123" s="7" t="s">
        <v>330</v>
      </c>
      <c r="B123" s="7">
        <v>2013</v>
      </c>
      <c r="C123" s="7">
        <v>5</v>
      </c>
      <c r="D123" s="7">
        <v>22</v>
      </c>
      <c r="E123" s="7">
        <v>2013</v>
      </c>
      <c r="F123" s="7">
        <v>5</v>
      </c>
      <c r="G123" s="7">
        <v>22</v>
      </c>
      <c r="H123" s="7">
        <v>0</v>
      </c>
      <c r="I123" s="7">
        <v>1000</v>
      </c>
      <c r="J123" s="7"/>
      <c r="K123" s="10">
        <v>45000000</v>
      </c>
      <c r="L123" s="10">
        <f>K123/1.07</f>
        <v>42056074.766355135</v>
      </c>
      <c r="M123" s="7" t="s">
        <v>12</v>
      </c>
    </row>
    <row r="124" spans="1:13" x14ac:dyDescent="0.2">
      <c r="A124" s="6" t="s">
        <v>21</v>
      </c>
      <c r="B124" s="6">
        <v>1964</v>
      </c>
      <c r="C124" s="6">
        <v>7</v>
      </c>
      <c r="D124" s="7"/>
      <c r="E124" s="6">
        <v>1964</v>
      </c>
      <c r="F124" s="6">
        <v>7</v>
      </c>
      <c r="G124" s="6">
        <v>1</v>
      </c>
      <c r="H124" s="7">
        <v>0</v>
      </c>
      <c r="I124" s="8">
        <v>1000000</v>
      </c>
      <c r="J124" s="8">
        <v>1000000</v>
      </c>
      <c r="K124" s="9">
        <v>5000000</v>
      </c>
      <c r="L124" s="9">
        <f>K124/0.14</f>
        <v>35714285.714285709</v>
      </c>
      <c r="M124" s="7" t="s">
        <v>9</v>
      </c>
    </row>
    <row r="125" spans="1:13" x14ac:dyDescent="0.2">
      <c r="A125" s="6" t="s">
        <v>21</v>
      </c>
      <c r="B125" s="6">
        <v>1966</v>
      </c>
      <c r="C125" s="6">
        <v>6</v>
      </c>
      <c r="D125" s="7"/>
      <c r="E125" s="6">
        <v>1966</v>
      </c>
      <c r="F125" s="6">
        <v>8</v>
      </c>
      <c r="G125" s="6">
        <v>1</v>
      </c>
      <c r="H125" s="7">
        <v>39</v>
      </c>
      <c r="I125" s="8">
        <v>500000</v>
      </c>
      <c r="J125" s="8">
        <v>500000</v>
      </c>
      <c r="K125" s="9">
        <v>1000000</v>
      </c>
      <c r="L125" s="9">
        <f>K125/0.15</f>
        <v>6666666.666666667</v>
      </c>
      <c r="M125" s="7" t="s">
        <v>9</v>
      </c>
    </row>
    <row r="126" spans="1:13" x14ac:dyDescent="0.2">
      <c r="A126" s="6" t="s">
        <v>21</v>
      </c>
      <c r="B126" s="6">
        <v>1968</v>
      </c>
      <c r="C126" s="6">
        <v>7</v>
      </c>
      <c r="D126" s="7"/>
      <c r="E126" s="6">
        <v>1968</v>
      </c>
      <c r="F126" s="6">
        <v>10</v>
      </c>
      <c r="G126" s="6">
        <v>1</v>
      </c>
      <c r="H126" s="7">
        <v>221</v>
      </c>
      <c r="I126" s="8">
        <v>14910892</v>
      </c>
      <c r="J126" s="8">
        <v>878724</v>
      </c>
      <c r="K126" s="9">
        <v>199400000</v>
      </c>
      <c r="L126" s="9">
        <f>K126/0.16</f>
        <v>1246250000</v>
      </c>
      <c r="M126" s="7" t="s">
        <v>9</v>
      </c>
    </row>
    <row r="127" spans="1:13" x14ac:dyDescent="0.2">
      <c r="A127" s="6" t="s">
        <v>21</v>
      </c>
      <c r="B127" s="6">
        <v>1970</v>
      </c>
      <c r="C127" s="6">
        <v>7</v>
      </c>
      <c r="D127" s="7"/>
      <c r="E127" s="6">
        <v>1970</v>
      </c>
      <c r="F127" s="6">
        <v>7</v>
      </c>
      <c r="G127" s="6">
        <v>8</v>
      </c>
      <c r="H127" s="7">
        <v>0</v>
      </c>
      <c r="I127" s="8">
        <v>10000000</v>
      </c>
      <c r="J127" s="8">
        <v>1000000</v>
      </c>
      <c r="K127" s="9">
        <v>25000000</v>
      </c>
      <c r="L127" s="10">
        <f>K127/0.18</f>
        <v>138888888.8888889</v>
      </c>
      <c r="M127" s="7" t="s">
        <v>9</v>
      </c>
    </row>
    <row r="128" spans="1:13" x14ac:dyDescent="0.2">
      <c r="A128" s="7" t="s">
        <v>21</v>
      </c>
      <c r="B128" s="7">
        <v>1974</v>
      </c>
      <c r="C128" s="7">
        <v>7</v>
      </c>
      <c r="D128" s="7"/>
      <c r="E128" s="7">
        <v>1974</v>
      </c>
      <c r="F128" s="7">
        <v>7</v>
      </c>
      <c r="G128" s="7"/>
      <c r="H128" s="7">
        <v>28700</v>
      </c>
      <c r="I128" s="7">
        <v>38000000</v>
      </c>
      <c r="J128" s="7"/>
      <c r="K128" s="10">
        <v>579200000</v>
      </c>
      <c r="L128" s="10">
        <f>K128/0.23</f>
        <v>2518260869.5652175</v>
      </c>
      <c r="M128" s="7" t="s">
        <v>12</v>
      </c>
    </row>
    <row r="129" spans="1:13" x14ac:dyDescent="0.2">
      <c r="A129" s="7" t="s">
        <v>21</v>
      </c>
      <c r="B129" s="7">
        <v>1980</v>
      </c>
      <c r="C129" s="7">
        <v>8</v>
      </c>
      <c r="D129" s="7"/>
      <c r="E129" s="7">
        <v>1980</v>
      </c>
      <c r="F129" s="7">
        <v>8</v>
      </c>
      <c r="G129" s="7"/>
      <c r="H129" s="7">
        <v>655</v>
      </c>
      <c r="I129" s="7">
        <v>10000000</v>
      </c>
      <c r="J129" s="7"/>
      <c r="K129" s="10">
        <v>150000000</v>
      </c>
      <c r="L129" s="10">
        <f>K129/0.38</f>
        <v>394736842.10526317</v>
      </c>
      <c r="M129" s="7" t="s">
        <v>12</v>
      </c>
    </row>
    <row r="130" spans="1:13" x14ac:dyDescent="0.2">
      <c r="A130" s="7" t="s">
        <v>21</v>
      </c>
      <c r="B130" s="7">
        <v>1987</v>
      </c>
      <c r="C130" s="7">
        <v>7</v>
      </c>
      <c r="D130" s="7">
        <v>23</v>
      </c>
      <c r="E130" s="7">
        <v>1987</v>
      </c>
      <c r="F130" s="7">
        <v>9</v>
      </c>
      <c r="G130" s="7">
        <v>24</v>
      </c>
      <c r="H130" s="7">
        <v>880</v>
      </c>
      <c r="I130" s="7"/>
      <c r="J130" s="7"/>
      <c r="K130" s="12">
        <v>1300000000</v>
      </c>
      <c r="L130" s="10">
        <f>K130/0.52</f>
        <v>2500000000</v>
      </c>
      <c r="M130" s="7" t="s">
        <v>87</v>
      </c>
    </row>
    <row r="131" spans="1:13" x14ac:dyDescent="0.2">
      <c r="A131" s="7" t="s">
        <v>21</v>
      </c>
      <c r="B131" s="7">
        <v>1988</v>
      </c>
      <c r="C131" s="7">
        <v>6</v>
      </c>
      <c r="D131" s="7"/>
      <c r="E131" s="7">
        <v>1988</v>
      </c>
      <c r="F131" s="7">
        <v>9</v>
      </c>
      <c r="G131" s="7"/>
      <c r="H131" s="7">
        <v>2379</v>
      </c>
      <c r="I131" s="7">
        <v>45000000</v>
      </c>
      <c r="J131" s="7"/>
      <c r="K131" s="10">
        <v>2137000000</v>
      </c>
      <c r="L131" s="9">
        <f>K131/0.54</f>
        <v>3957407407.4074073</v>
      </c>
      <c r="M131" s="7" t="s">
        <v>12</v>
      </c>
    </row>
    <row r="132" spans="1:13" x14ac:dyDescent="0.2">
      <c r="A132" s="6" t="s">
        <v>21</v>
      </c>
      <c r="B132" s="6">
        <v>1988</v>
      </c>
      <c r="C132" s="6">
        <v>8</v>
      </c>
      <c r="D132" s="7"/>
      <c r="E132" s="6">
        <v>1988</v>
      </c>
      <c r="F132" s="6">
        <v>9</v>
      </c>
      <c r="G132" s="6">
        <v>1</v>
      </c>
      <c r="H132" s="8">
        <v>2379</v>
      </c>
      <c r="I132" s="8">
        <v>45000000</v>
      </c>
      <c r="J132" s="8">
        <v>28000000</v>
      </c>
      <c r="K132" s="9">
        <v>2137000000</v>
      </c>
      <c r="L132" s="9">
        <f>K132/0.54</f>
        <v>3957407407.4074073</v>
      </c>
      <c r="M132" s="7" t="s">
        <v>9</v>
      </c>
    </row>
    <row r="133" spans="1:13" x14ac:dyDescent="0.2">
      <c r="A133" s="7" t="s">
        <v>21</v>
      </c>
      <c r="B133" s="6">
        <v>1990</v>
      </c>
      <c r="C133" s="6">
        <v>3</v>
      </c>
      <c r="D133" s="6">
        <v>3</v>
      </c>
      <c r="E133" s="6">
        <v>1990</v>
      </c>
      <c r="F133" s="6">
        <v>3</v>
      </c>
      <c r="G133" s="6">
        <v>5</v>
      </c>
      <c r="H133" s="7"/>
      <c r="I133" s="7"/>
      <c r="J133" s="7"/>
      <c r="K133" s="9">
        <v>156000</v>
      </c>
      <c r="L133" s="12">
        <f>K133/0.6</f>
        <v>260000</v>
      </c>
      <c r="M133" s="7" t="s">
        <v>56</v>
      </c>
    </row>
    <row r="134" spans="1:13" x14ac:dyDescent="0.2">
      <c r="A134" s="7" t="s">
        <v>21</v>
      </c>
      <c r="B134" s="6">
        <v>1990</v>
      </c>
      <c r="C134" s="6">
        <v>7</v>
      </c>
      <c r="D134" s="6">
        <v>14</v>
      </c>
      <c r="E134" s="6">
        <v>1990</v>
      </c>
      <c r="F134" s="6">
        <v>9</v>
      </c>
      <c r="G134" s="6">
        <v>6</v>
      </c>
      <c r="H134" s="7">
        <v>64</v>
      </c>
      <c r="I134" s="7"/>
      <c r="J134" s="7"/>
      <c r="K134" s="9">
        <v>6000000</v>
      </c>
      <c r="L134" s="12">
        <f>K134/0.6</f>
        <v>10000000</v>
      </c>
      <c r="M134" s="7" t="s">
        <v>56</v>
      </c>
    </row>
    <row r="135" spans="1:13" x14ac:dyDescent="0.2">
      <c r="A135" s="7" t="s">
        <v>21</v>
      </c>
      <c r="B135" s="6">
        <v>1991</v>
      </c>
      <c r="C135" s="6">
        <v>4</v>
      </c>
      <c r="D135" s="6">
        <v>29</v>
      </c>
      <c r="E135" s="6">
        <v>1991</v>
      </c>
      <c r="F135" s="6">
        <v>5</v>
      </c>
      <c r="G135" s="6">
        <v>10</v>
      </c>
      <c r="H135" s="7">
        <v>138000</v>
      </c>
      <c r="I135" s="7"/>
      <c r="J135" s="7"/>
      <c r="K135" s="9">
        <v>1400000000</v>
      </c>
      <c r="L135" s="10">
        <f>K135/0.62</f>
        <v>2258064516.1290321</v>
      </c>
      <c r="M135" s="7" t="s">
        <v>56</v>
      </c>
    </row>
    <row r="136" spans="1:13" x14ac:dyDescent="0.2">
      <c r="A136" s="7" t="s">
        <v>21</v>
      </c>
      <c r="B136" s="7">
        <v>1991</v>
      </c>
      <c r="C136" s="7">
        <v>9</v>
      </c>
      <c r="D136" s="7">
        <v>2</v>
      </c>
      <c r="E136" s="7">
        <v>1991</v>
      </c>
      <c r="F136" s="7">
        <v>9</v>
      </c>
      <c r="G136" s="7">
        <v>10</v>
      </c>
      <c r="H136" s="7">
        <v>65</v>
      </c>
      <c r="I136" s="7">
        <v>200000</v>
      </c>
      <c r="J136" s="7"/>
      <c r="K136" s="10">
        <v>150000000</v>
      </c>
      <c r="L136" s="10">
        <f>K136/0.62</f>
        <v>241935483.87096775</v>
      </c>
      <c r="M136" s="7" t="s">
        <v>12</v>
      </c>
    </row>
    <row r="137" spans="1:13" x14ac:dyDescent="0.2">
      <c r="A137" s="7" t="s">
        <v>21</v>
      </c>
      <c r="B137" s="7">
        <v>1995</v>
      </c>
      <c r="C137" s="7">
        <v>5</v>
      </c>
      <c r="D137" s="7">
        <v>17</v>
      </c>
      <c r="E137" s="7">
        <v>1995</v>
      </c>
      <c r="F137" s="7">
        <v>5</v>
      </c>
      <c r="G137" s="7">
        <v>24</v>
      </c>
      <c r="H137" s="7">
        <v>41</v>
      </c>
      <c r="I137" s="7">
        <v>351000</v>
      </c>
      <c r="J137" s="7"/>
      <c r="K137" s="10">
        <v>300000</v>
      </c>
      <c r="L137" s="9">
        <f>K137/0.7</f>
        <v>428571.42857142858</v>
      </c>
      <c r="M137" s="7" t="s">
        <v>12</v>
      </c>
    </row>
    <row r="138" spans="1:13" x14ac:dyDescent="0.2">
      <c r="A138" s="7" t="s">
        <v>21</v>
      </c>
      <c r="B138" s="7">
        <v>1995</v>
      </c>
      <c r="C138" s="7">
        <v>6</v>
      </c>
      <c r="D138" s="7">
        <v>16</v>
      </c>
      <c r="E138" s="7">
        <v>1995</v>
      </c>
      <c r="F138" s="7">
        <v>6</v>
      </c>
      <c r="G138" s="7">
        <v>23</v>
      </c>
      <c r="H138" s="7">
        <v>250</v>
      </c>
      <c r="I138" s="7">
        <v>12656006</v>
      </c>
      <c r="J138" s="7"/>
      <c r="K138" s="10">
        <v>200000000</v>
      </c>
      <c r="L138" s="9">
        <f>K138/0.7</f>
        <v>285714285.71428573</v>
      </c>
      <c r="M138" s="7" t="s">
        <v>12</v>
      </c>
    </row>
    <row r="139" spans="1:13" x14ac:dyDescent="0.2">
      <c r="A139" s="7" t="s">
        <v>21</v>
      </c>
      <c r="B139" s="7">
        <v>1995</v>
      </c>
      <c r="C139" s="7">
        <v>9</v>
      </c>
      <c r="D139" s="7">
        <v>29</v>
      </c>
      <c r="E139" s="7">
        <v>1995</v>
      </c>
      <c r="F139" s="7">
        <v>10</v>
      </c>
      <c r="G139" s="7">
        <v>16</v>
      </c>
      <c r="H139" s="7">
        <v>400</v>
      </c>
      <c r="I139" s="7">
        <v>1250000</v>
      </c>
      <c r="J139" s="7"/>
      <c r="K139" s="10">
        <v>175000000</v>
      </c>
      <c r="L139" s="9">
        <f>K139/0.7</f>
        <v>250000000.00000003</v>
      </c>
      <c r="M139" s="7" t="s">
        <v>12</v>
      </c>
    </row>
    <row r="140" spans="1:13" x14ac:dyDescent="0.2">
      <c r="A140" s="7" t="s">
        <v>21</v>
      </c>
      <c r="B140" s="6">
        <v>1996</v>
      </c>
      <c r="C140" s="6">
        <v>7</v>
      </c>
      <c r="D140" s="6">
        <v>19</v>
      </c>
      <c r="E140" s="6">
        <v>1996</v>
      </c>
      <c r="F140" s="6">
        <v>8</v>
      </c>
      <c r="G140" s="6">
        <v>2</v>
      </c>
      <c r="H140" s="7">
        <v>50</v>
      </c>
      <c r="I140" s="7"/>
      <c r="J140" s="7"/>
      <c r="K140" s="9">
        <v>15000000</v>
      </c>
      <c r="L140" s="10">
        <f>K140/0.72</f>
        <v>20833333.333333336</v>
      </c>
      <c r="M140" s="7" t="s">
        <v>56</v>
      </c>
    </row>
    <row r="141" spans="1:13" x14ac:dyDescent="0.2">
      <c r="A141" s="7" t="s">
        <v>21</v>
      </c>
      <c r="B141" s="7">
        <v>1997</v>
      </c>
      <c r="C141" s="7">
        <v>7</v>
      </c>
      <c r="D141" s="7">
        <v>13</v>
      </c>
      <c r="E141" s="7">
        <v>1997</v>
      </c>
      <c r="F141" s="7">
        <v>7</v>
      </c>
      <c r="G141" s="7">
        <v>13</v>
      </c>
      <c r="H141" s="7">
        <v>79</v>
      </c>
      <c r="I141" s="7">
        <v>900030</v>
      </c>
      <c r="J141" s="7"/>
      <c r="K141" s="10">
        <v>229000000</v>
      </c>
      <c r="L141" s="10">
        <f>K141/0.74</f>
        <v>309459459.45945948</v>
      </c>
      <c r="M141" s="7" t="s">
        <v>12</v>
      </c>
    </row>
    <row r="142" spans="1:13" x14ac:dyDescent="0.2">
      <c r="A142" s="7" t="s">
        <v>21</v>
      </c>
      <c r="B142" s="7">
        <v>1998</v>
      </c>
      <c r="C142" s="7">
        <v>7</v>
      </c>
      <c r="D142" s="7">
        <v>5</v>
      </c>
      <c r="E142" s="7">
        <v>1998</v>
      </c>
      <c r="F142" s="7">
        <v>9</v>
      </c>
      <c r="G142" s="7">
        <v>22</v>
      </c>
      <c r="H142" s="7">
        <v>1050</v>
      </c>
      <c r="I142" s="7">
        <v>15000050</v>
      </c>
      <c r="J142" s="7"/>
      <c r="K142" s="10">
        <v>4300000000</v>
      </c>
      <c r="L142" s="9">
        <f>K142/0.75</f>
        <v>5733333333.333333</v>
      </c>
      <c r="M142" s="7" t="s">
        <v>12</v>
      </c>
    </row>
    <row r="143" spans="1:13" x14ac:dyDescent="0.2">
      <c r="A143" s="7" t="s">
        <v>21</v>
      </c>
      <c r="B143" s="7">
        <v>2000</v>
      </c>
      <c r="C143" s="7">
        <v>9</v>
      </c>
      <c r="D143" s="7"/>
      <c r="E143" s="7">
        <v>2000</v>
      </c>
      <c r="F143" s="7">
        <v>10</v>
      </c>
      <c r="G143" s="7"/>
      <c r="H143" s="7">
        <v>31</v>
      </c>
      <c r="I143" s="7">
        <v>2467138</v>
      </c>
      <c r="J143" s="7"/>
      <c r="K143" s="10">
        <v>500000000</v>
      </c>
      <c r="L143" s="10">
        <f>K143/0.79</f>
        <v>632911392.40506327</v>
      </c>
      <c r="M143" s="7" t="s">
        <v>12</v>
      </c>
    </row>
    <row r="144" spans="1:13" x14ac:dyDescent="0.2">
      <c r="A144" s="7" t="s">
        <v>21</v>
      </c>
      <c r="B144" s="7">
        <v>2004</v>
      </c>
      <c r="C144" s="7">
        <v>6</v>
      </c>
      <c r="D144" s="7">
        <v>20</v>
      </c>
      <c r="E144" s="7">
        <v>2004</v>
      </c>
      <c r="F144" s="7">
        <v>8</v>
      </c>
      <c r="G144" s="7">
        <v>3</v>
      </c>
      <c r="H144" s="7">
        <v>730</v>
      </c>
      <c r="I144" s="7">
        <v>36000000</v>
      </c>
      <c r="J144" s="7"/>
      <c r="K144" s="10">
        <v>2200000000</v>
      </c>
      <c r="L144" s="9">
        <f>K144/0.87</f>
        <v>2528735632.183908</v>
      </c>
      <c r="M144" s="7" t="s">
        <v>12</v>
      </c>
    </row>
    <row r="145" spans="1:13" x14ac:dyDescent="0.2">
      <c r="A145" s="7" t="s">
        <v>21</v>
      </c>
      <c r="B145" s="7">
        <v>2007</v>
      </c>
      <c r="C145" s="7">
        <v>6</v>
      </c>
      <c r="D145" s="7">
        <v>11</v>
      </c>
      <c r="E145" s="7">
        <v>2007</v>
      </c>
      <c r="F145" s="7">
        <v>6</v>
      </c>
      <c r="G145" s="7">
        <v>12</v>
      </c>
      <c r="H145" s="7">
        <v>120</v>
      </c>
      <c r="I145" s="7">
        <v>80060</v>
      </c>
      <c r="J145" s="7"/>
      <c r="K145" s="10">
        <v>14000000</v>
      </c>
      <c r="L145" s="10">
        <f>K145/0.95</f>
        <v>14736842.105263159</v>
      </c>
      <c r="M145" s="7" t="s">
        <v>12</v>
      </c>
    </row>
    <row r="146" spans="1:13" x14ac:dyDescent="0.2">
      <c r="A146" s="7" t="s">
        <v>21</v>
      </c>
      <c r="B146" s="7">
        <v>2007</v>
      </c>
      <c r="C146" s="7">
        <v>7</v>
      </c>
      <c r="D146" s="7">
        <v>21</v>
      </c>
      <c r="E146" s="7">
        <v>2007</v>
      </c>
      <c r="F146" s="7">
        <v>8</v>
      </c>
      <c r="G146" s="7">
        <v>3</v>
      </c>
      <c r="H146" s="7">
        <v>1110</v>
      </c>
      <c r="I146" s="7">
        <v>13771380</v>
      </c>
      <c r="J146" s="7"/>
      <c r="K146" s="10">
        <v>100000000</v>
      </c>
      <c r="L146" s="10">
        <f>K146/0.95</f>
        <v>105263157.89473684</v>
      </c>
      <c r="M146" s="7" t="s">
        <v>12</v>
      </c>
    </row>
    <row r="147" spans="1:13" x14ac:dyDescent="0.2">
      <c r="A147" s="7" t="s">
        <v>21</v>
      </c>
      <c r="B147" s="6">
        <v>2007</v>
      </c>
      <c r="C147" s="6">
        <v>11</v>
      </c>
      <c r="D147" s="6">
        <v>15</v>
      </c>
      <c r="E147" s="6">
        <v>2007</v>
      </c>
      <c r="F147" s="6">
        <v>12</v>
      </c>
      <c r="G147" s="6">
        <v>1</v>
      </c>
      <c r="H147" s="7">
        <v>3447</v>
      </c>
      <c r="I147" s="7"/>
      <c r="J147" s="7"/>
      <c r="K147" s="9">
        <v>1400000000</v>
      </c>
      <c r="L147" s="10">
        <f>K147/0.95</f>
        <v>1473684210.5263159</v>
      </c>
      <c r="M147" s="7" t="s">
        <v>56</v>
      </c>
    </row>
    <row r="148" spans="1:13" x14ac:dyDescent="0.2">
      <c r="A148" s="7" t="s">
        <v>21</v>
      </c>
      <c r="B148" s="7">
        <v>2014</v>
      </c>
      <c r="C148" s="7">
        <v>8</v>
      </c>
      <c r="D148" s="7">
        <v>11</v>
      </c>
      <c r="E148" s="7">
        <v>2014</v>
      </c>
      <c r="F148" s="7">
        <v>9</v>
      </c>
      <c r="G148" s="7">
        <v>10</v>
      </c>
      <c r="H148" s="7">
        <v>59</v>
      </c>
      <c r="I148" s="7">
        <v>2800447</v>
      </c>
      <c r="J148" s="7"/>
      <c r="K148" s="10">
        <v>160000000</v>
      </c>
      <c r="L148" s="10">
        <f>K148/1.09</f>
        <v>146788990.82568806</v>
      </c>
      <c r="M148" s="7" t="s">
        <v>12</v>
      </c>
    </row>
    <row r="149" spans="1:13" x14ac:dyDescent="0.2">
      <c r="A149" s="7" t="s">
        <v>94</v>
      </c>
      <c r="B149" s="6">
        <v>1988</v>
      </c>
      <c r="C149" s="6">
        <v>6</v>
      </c>
      <c r="D149" s="6">
        <v>27</v>
      </c>
      <c r="E149" s="6">
        <v>1988</v>
      </c>
      <c r="F149" s="6">
        <v>8</v>
      </c>
      <c r="G149" s="6">
        <v>15</v>
      </c>
      <c r="H149" s="7">
        <v>254</v>
      </c>
      <c r="I149" s="7"/>
      <c r="J149" s="7"/>
      <c r="K149" s="9">
        <v>450000000</v>
      </c>
      <c r="L149" s="9">
        <f>K149/0.54</f>
        <v>833333333.33333325</v>
      </c>
      <c r="M149" s="7" t="s">
        <v>56</v>
      </c>
    </row>
    <row r="150" spans="1:13" x14ac:dyDescent="0.2">
      <c r="A150" s="7" t="s">
        <v>361</v>
      </c>
      <c r="B150" s="7">
        <v>1970</v>
      </c>
      <c r="C150" s="7">
        <v>10</v>
      </c>
      <c r="D150" s="7">
        <v>2</v>
      </c>
      <c r="E150" s="7">
        <v>1970</v>
      </c>
      <c r="F150" s="7">
        <v>10</v>
      </c>
      <c r="G150" s="7">
        <v>2</v>
      </c>
      <c r="H150" s="7">
        <v>3</v>
      </c>
      <c r="I150" s="7">
        <v>210</v>
      </c>
      <c r="J150" s="7"/>
      <c r="K150" s="10">
        <v>500000</v>
      </c>
      <c r="L150" s="10">
        <f>K150/0.18</f>
        <v>2777777.777777778</v>
      </c>
      <c r="M150" s="7" t="s">
        <v>12</v>
      </c>
    </row>
    <row r="151" spans="1:13" x14ac:dyDescent="0.2">
      <c r="A151" s="7" t="s">
        <v>177</v>
      </c>
      <c r="B151" s="6">
        <v>1993</v>
      </c>
      <c r="C151" s="6">
        <v>7</v>
      </c>
      <c r="D151" s="6">
        <v>25</v>
      </c>
      <c r="E151" s="6">
        <v>1993</v>
      </c>
      <c r="F151" s="6">
        <v>8</v>
      </c>
      <c r="G151" s="6">
        <v>12</v>
      </c>
      <c r="H151" s="7">
        <v>6</v>
      </c>
      <c r="I151" s="7"/>
      <c r="J151" s="7"/>
      <c r="K151" s="9">
        <v>180000000</v>
      </c>
      <c r="L151" s="9">
        <f>K151/0.66</f>
        <v>272727272.72727269</v>
      </c>
      <c r="M151" s="7" t="s">
        <v>56</v>
      </c>
    </row>
    <row r="152" spans="1:13" x14ac:dyDescent="0.2">
      <c r="A152" s="7" t="s">
        <v>177</v>
      </c>
      <c r="B152" s="7">
        <v>1999</v>
      </c>
      <c r="C152" s="7">
        <v>3</v>
      </c>
      <c r="D152" s="7">
        <v>7</v>
      </c>
      <c r="E152" s="7">
        <v>1999</v>
      </c>
      <c r="F152" s="7">
        <v>4</v>
      </c>
      <c r="G152" s="7">
        <v>10</v>
      </c>
      <c r="H152" s="7">
        <v>2</v>
      </c>
      <c r="I152" s="7">
        <v>2000</v>
      </c>
      <c r="J152" s="7"/>
      <c r="K152" s="10">
        <v>4380000</v>
      </c>
      <c r="L152" s="10">
        <f>K152/0.76</f>
        <v>5763157.8947368423</v>
      </c>
      <c r="M152" s="7" t="s">
        <v>12</v>
      </c>
    </row>
    <row r="153" spans="1:13" x14ac:dyDescent="0.2">
      <c r="A153" s="7" t="s">
        <v>194</v>
      </c>
      <c r="B153" s="7">
        <v>1993</v>
      </c>
      <c r="C153" s="7">
        <v>12</v>
      </c>
      <c r="D153" s="7">
        <v>20</v>
      </c>
      <c r="E153" s="7">
        <v>1993</v>
      </c>
      <c r="F153" s="7">
        <v>12</v>
      </c>
      <c r="G153" s="7">
        <v>31</v>
      </c>
      <c r="H153" s="7">
        <v>0</v>
      </c>
      <c r="I153" s="7">
        <v>0</v>
      </c>
      <c r="J153" s="7"/>
      <c r="K153" s="10">
        <v>17000000</v>
      </c>
      <c r="L153" s="9">
        <f>K153/0.66</f>
        <v>25757575.757575758</v>
      </c>
      <c r="M153" s="11" t="s">
        <v>193</v>
      </c>
    </row>
    <row r="154" spans="1:13" x14ac:dyDescent="0.2">
      <c r="A154" s="7" t="s">
        <v>194</v>
      </c>
      <c r="B154" s="7">
        <v>1998</v>
      </c>
      <c r="C154" s="7">
        <v>9</v>
      </c>
      <c r="D154" s="7">
        <v>12</v>
      </c>
      <c r="E154" s="7">
        <v>1998</v>
      </c>
      <c r="F154" s="7">
        <v>9</v>
      </c>
      <c r="G154" s="7">
        <v>14</v>
      </c>
      <c r="H154" s="7">
        <v>1</v>
      </c>
      <c r="I154" s="7">
        <v>140</v>
      </c>
      <c r="J154" s="7"/>
      <c r="K154" s="10">
        <v>10000000</v>
      </c>
      <c r="L154" s="9">
        <f>K154/0.75</f>
        <v>13333333.333333334</v>
      </c>
      <c r="M154" s="7" t="s">
        <v>12</v>
      </c>
    </row>
    <row r="155" spans="1:13" x14ac:dyDescent="0.2">
      <c r="A155" s="7" t="s">
        <v>194</v>
      </c>
      <c r="B155" s="7">
        <v>2010</v>
      </c>
      <c r="C155" s="7">
        <v>11</v>
      </c>
      <c r="D155" s="7">
        <v>11</v>
      </c>
      <c r="E155" s="7">
        <v>2010</v>
      </c>
      <c r="F155" s="7">
        <v>11</v>
      </c>
      <c r="G155" s="7">
        <v>15</v>
      </c>
      <c r="H155" s="7">
        <v>3</v>
      </c>
      <c r="I155" s="7">
        <v>690</v>
      </c>
      <c r="J155" s="7"/>
      <c r="K155" s="10">
        <v>238146000</v>
      </c>
      <c r="L155" s="10">
        <f>K155/1</f>
        <v>238146000</v>
      </c>
      <c r="M155" s="7" t="s">
        <v>12</v>
      </c>
    </row>
    <row r="156" spans="1:13" x14ac:dyDescent="0.2">
      <c r="A156" s="7" t="s">
        <v>122</v>
      </c>
      <c r="B156" s="7">
        <v>1990</v>
      </c>
      <c r="C156" s="7">
        <v>5</v>
      </c>
      <c r="D156" s="7">
        <v>20</v>
      </c>
      <c r="E156" s="7">
        <v>1990</v>
      </c>
      <c r="F156" s="7">
        <v>5</v>
      </c>
      <c r="G156" s="7">
        <v>20</v>
      </c>
      <c r="H156" s="7">
        <v>0</v>
      </c>
      <c r="I156" s="7">
        <v>0</v>
      </c>
      <c r="J156" s="7"/>
      <c r="K156" s="10">
        <v>2200000</v>
      </c>
      <c r="L156" s="12">
        <f>K156/0.6</f>
        <v>3666666.666666667</v>
      </c>
      <c r="M156" s="7" t="s">
        <v>12</v>
      </c>
    </row>
    <row r="157" spans="1:13" x14ac:dyDescent="0.2">
      <c r="A157" s="7" t="s">
        <v>122</v>
      </c>
      <c r="B157" s="7">
        <v>1995</v>
      </c>
      <c r="C157" s="7">
        <v>10</v>
      </c>
      <c r="D157" s="7"/>
      <c r="E157" s="7">
        <v>1995</v>
      </c>
      <c r="F157" s="7">
        <v>10</v>
      </c>
      <c r="G157" s="7"/>
      <c r="H157" s="7">
        <v>0</v>
      </c>
      <c r="I157" s="7">
        <v>2600</v>
      </c>
      <c r="J157" s="7"/>
      <c r="K157" s="10">
        <v>500000</v>
      </c>
      <c r="L157" s="9">
        <f>K157/0.7</f>
        <v>714285.71428571432</v>
      </c>
      <c r="M157" s="7" t="s">
        <v>12</v>
      </c>
    </row>
    <row r="158" spans="1:13" x14ac:dyDescent="0.2">
      <c r="A158" s="7" t="s">
        <v>122</v>
      </c>
      <c r="B158" s="7">
        <v>2008</v>
      </c>
      <c r="C158" s="7">
        <v>10</v>
      </c>
      <c r="D158" s="7">
        <v>19</v>
      </c>
      <c r="E158" s="7">
        <v>2008</v>
      </c>
      <c r="F158" s="7">
        <v>11</v>
      </c>
      <c r="G158" s="7">
        <v>12</v>
      </c>
      <c r="H158" s="7">
        <v>1</v>
      </c>
      <c r="I158" s="7">
        <v>38000</v>
      </c>
      <c r="J158" s="7"/>
      <c r="K158" s="10">
        <v>9697000</v>
      </c>
      <c r="L158" s="9">
        <f>K158/0.99</f>
        <v>9794949.4949494954</v>
      </c>
      <c r="M158" s="7" t="s">
        <v>12</v>
      </c>
    </row>
    <row r="159" spans="1:13" x14ac:dyDescent="0.2">
      <c r="A159" s="6" t="s">
        <v>65</v>
      </c>
      <c r="B159" s="6">
        <v>1970</v>
      </c>
      <c r="C159" s="6">
        <v>9</v>
      </c>
      <c r="D159" s="6">
        <v>1</v>
      </c>
      <c r="E159" s="6">
        <v>1970</v>
      </c>
      <c r="F159" s="6">
        <v>9</v>
      </c>
      <c r="G159" s="6"/>
      <c r="H159" s="7">
        <v>0</v>
      </c>
      <c r="I159" s="8">
        <v>0</v>
      </c>
      <c r="J159" s="8">
        <v>0</v>
      </c>
      <c r="K159" s="9">
        <v>200000</v>
      </c>
      <c r="L159" s="10">
        <f>K159/0.18</f>
        <v>1111111.1111111112</v>
      </c>
      <c r="M159" s="7" t="s">
        <v>9</v>
      </c>
    </row>
    <row r="160" spans="1:13" x14ac:dyDescent="0.2">
      <c r="A160" s="7" t="s">
        <v>65</v>
      </c>
      <c r="B160" s="7">
        <v>1985</v>
      </c>
      <c r="C160" s="7">
        <v>10</v>
      </c>
      <c r="D160" s="7">
        <v>10</v>
      </c>
      <c r="E160" s="7">
        <v>1985</v>
      </c>
      <c r="F160" s="7">
        <v>10</v>
      </c>
      <c r="G160" s="7">
        <v>28</v>
      </c>
      <c r="H160" s="7">
        <v>78</v>
      </c>
      <c r="I160" s="7"/>
      <c r="J160" s="7"/>
      <c r="K160" s="12">
        <v>4873782</v>
      </c>
      <c r="L160" s="9">
        <f>K160/0.49</f>
        <v>9946493.8775510211</v>
      </c>
      <c r="M160" s="7" t="s">
        <v>56</v>
      </c>
    </row>
    <row r="161" spans="1:13" x14ac:dyDescent="0.2">
      <c r="A161" s="7" t="s">
        <v>65</v>
      </c>
      <c r="B161" s="7">
        <v>1995</v>
      </c>
      <c r="C161" s="7">
        <v>7</v>
      </c>
      <c r="D161" s="7"/>
      <c r="E161" s="7">
        <v>1995</v>
      </c>
      <c r="F161" s="7">
        <v>7</v>
      </c>
      <c r="G161" s="7"/>
      <c r="H161" s="7">
        <v>20</v>
      </c>
      <c r="I161" s="7">
        <v>123000</v>
      </c>
      <c r="J161" s="7"/>
      <c r="K161" s="10">
        <v>3100000</v>
      </c>
      <c r="L161" s="9">
        <f>K161/0.7</f>
        <v>4428571.4285714291</v>
      </c>
      <c r="M161" s="7" t="s">
        <v>12</v>
      </c>
    </row>
    <row r="162" spans="1:13" x14ac:dyDescent="0.2">
      <c r="A162" s="7" t="s">
        <v>65</v>
      </c>
      <c r="B162" s="7">
        <v>1999</v>
      </c>
      <c r="C162" s="7">
        <v>7</v>
      </c>
      <c r="D162" s="7"/>
      <c r="E162" s="7">
        <v>1999</v>
      </c>
      <c r="F162" s="7">
        <v>7</v>
      </c>
      <c r="G162" s="7"/>
      <c r="H162" s="7">
        <v>3</v>
      </c>
      <c r="I162" s="7">
        <v>57469</v>
      </c>
      <c r="J162" s="7"/>
      <c r="K162" s="10">
        <v>215000</v>
      </c>
      <c r="L162" s="10">
        <f>K162/0.76</f>
        <v>282894.73684210528</v>
      </c>
      <c r="M162" s="7" t="s">
        <v>12</v>
      </c>
    </row>
    <row r="163" spans="1:13" x14ac:dyDescent="0.2">
      <c r="A163" s="6" t="s">
        <v>30</v>
      </c>
      <c r="B163" s="6">
        <v>1965</v>
      </c>
      <c r="C163" s="6">
        <v>12</v>
      </c>
      <c r="D163" s="6">
        <v>22</v>
      </c>
      <c r="E163" s="6">
        <v>1965</v>
      </c>
      <c r="F163" s="6">
        <v>12</v>
      </c>
      <c r="G163" s="6">
        <v>25</v>
      </c>
      <c r="H163" s="7">
        <v>40</v>
      </c>
      <c r="I163" s="8">
        <v>500</v>
      </c>
      <c r="J163" s="8">
        <v>0</v>
      </c>
      <c r="K163" s="9">
        <v>100000</v>
      </c>
      <c r="L163" s="9">
        <f>K163/0.14</f>
        <v>714285.7142857142</v>
      </c>
      <c r="M163" s="7" t="s">
        <v>9</v>
      </c>
    </row>
    <row r="164" spans="1:13" x14ac:dyDescent="0.2">
      <c r="A164" s="6" t="s">
        <v>30</v>
      </c>
      <c r="B164" s="6">
        <v>1966</v>
      </c>
      <c r="C164" s="6">
        <v>2</v>
      </c>
      <c r="D164" s="7"/>
      <c r="E164" s="6">
        <v>1966</v>
      </c>
      <c r="F164" s="6">
        <v>3</v>
      </c>
      <c r="G164" s="6">
        <v>1</v>
      </c>
      <c r="H164" s="7">
        <v>0</v>
      </c>
      <c r="I164" s="8">
        <v>5500</v>
      </c>
      <c r="J164" s="8">
        <v>5500</v>
      </c>
      <c r="K164" s="9">
        <v>500000</v>
      </c>
      <c r="L164" s="9">
        <f>K164/0.15</f>
        <v>3333333.3333333335</v>
      </c>
      <c r="M164" s="7" t="s">
        <v>9</v>
      </c>
    </row>
    <row r="165" spans="1:13" x14ac:dyDescent="0.2">
      <c r="A165" s="6" t="s">
        <v>30</v>
      </c>
      <c r="B165" s="6">
        <v>1966</v>
      </c>
      <c r="C165" s="6">
        <v>6</v>
      </c>
      <c r="D165" s="6">
        <v>29</v>
      </c>
      <c r="E165" s="6">
        <v>1966</v>
      </c>
      <c r="F165" s="6">
        <v>7</v>
      </c>
      <c r="G165" s="6">
        <v>1</v>
      </c>
      <c r="H165" s="7">
        <v>14</v>
      </c>
      <c r="I165" s="8">
        <v>600</v>
      </c>
      <c r="J165" s="8">
        <v>600</v>
      </c>
      <c r="K165" s="9">
        <v>118000</v>
      </c>
      <c r="L165" s="9">
        <f>K165/0.15</f>
        <v>786666.66666666674</v>
      </c>
      <c r="M165" s="7" t="s">
        <v>9</v>
      </c>
    </row>
    <row r="166" spans="1:13" x14ac:dyDescent="0.2">
      <c r="A166" s="6" t="s">
        <v>30</v>
      </c>
      <c r="B166" s="6">
        <v>1968</v>
      </c>
      <c r="C166" s="6">
        <v>2</v>
      </c>
      <c r="D166" s="6">
        <v>11</v>
      </c>
      <c r="E166" s="6">
        <v>1968</v>
      </c>
      <c r="F166" s="6">
        <v>2</v>
      </c>
      <c r="G166" s="6">
        <v>24</v>
      </c>
      <c r="H166" s="7">
        <v>24</v>
      </c>
      <c r="I166" s="8">
        <v>20000</v>
      </c>
      <c r="J166" s="8">
        <v>600</v>
      </c>
      <c r="K166" s="9">
        <v>3000000</v>
      </c>
      <c r="L166" s="9">
        <f>K166/0.16</f>
        <v>18750000</v>
      </c>
      <c r="M166" s="7" t="s">
        <v>9</v>
      </c>
    </row>
    <row r="167" spans="1:13" x14ac:dyDescent="0.2">
      <c r="A167" s="6" t="s">
        <v>30</v>
      </c>
      <c r="B167" s="6">
        <v>1974</v>
      </c>
      <c r="C167" s="6">
        <v>2</v>
      </c>
      <c r="D167" s="7"/>
      <c r="E167" s="6">
        <v>1974</v>
      </c>
      <c r="F167" s="6">
        <v>2</v>
      </c>
      <c r="G167" s="6">
        <v>8</v>
      </c>
      <c r="H167" s="7">
        <v>31</v>
      </c>
      <c r="I167" s="8">
        <v>18000</v>
      </c>
      <c r="J167" s="8">
        <v>18000</v>
      </c>
      <c r="K167" s="9">
        <v>10500000</v>
      </c>
      <c r="L167" s="10">
        <f>K167/0.23</f>
        <v>45652173.913043477</v>
      </c>
      <c r="M167" s="7" t="s">
        <v>9</v>
      </c>
    </row>
    <row r="168" spans="1:13" x14ac:dyDescent="0.2">
      <c r="A168" s="7" t="s">
        <v>30</v>
      </c>
      <c r="B168" s="7">
        <v>1977</v>
      </c>
      <c r="C168" s="7">
        <v>1</v>
      </c>
      <c r="D168" s="7">
        <v>3</v>
      </c>
      <c r="E168" s="7">
        <v>1977</v>
      </c>
      <c r="F168" s="7">
        <v>1</v>
      </c>
      <c r="G168" s="7">
        <v>3</v>
      </c>
      <c r="H168" s="7">
        <v>10</v>
      </c>
      <c r="I168" s="7">
        <v>90000</v>
      </c>
      <c r="J168" s="7"/>
      <c r="K168" s="10">
        <v>10000000</v>
      </c>
      <c r="L168" s="10">
        <f>K168/0.28</f>
        <v>35714285.714285709</v>
      </c>
      <c r="M168" s="7" t="s">
        <v>12</v>
      </c>
    </row>
    <row r="169" spans="1:13" x14ac:dyDescent="0.2">
      <c r="A169" s="6" t="s">
        <v>30</v>
      </c>
      <c r="B169" s="6">
        <v>1982</v>
      </c>
      <c r="C169" s="6">
        <v>3</v>
      </c>
      <c r="D169" s="7"/>
      <c r="E169" s="6">
        <v>1982</v>
      </c>
      <c r="F169" s="6">
        <v>4</v>
      </c>
      <c r="G169" s="6">
        <v>8</v>
      </c>
      <c r="H169" s="7">
        <v>0</v>
      </c>
      <c r="I169" s="8">
        <v>30000</v>
      </c>
      <c r="J169" s="8">
        <v>0</v>
      </c>
      <c r="K169" s="9">
        <v>400000000</v>
      </c>
      <c r="L169" s="10">
        <f>K169/0.44</f>
        <v>909090909.09090912</v>
      </c>
      <c r="M169" s="7" t="s">
        <v>9</v>
      </c>
    </row>
    <row r="170" spans="1:13" x14ac:dyDescent="0.2">
      <c r="A170" s="6" t="s">
        <v>30</v>
      </c>
      <c r="B170" s="6">
        <v>1983</v>
      </c>
      <c r="C170" s="6">
        <v>3</v>
      </c>
      <c r="D170" s="6">
        <v>17</v>
      </c>
      <c r="E170" s="6">
        <v>1983</v>
      </c>
      <c r="F170" s="6">
        <v>3</v>
      </c>
      <c r="G170" s="6">
        <v>24</v>
      </c>
      <c r="H170" s="7">
        <v>250</v>
      </c>
      <c r="I170" s="8">
        <v>50000</v>
      </c>
      <c r="J170" s="8">
        <v>0</v>
      </c>
      <c r="K170" s="9">
        <v>48400000</v>
      </c>
      <c r="L170" s="9">
        <f>K170/0.46</f>
        <v>105217391.30434783</v>
      </c>
      <c r="M170" s="7" t="s">
        <v>9</v>
      </c>
    </row>
    <row r="171" spans="1:13" x14ac:dyDescent="0.2">
      <c r="A171" s="7" t="s">
        <v>30</v>
      </c>
      <c r="B171" s="6">
        <v>1986</v>
      </c>
      <c r="C171" s="6">
        <v>1</v>
      </c>
      <c r="D171" s="6">
        <v>6</v>
      </c>
      <c r="E171" s="6">
        <v>1986</v>
      </c>
      <c r="F171" s="6">
        <v>4</v>
      </c>
      <c r="G171" s="6">
        <v>3</v>
      </c>
      <c r="H171" s="7">
        <v>30</v>
      </c>
      <c r="I171" s="7"/>
      <c r="J171" s="7"/>
      <c r="K171" s="9">
        <v>42000000</v>
      </c>
      <c r="L171" s="9">
        <f>K171/0.5</f>
        <v>84000000</v>
      </c>
      <c r="M171" s="7" t="s">
        <v>56</v>
      </c>
    </row>
    <row r="172" spans="1:13" x14ac:dyDescent="0.2">
      <c r="A172" s="7" t="s">
        <v>30</v>
      </c>
      <c r="B172" s="7">
        <v>1992</v>
      </c>
      <c r="C172" s="7">
        <v>1</v>
      </c>
      <c r="D172" s="7">
        <v>1</v>
      </c>
      <c r="E172" s="7">
        <v>1992</v>
      </c>
      <c r="F172" s="7">
        <v>5</v>
      </c>
      <c r="G172" s="7">
        <v>26</v>
      </c>
      <c r="H172" s="7">
        <v>0</v>
      </c>
      <c r="I172" s="7">
        <v>0</v>
      </c>
      <c r="J172" s="7"/>
      <c r="K172" s="10">
        <v>100000000</v>
      </c>
      <c r="L172" s="10">
        <f>K172/0.64</f>
        <v>156250000</v>
      </c>
      <c r="M172" s="7" t="s">
        <v>12</v>
      </c>
    </row>
    <row r="173" spans="1:13" x14ac:dyDescent="0.2">
      <c r="A173" s="7" t="s">
        <v>30</v>
      </c>
      <c r="B173" s="7">
        <v>1992</v>
      </c>
      <c r="C173" s="7">
        <v>3</v>
      </c>
      <c r="D173" s="7">
        <v>10</v>
      </c>
      <c r="E173" s="7">
        <v>1992</v>
      </c>
      <c r="F173" s="7">
        <v>3</v>
      </c>
      <c r="G173" s="7">
        <v>11</v>
      </c>
      <c r="H173" s="7">
        <v>4</v>
      </c>
      <c r="I173" s="7">
        <v>40050</v>
      </c>
      <c r="J173" s="7"/>
      <c r="K173" s="10">
        <v>100000000</v>
      </c>
      <c r="L173" s="10">
        <f>K173/0.64</f>
        <v>156250000</v>
      </c>
      <c r="M173" s="7" t="s">
        <v>12</v>
      </c>
    </row>
    <row r="174" spans="1:13" x14ac:dyDescent="0.2">
      <c r="A174" s="7" t="s">
        <v>30</v>
      </c>
      <c r="B174" s="7">
        <v>1997</v>
      </c>
      <c r="C174" s="7">
        <v>2</v>
      </c>
      <c r="D174" s="7">
        <v>1</v>
      </c>
      <c r="E174" s="7">
        <v>1997</v>
      </c>
      <c r="F174" s="7">
        <v>2</v>
      </c>
      <c r="G174" s="7">
        <v>15</v>
      </c>
      <c r="H174" s="7">
        <v>40</v>
      </c>
      <c r="I174" s="7">
        <v>190000</v>
      </c>
      <c r="J174" s="7"/>
      <c r="K174" s="10">
        <v>35000000</v>
      </c>
      <c r="L174" s="10">
        <f>K174/0.74</f>
        <v>47297297.297297299</v>
      </c>
      <c r="M174" s="7" t="s">
        <v>12</v>
      </c>
    </row>
    <row r="175" spans="1:13" x14ac:dyDescent="0.2">
      <c r="A175" s="7" t="s">
        <v>30</v>
      </c>
      <c r="B175" s="7">
        <v>1997</v>
      </c>
      <c r="C175" s="7">
        <v>3</v>
      </c>
      <c r="D175" s="7">
        <v>1</v>
      </c>
      <c r="E175" s="7">
        <v>1997</v>
      </c>
      <c r="F175" s="7">
        <v>3</v>
      </c>
      <c r="G175" s="7">
        <v>4</v>
      </c>
      <c r="H175" s="7">
        <v>16</v>
      </c>
      <c r="I175" s="7">
        <v>0</v>
      </c>
      <c r="J175" s="7"/>
      <c r="K175" s="10">
        <v>35000000</v>
      </c>
      <c r="L175" s="10">
        <f>K175/0.74</f>
        <v>47297297.297297299</v>
      </c>
      <c r="M175" s="7" t="s">
        <v>12</v>
      </c>
    </row>
    <row r="176" spans="1:13" x14ac:dyDescent="0.2">
      <c r="A176" s="7" t="s">
        <v>30</v>
      </c>
      <c r="B176" s="7">
        <v>2001</v>
      </c>
      <c r="C176" s="7">
        <v>1</v>
      </c>
      <c r="D176" s="7">
        <v>1</v>
      </c>
      <c r="E176" s="7">
        <v>2001</v>
      </c>
      <c r="F176" s="7">
        <v>3</v>
      </c>
      <c r="G176" s="7">
        <v>22</v>
      </c>
      <c r="H176" s="7">
        <v>41</v>
      </c>
      <c r="I176" s="7">
        <v>357250</v>
      </c>
      <c r="J176" s="7"/>
      <c r="K176" s="10">
        <v>121000000</v>
      </c>
      <c r="L176" s="10">
        <f>K176/0.81</f>
        <v>149382716.04938272</v>
      </c>
      <c r="M176" s="7" t="s">
        <v>12</v>
      </c>
    </row>
    <row r="177" spans="1:13" x14ac:dyDescent="0.2">
      <c r="A177" s="7" t="s">
        <v>30</v>
      </c>
      <c r="B177" s="7">
        <v>2002</v>
      </c>
      <c r="C177" s="7">
        <v>2</v>
      </c>
      <c r="D177" s="7">
        <v>19</v>
      </c>
      <c r="E177" s="7">
        <v>2002</v>
      </c>
      <c r="F177" s="7">
        <v>2</v>
      </c>
      <c r="G177" s="7">
        <v>21</v>
      </c>
      <c r="H177" s="7">
        <v>76</v>
      </c>
      <c r="I177" s="7">
        <v>5146</v>
      </c>
      <c r="J177" s="7"/>
      <c r="K177" s="10">
        <v>100000000</v>
      </c>
      <c r="L177" s="9">
        <f>K177/0.82</f>
        <v>121951219.51219513</v>
      </c>
      <c r="M177" s="7" t="s">
        <v>12</v>
      </c>
    </row>
    <row r="178" spans="1:13" x14ac:dyDescent="0.2">
      <c r="A178" s="7" t="s">
        <v>30</v>
      </c>
      <c r="B178" s="6">
        <v>2003</v>
      </c>
      <c r="C178" s="6">
        <v>12</v>
      </c>
      <c r="D178" s="6">
        <v>22</v>
      </c>
      <c r="E178" s="6">
        <v>2003</v>
      </c>
      <c r="F178" s="6">
        <v>12</v>
      </c>
      <c r="G178" s="6">
        <v>26</v>
      </c>
      <c r="H178" s="7">
        <v>35</v>
      </c>
      <c r="I178" s="7"/>
      <c r="J178" s="7"/>
      <c r="K178" s="9">
        <v>1000000</v>
      </c>
      <c r="L178" s="10">
        <f>K178/0.84</f>
        <v>1190476.1904761905</v>
      </c>
      <c r="M178" s="7" t="s">
        <v>56</v>
      </c>
    </row>
    <row r="179" spans="1:13" x14ac:dyDescent="0.2">
      <c r="A179" s="7" t="s">
        <v>30</v>
      </c>
      <c r="B179" s="7">
        <v>2006</v>
      </c>
      <c r="C179" s="7">
        <v>1</v>
      </c>
      <c r="D179" s="7">
        <v>25</v>
      </c>
      <c r="E179" s="7">
        <v>2006</v>
      </c>
      <c r="F179" s="7">
        <v>4</v>
      </c>
      <c r="G179" s="7">
        <v>17</v>
      </c>
      <c r="H179" s="7">
        <v>25</v>
      </c>
      <c r="I179" s="7">
        <v>126096</v>
      </c>
      <c r="J179" s="7"/>
      <c r="K179" s="10">
        <v>35000000</v>
      </c>
      <c r="L179" s="10">
        <f>K179/0.92</f>
        <v>38043478.260869563</v>
      </c>
      <c r="M179" s="7" t="s">
        <v>12</v>
      </c>
    </row>
    <row r="180" spans="1:13" x14ac:dyDescent="0.2">
      <c r="A180" s="7" t="s">
        <v>30</v>
      </c>
      <c r="B180" s="7">
        <v>2007</v>
      </c>
      <c r="C180" s="7">
        <v>1</v>
      </c>
      <c r="D180" s="7">
        <v>10</v>
      </c>
      <c r="E180" s="7">
        <v>2007</v>
      </c>
      <c r="F180" s="7">
        <v>5</v>
      </c>
      <c r="G180" s="7">
        <v>1</v>
      </c>
      <c r="H180" s="7">
        <v>40</v>
      </c>
      <c r="I180" s="7">
        <v>339495</v>
      </c>
      <c r="J180" s="7"/>
      <c r="K180" s="10">
        <v>90000000</v>
      </c>
      <c r="L180" s="10">
        <f>K180/0.95</f>
        <v>94736842.105263159</v>
      </c>
      <c r="M180" s="7" t="s">
        <v>12</v>
      </c>
    </row>
    <row r="181" spans="1:13" x14ac:dyDescent="0.2">
      <c r="A181" s="7" t="s">
        <v>30</v>
      </c>
      <c r="B181" s="7">
        <v>2007</v>
      </c>
      <c r="C181" s="7">
        <v>12</v>
      </c>
      <c r="D181" s="7">
        <v>15</v>
      </c>
      <c r="E181" s="7">
        <v>2008</v>
      </c>
      <c r="F181" s="7">
        <v>2</v>
      </c>
      <c r="G181" s="7">
        <v>20</v>
      </c>
      <c r="H181" s="7">
        <v>75</v>
      </c>
      <c r="I181" s="7">
        <v>485000</v>
      </c>
      <c r="J181" s="7"/>
      <c r="K181" s="10">
        <v>500000000</v>
      </c>
      <c r="L181" s="10">
        <f>K181/0.99</f>
        <v>505050505.05050504</v>
      </c>
      <c r="M181" s="7" t="s">
        <v>12</v>
      </c>
    </row>
    <row r="182" spans="1:13" x14ac:dyDescent="0.2">
      <c r="A182" s="7" t="s">
        <v>30</v>
      </c>
      <c r="B182" s="7">
        <v>2011</v>
      </c>
      <c r="C182" s="7">
        <v>2</v>
      </c>
      <c r="D182" s="7">
        <v>14</v>
      </c>
      <c r="E182" s="7">
        <v>2011</v>
      </c>
      <c r="F182" s="7">
        <v>4</v>
      </c>
      <c r="G182" s="7">
        <v>11</v>
      </c>
      <c r="H182" s="7">
        <v>52</v>
      </c>
      <c r="I182" s="7">
        <v>88825</v>
      </c>
      <c r="J182" s="7"/>
      <c r="K182" s="10">
        <v>20000000</v>
      </c>
      <c r="L182" s="10">
        <f>K182/1.03</f>
        <v>19417475.728155341</v>
      </c>
      <c r="M182" s="7" t="s">
        <v>12</v>
      </c>
    </row>
    <row r="183" spans="1:13" x14ac:dyDescent="0.2">
      <c r="A183" s="7" t="s">
        <v>30</v>
      </c>
      <c r="B183" s="7">
        <v>2013</v>
      </c>
      <c r="C183" s="7">
        <v>1</v>
      </c>
      <c r="D183" s="7">
        <v>28</v>
      </c>
      <c r="E183" s="7">
        <v>2013</v>
      </c>
      <c r="F183" s="7">
        <v>2</v>
      </c>
      <c r="G183" s="7">
        <v>27</v>
      </c>
      <c r="H183" s="7">
        <v>25</v>
      </c>
      <c r="I183" s="7">
        <v>145000</v>
      </c>
      <c r="J183" s="7"/>
      <c r="K183" s="10">
        <v>2500000</v>
      </c>
      <c r="L183" s="10">
        <f>K183/1.07</f>
        <v>2336448.5981308408</v>
      </c>
      <c r="M183" s="7" t="s">
        <v>12</v>
      </c>
    </row>
    <row r="184" spans="1:13" x14ac:dyDescent="0.2">
      <c r="A184" s="7" t="s">
        <v>327</v>
      </c>
      <c r="B184" s="7">
        <v>2010</v>
      </c>
      <c r="C184" s="7">
        <v>6</v>
      </c>
      <c r="D184" s="7">
        <v>20</v>
      </c>
      <c r="E184" s="7">
        <v>2010</v>
      </c>
      <c r="F184" s="7">
        <v>6</v>
      </c>
      <c r="G184" s="7">
        <v>22</v>
      </c>
      <c r="H184" s="7">
        <v>0</v>
      </c>
      <c r="I184" s="7">
        <v>14910</v>
      </c>
      <c r="J184" s="7"/>
      <c r="K184" s="10">
        <v>87000000</v>
      </c>
      <c r="L184" s="10">
        <f>K184/1</f>
        <v>87000000</v>
      </c>
      <c r="M184" s="7" t="s">
        <v>12</v>
      </c>
    </row>
    <row r="185" spans="1:13" x14ac:dyDescent="0.2">
      <c r="A185" s="7" t="s">
        <v>327</v>
      </c>
      <c r="B185" s="7">
        <v>2014</v>
      </c>
      <c r="C185" s="7">
        <v>5</v>
      </c>
      <c r="D185" s="7">
        <v>13</v>
      </c>
      <c r="E185" s="7">
        <v>2014</v>
      </c>
      <c r="F185" s="7">
        <v>5</v>
      </c>
      <c r="G185" s="7">
        <v>20</v>
      </c>
      <c r="H185" s="7">
        <v>25</v>
      </c>
      <c r="I185" s="7">
        <v>1000000</v>
      </c>
      <c r="J185" s="7"/>
      <c r="K185" s="10">
        <v>436580000</v>
      </c>
      <c r="L185" s="10">
        <f>K185/1.09</f>
        <v>400532110.09174311</v>
      </c>
      <c r="M185" s="7" t="s">
        <v>12</v>
      </c>
    </row>
    <row r="186" spans="1:13" x14ac:dyDescent="0.2">
      <c r="A186" s="7" t="s">
        <v>311</v>
      </c>
      <c r="B186" s="6">
        <v>2004</v>
      </c>
      <c r="C186" s="6">
        <v>4</v>
      </c>
      <c r="D186" s="6">
        <v>12</v>
      </c>
      <c r="E186" s="6">
        <v>2004</v>
      </c>
      <c r="F186" s="6">
        <v>5</v>
      </c>
      <c r="G186" s="6">
        <v>2</v>
      </c>
      <c r="H186" s="7"/>
      <c r="I186" s="7"/>
      <c r="J186" s="7"/>
      <c r="K186" s="9">
        <v>15200000</v>
      </c>
      <c r="L186" s="9">
        <f>K186/0.87</f>
        <v>17471264.367816091</v>
      </c>
      <c r="M186" s="7" t="s">
        <v>56</v>
      </c>
    </row>
    <row r="187" spans="1:13" x14ac:dyDescent="0.2">
      <c r="A187" s="7" t="s">
        <v>288</v>
      </c>
      <c r="B187" s="6">
        <v>1972</v>
      </c>
      <c r="C187" s="6">
        <v>1</v>
      </c>
      <c r="D187" s="6">
        <v>19</v>
      </c>
      <c r="E187" s="6">
        <v>1972</v>
      </c>
      <c r="F187" s="6">
        <v>1</v>
      </c>
      <c r="G187" s="6">
        <v>29</v>
      </c>
      <c r="H187" s="7">
        <v>0</v>
      </c>
      <c r="I187" s="8">
        <v>1000</v>
      </c>
      <c r="J187" s="8">
        <v>0</v>
      </c>
      <c r="K187" s="9">
        <v>50000</v>
      </c>
      <c r="L187" s="9">
        <f>K187/0.19</f>
        <v>263157.89473684208</v>
      </c>
      <c r="M187" s="7" t="s">
        <v>9</v>
      </c>
    </row>
    <row r="188" spans="1:13" x14ac:dyDescent="0.2">
      <c r="A188" s="7" t="s">
        <v>288</v>
      </c>
      <c r="B188" s="7">
        <v>2000</v>
      </c>
      <c r="C188" s="7">
        <v>2</v>
      </c>
      <c r="D188" s="7"/>
      <c r="E188" s="7">
        <v>2000</v>
      </c>
      <c r="F188" s="7">
        <v>2</v>
      </c>
      <c r="G188" s="7"/>
      <c r="H188" s="7">
        <v>3</v>
      </c>
      <c r="I188" s="7">
        <v>138776</v>
      </c>
      <c r="J188" s="7"/>
      <c r="K188" s="10">
        <v>5000000</v>
      </c>
      <c r="L188" s="10">
        <f>K188/0.79</f>
        <v>6329113.9240506329</v>
      </c>
      <c r="M188" s="7" t="s">
        <v>12</v>
      </c>
    </row>
    <row r="189" spans="1:13" x14ac:dyDescent="0.2">
      <c r="A189" s="6" t="s">
        <v>41</v>
      </c>
      <c r="B189" s="6">
        <v>1964</v>
      </c>
      <c r="C189" s="6">
        <v>7</v>
      </c>
      <c r="D189" s="6">
        <v>5</v>
      </c>
      <c r="E189" s="6">
        <v>1964</v>
      </c>
      <c r="F189" s="6">
        <v>7</v>
      </c>
      <c r="G189" s="6">
        <v>1</v>
      </c>
      <c r="H189" s="7">
        <v>0</v>
      </c>
      <c r="I189" s="8">
        <v>5000</v>
      </c>
      <c r="J189" s="8">
        <v>5000</v>
      </c>
      <c r="K189" s="9">
        <v>500000</v>
      </c>
      <c r="L189" s="9">
        <f>K189/0.14</f>
        <v>3571428.5714285709</v>
      </c>
      <c r="M189" s="7" t="s">
        <v>9</v>
      </c>
    </row>
    <row r="190" spans="1:13" x14ac:dyDescent="0.2">
      <c r="A190" s="6" t="s">
        <v>41</v>
      </c>
      <c r="B190" s="6">
        <v>1965</v>
      </c>
      <c r="C190" s="6">
        <v>6</v>
      </c>
      <c r="D190" s="6">
        <v>1</v>
      </c>
      <c r="E190" s="6">
        <v>1965</v>
      </c>
      <c r="F190" s="6">
        <v>6</v>
      </c>
      <c r="G190" s="6">
        <v>1</v>
      </c>
      <c r="H190" s="7">
        <v>16</v>
      </c>
      <c r="I190" s="8">
        <v>30000</v>
      </c>
      <c r="J190" s="8">
        <v>30000</v>
      </c>
      <c r="K190" s="9">
        <v>7000000</v>
      </c>
      <c r="L190" s="9">
        <f>K190/0.14</f>
        <v>49999999.999999993</v>
      </c>
      <c r="M190" s="7" t="s">
        <v>9</v>
      </c>
    </row>
    <row r="191" spans="1:13" x14ac:dyDescent="0.2">
      <c r="A191" s="6" t="s">
        <v>41</v>
      </c>
      <c r="B191" s="6">
        <v>1965</v>
      </c>
      <c r="C191" s="6">
        <v>8</v>
      </c>
      <c r="D191" s="6">
        <v>16</v>
      </c>
      <c r="E191" s="6">
        <v>1965</v>
      </c>
      <c r="F191" s="6">
        <v>9</v>
      </c>
      <c r="G191" s="6">
        <v>1</v>
      </c>
      <c r="H191" s="7">
        <v>6</v>
      </c>
      <c r="I191" s="8">
        <v>200000</v>
      </c>
      <c r="J191" s="8">
        <v>40000</v>
      </c>
      <c r="K191" s="9">
        <v>10000000</v>
      </c>
      <c r="L191" s="9">
        <f>K191/0.14</f>
        <v>71428571.428571418</v>
      </c>
      <c r="M191" s="7" t="s">
        <v>9</v>
      </c>
    </row>
    <row r="192" spans="1:13" x14ac:dyDescent="0.2">
      <c r="A192" s="6" t="s">
        <v>41</v>
      </c>
      <c r="B192" s="6">
        <v>1966</v>
      </c>
      <c r="C192" s="6">
        <v>1</v>
      </c>
      <c r="D192" s="6">
        <v>11</v>
      </c>
      <c r="E192" s="6">
        <v>1966</v>
      </c>
      <c r="F192" s="6">
        <v>1</v>
      </c>
      <c r="G192" s="6">
        <v>11</v>
      </c>
      <c r="H192" s="7">
        <v>373</v>
      </c>
      <c r="I192" s="8">
        <v>51881</v>
      </c>
      <c r="J192" s="8">
        <v>51881</v>
      </c>
      <c r="K192" s="9">
        <v>51000000</v>
      </c>
      <c r="L192" s="9">
        <f t="shared" ref="L192:L197" si="1">K192/0.15</f>
        <v>340000000</v>
      </c>
      <c r="M192" s="7" t="s">
        <v>9</v>
      </c>
    </row>
    <row r="193" spans="1:13" x14ac:dyDescent="0.2">
      <c r="A193" s="6" t="s">
        <v>41</v>
      </c>
      <c r="B193" s="6">
        <v>1966</v>
      </c>
      <c r="C193" s="6">
        <v>5</v>
      </c>
      <c r="D193" s="6">
        <v>21</v>
      </c>
      <c r="E193" s="6">
        <v>1966</v>
      </c>
      <c r="F193" s="6">
        <v>6</v>
      </c>
      <c r="G193" s="6">
        <v>1</v>
      </c>
      <c r="H193" s="7">
        <v>147</v>
      </c>
      <c r="I193" s="8">
        <v>125500</v>
      </c>
      <c r="J193" s="8">
        <v>29000</v>
      </c>
      <c r="K193" s="9">
        <v>9914000</v>
      </c>
      <c r="L193" s="9">
        <f t="shared" si="1"/>
        <v>66093333.333333336</v>
      </c>
      <c r="M193" s="7" t="s">
        <v>9</v>
      </c>
    </row>
    <row r="194" spans="1:13" x14ac:dyDescent="0.2">
      <c r="A194" s="6" t="s">
        <v>41</v>
      </c>
      <c r="B194" s="6">
        <v>1967</v>
      </c>
      <c r="C194" s="6">
        <v>1</v>
      </c>
      <c r="D194" s="6">
        <v>23</v>
      </c>
      <c r="E194" s="6">
        <v>1967</v>
      </c>
      <c r="F194" s="6">
        <v>2</v>
      </c>
      <c r="G194" s="6">
        <v>1</v>
      </c>
      <c r="H194" s="7">
        <v>785</v>
      </c>
      <c r="I194" s="8">
        <v>20836</v>
      </c>
      <c r="J194" s="8">
        <v>20836</v>
      </c>
      <c r="K194" s="9">
        <v>7800000</v>
      </c>
      <c r="L194" s="9">
        <f t="shared" si="1"/>
        <v>52000000</v>
      </c>
      <c r="M194" s="7" t="s">
        <v>9</v>
      </c>
    </row>
    <row r="195" spans="1:13" x14ac:dyDescent="0.2">
      <c r="A195" s="6" t="s">
        <v>41</v>
      </c>
      <c r="B195" s="6">
        <v>1967</v>
      </c>
      <c r="C195" s="6">
        <v>3</v>
      </c>
      <c r="D195" s="6">
        <v>30</v>
      </c>
      <c r="E195" s="6">
        <v>1967</v>
      </c>
      <c r="F195" s="6">
        <v>4</v>
      </c>
      <c r="G195" s="6">
        <v>1</v>
      </c>
      <c r="H195" s="7">
        <v>0</v>
      </c>
      <c r="I195" s="8">
        <v>87000</v>
      </c>
      <c r="J195" s="8">
        <v>0</v>
      </c>
      <c r="K195" s="9">
        <v>5000000</v>
      </c>
      <c r="L195" s="9">
        <f t="shared" si="1"/>
        <v>33333333.333333336</v>
      </c>
      <c r="M195" s="7" t="s">
        <v>9</v>
      </c>
    </row>
    <row r="196" spans="1:13" x14ac:dyDescent="0.2">
      <c r="A196" s="6" t="s">
        <v>41</v>
      </c>
      <c r="B196" s="6">
        <v>1967</v>
      </c>
      <c r="C196" s="6">
        <v>9</v>
      </c>
      <c r="D196" s="6">
        <v>20</v>
      </c>
      <c r="E196" s="6">
        <v>1967</v>
      </c>
      <c r="F196" s="6">
        <v>9</v>
      </c>
      <c r="G196" s="6">
        <v>20</v>
      </c>
      <c r="H196" s="7">
        <v>0</v>
      </c>
      <c r="I196" s="8">
        <v>15000</v>
      </c>
      <c r="J196" s="8">
        <v>0</v>
      </c>
      <c r="K196" s="9">
        <v>1000000</v>
      </c>
      <c r="L196" s="9">
        <f t="shared" si="1"/>
        <v>6666666.666666667</v>
      </c>
      <c r="M196" s="7" t="s">
        <v>9</v>
      </c>
    </row>
    <row r="197" spans="1:13" x14ac:dyDescent="0.2">
      <c r="A197" s="6" t="s">
        <v>41</v>
      </c>
      <c r="B197" s="6">
        <v>1967</v>
      </c>
      <c r="C197" s="6">
        <v>12</v>
      </c>
      <c r="D197" s="6">
        <v>28</v>
      </c>
      <c r="E197" s="6">
        <v>1967</v>
      </c>
      <c r="F197" s="6">
        <v>12</v>
      </c>
      <c r="G197" s="6">
        <v>29</v>
      </c>
      <c r="H197" s="7">
        <v>35</v>
      </c>
      <c r="I197" s="8">
        <v>50000</v>
      </c>
      <c r="J197" s="8">
        <v>15400</v>
      </c>
      <c r="K197" s="9">
        <v>1500000</v>
      </c>
      <c r="L197" s="9">
        <f t="shared" si="1"/>
        <v>10000000</v>
      </c>
      <c r="M197" s="7" t="s">
        <v>9</v>
      </c>
    </row>
    <row r="198" spans="1:13" x14ac:dyDescent="0.2">
      <c r="A198" s="6" t="s">
        <v>41</v>
      </c>
      <c r="B198" s="6">
        <v>1969</v>
      </c>
      <c r="C198" s="6">
        <v>3</v>
      </c>
      <c r="D198" s="6">
        <v>14</v>
      </c>
      <c r="E198" s="6">
        <v>1969</v>
      </c>
      <c r="F198" s="6">
        <v>3</v>
      </c>
      <c r="G198" s="6">
        <v>17</v>
      </c>
      <c r="H198" s="7">
        <v>316</v>
      </c>
      <c r="I198" s="8">
        <v>17700</v>
      </c>
      <c r="J198" s="8">
        <v>17384</v>
      </c>
      <c r="K198" s="9">
        <v>5770000</v>
      </c>
      <c r="L198" s="9">
        <f>K198/0.17</f>
        <v>33941176.47058823</v>
      </c>
      <c r="M198" s="7" t="s">
        <v>9</v>
      </c>
    </row>
    <row r="199" spans="1:13" x14ac:dyDescent="0.2">
      <c r="A199" s="7" t="s">
        <v>41</v>
      </c>
      <c r="B199" s="7">
        <v>1970</v>
      </c>
      <c r="C199" s="7">
        <v>7</v>
      </c>
      <c r="D199" s="7">
        <v>21</v>
      </c>
      <c r="E199" s="7">
        <v>1970</v>
      </c>
      <c r="F199" s="7">
        <v>7</v>
      </c>
      <c r="G199" s="7">
        <v>21</v>
      </c>
      <c r="H199" s="7">
        <v>172</v>
      </c>
      <c r="I199" s="7">
        <v>104371</v>
      </c>
      <c r="J199" s="7"/>
      <c r="K199" s="10">
        <v>46000000</v>
      </c>
      <c r="L199" s="10">
        <f>K199/0.18</f>
        <v>255555555.55555555</v>
      </c>
      <c r="M199" s="7" t="s">
        <v>12</v>
      </c>
    </row>
    <row r="200" spans="1:13" x14ac:dyDescent="0.2">
      <c r="A200" s="7" t="s">
        <v>41</v>
      </c>
      <c r="B200" s="7">
        <v>1971</v>
      </c>
      <c r="C200" s="7">
        <v>4</v>
      </c>
      <c r="D200" s="7">
        <v>26</v>
      </c>
      <c r="E200" s="7">
        <v>1971</v>
      </c>
      <c r="F200" s="7">
        <v>4</v>
      </c>
      <c r="G200" s="7">
        <v>26</v>
      </c>
      <c r="H200" s="7">
        <v>109</v>
      </c>
      <c r="I200" s="7">
        <v>13000</v>
      </c>
      <c r="J200" s="7"/>
      <c r="K200" s="10">
        <v>5200000</v>
      </c>
      <c r="L200" s="9">
        <f>K200/0.19</f>
        <v>27368421.052631579</v>
      </c>
      <c r="M200" s="7" t="s">
        <v>12</v>
      </c>
    </row>
    <row r="201" spans="1:13" x14ac:dyDescent="0.2">
      <c r="A201" s="7" t="s">
        <v>41</v>
      </c>
      <c r="B201" s="7">
        <v>1973</v>
      </c>
      <c r="C201" s="7">
        <v>3</v>
      </c>
      <c r="D201" s="7">
        <v>26</v>
      </c>
      <c r="E201" s="7">
        <v>1973</v>
      </c>
      <c r="F201" s="7">
        <v>3</v>
      </c>
      <c r="G201" s="7">
        <v>26</v>
      </c>
      <c r="H201" s="7">
        <v>20</v>
      </c>
      <c r="I201" s="7">
        <v>0</v>
      </c>
      <c r="J201" s="7"/>
      <c r="K201" s="10">
        <v>16000000</v>
      </c>
      <c r="L201" s="9">
        <f>K201/0.2</f>
        <v>80000000</v>
      </c>
      <c r="M201" s="7" t="s">
        <v>12</v>
      </c>
    </row>
    <row r="202" spans="1:13" x14ac:dyDescent="0.2">
      <c r="A202" s="6" t="s">
        <v>41</v>
      </c>
      <c r="B202" s="6">
        <v>1974</v>
      </c>
      <c r="C202" s="6">
        <v>3</v>
      </c>
      <c r="D202" s="7"/>
      <c r="E202" s="6">
        <v>1974</v>
      </c>
      <c r="F202" s="6">
        <v>4</v>
      </c>
      <c r="G202" s="6">
        <v>26</v>
      </c>
      <c r="H202" s="7">
        <v>205</v>
      </c>
      <c r="I202" s="8">
        <v>325000</v>
      </c>
      <c r="J202" s="8">
        <v>325000</v>
      </c>
      <c r="K202" s="9">
        <v>121000000</v>
      </c>
      <c r="L202" s="10">
        <f>K202/0.23</f>
        <v>526086956.52173913</v>
      </c>
      <c r="M202" s="7" t="s">
        <v>9</v>
      </c>
    </row>
    <row r="203" spans="1:13" x14ac:dyDescent="0.2">
      <c r="A203" s="6" t="s">
        <v>41</v>
      </c>
      <c r="B203" s="6">
        <v>1975</v>
      </c>
      <c r="C203" s="6">
        <v>7</v>
      </c>
      <c r="D203" s="6">
        <v>18</v>
      </c>
      <c r="E203" s="6">
        <v>1975</v>
      </c>
      <c r="F203" s="6">
        <v>7</v>
      </c>
      <c r="G203" s="6">
        <v>25</v>
      </c>
      <c r="H203" s="7">
        <v>118</v>
      </c>
      <c r="I203" s="8">
        <v>748000</v>
      </c>
      <c r="J203" s="8">
        <v>80000</v>
      </c>
      <c r="K203" s="9">
        <v>254900000</v>
      </c>
      <c r="L203" s="10">
        <f>K203/0.25</f>
        <v>1019600000</v>
      </c>
      <c r="M203" s="7" t="s">
        <v>9</v>
      </c>
    </row>
    <row r="204" spans="1:13" x14ac:dyDescent="0.2">
      <c r="A204" s="6" t="s">
        <v>41</v>
      </c>
      <c r="B204" s="6">
        <v>1983</v>
      </c>
      <c r="C204" s="6">
        <v>1</v>
      </c>
      <c r="D204" s="7"/>
      <c r="E204" s="6">
        <v>1983</v>
      </c>
      <c r="F204" s="6">
        <v>1</v>
      </c>
      <c r="G204" s="6">
        <v>6</v>
      </c>
      <c r="H204" s="7">
        <v>68</v>
      </c>
      <c r="I204" s="8">
        <v>3000000</v>
      </c>
      <c r="J204" s="8">
        <v>8000</v>
      </c>
      <c r="K204" s="9">
        <v>12000000</v>
      </c>
      <c r="L204" s="9">
        <f>K204/0.46</f>
        <v>26086956.521739129</v>
      </c>
      <c r="M204" s="7" t="s">
        <v>9</v>
      </c>
    </row>
    <row r="205" spans="1:13" x14ac:dyDescent="0.2">
      <c r="A205" s="6" t="s">
        <v>41</v>
      </c>
      <c r="B205" s="6">
        <v>1984</v>
      </c>
      <c r="C205" s="6">
        <v>6</v>
      </c>
      <c r="D205" s="6">
        <v>26</v>
      </c>
      <c r="E205" s="6">
        <v>1984</v>
      </c>
      <c r="F205" s="6">
        <v>8</v>
      </c>
      <c r="G205" s="6">
        <v>15</v>
      </c>
      <c r="H205" s="7">
        <v>27</v>
      </c>
      <c r="I205" s="8">
        <v>250000</v>
      </c>
      <c r="J205" s="8">
        <v>30000</v>
      </c>
      <c r="K205" s="9">
        <v>1000000000</v>
      </c>
      <c r="L205" s="9">
        <f>K205/0.48</f>
        <v>2083333333.3333335</v>
      </c>
      <c r="M205" s="13" t="s">
        <v>54</v>
      </c>
    </row>
    <row r="206" spans="1:13" x14ac:dyDescent="0.2">
      <c r="A206" s="7" t="s">
        <v>41</v>
      </c>
      <c r="B206" s="6">
        <v>1985</v>
      </c>
      <c r="C206" s="6">
        <v>1</v>
      </c>
      <c r="D206" s="6">
        <v>15</v>
      </c>
      <c r="E206" s="6">
        <v>1985</v>
      </c>
      <c r="F206" s="6">
        <v>2</v>
      </c>
      <c r="G206" s="6">
        <v>2</v>
      </c>
      <c r="H206" s="7">
        <v>229</v>
      </c>
      <c r="I206" s="7"/>
      <c r="J206" s="7"/>
      <c r="K206" s="9">
        <v>2000000000</v>
      </c>
      <c r="L206" s="9">
        <f>K206/0.49</f>
        <v>4081632653.0612245</v>
      </c>
      <c r="M206" s="7" t="s">
        <v>56</v>
      </c>
    </row>
    <row r="207" spans="1:13" x14ac:dyDescent="0.2">
      <c r="A207" s="7" t="s">
        <v>41</v>
      </c>
      <c r="B207" s="7">
        <v>1987</v>
      </c>
      <c r="C207" s="7">
        <v>1</v>
      </c>
      <c r="D207" s="7">
        <v>26</v>
      </c>
      <c r="E207" s="7">
        <v>1987</v>
      </c>
      <c r="F207" s="7">
        <v>1</v>
      </c>
      <c r="G207" s="7">
        <v>26</v>
      </c>
      <c r="H207" s="7">
        <v>95</v>
      </c>
      <c r="I207" s="7">
        <v>9000</v>
      </c>
      <c r="J207" s="7"/>
      <c r="K207" s="10">
        <v>62000000</v>
      </c>
      <c r="L207" s="10">
        <f>K207/0.52</f>
        <v>119230769.23076923</v>
      </c>
      <c r="M207" s="7" t="s">
        <v>12</v>
      </c>
    </row>
    <row r="208" spans="1:13" x14ac:dyDescent="0.2">
      <c r="A208" s="7" t="s">
        <v>41</v>
      </c>
      <c r="B208" s="7">
        <v>1988</v>
      </c>
      <c r="C208" s="7">
        <v>2</v>
      </c>
      <c r="D208" s="7">
        <v>2</v>
      </c>
      <c r="E208" s="7">
        <v>1988</v>
      </c>
      <c r="F208" s="7">
        <v>2</v>
      </c>
      <c r="G208" s="7">
        <v>2</v>
      </c>
      <c r="H208" s="7">
        <v>289</v>
      </c>
      <c r="I208" s="7">
        <v>3020734</v>
      </c>
      <c r="J208" s="7"/>
      <c r="K208" s="10">
        <v>1000000000</v>
      </c>
      <c r="L208" s="9">
        <f>K208/0.54</f>
        <v>1851851851.8518517</v>
      </c>
      <c r="M208" s="7" t="s">
        <v>12</v>
      </c>
    </row>
    <row r="209" spans="1:13" x14ac:dyDescent="0.2">
      <c r="A209" s="6" t="s">
        <v>41</v>
      </c>
      <c r="B209" s="6">
        <v>1988</v>
      </c>
      <c r="C209" s="6">
        <v>7</v>
      </c>
      <c r="D209" s="7"/>
      <c r="E209" s="7"/>
      <c r="F209" s="7"/>
      <c r="G209" s="7"/>
      <c r="H209" s="7">
        <v>66</v>
      </c>
      <c r="I209" s="8">
        <v>50000</v>
      </c>
      <c r="J209" s="8">
        <v>50000</v>
      </c>
      <c r="K209" s="9">
        <v>30000000</v>
      </c>
      <c r="L209" s="9">
        <f>K209/0.54</f>
        <v>55555555.555555552</v>
      </c>
      <c r="M209" s="7" t="s">
        <v>9</v>
      </c>
    </row>
    <row r="210" spans="1:13" x14ac:dyDescent="0.2">
      <c r="A210" s="7" t="s">
        <v>41</v>
      </c>
      <c r="B210" s="6">
        <v>1989</v>
      </c>
      <c r="C210" s="6">
        <v>4</v>
      </c>
      <c r="D210" s="6">
        <v>8</v>
      </c>
      <c r="E210" s="6">
        <v>1989</v>
      </c>
      <c r="F210" s="6">
        <v>4</v>
      </c>
      <c r="G210" s="6">
        <v>15</v>
      </c>
      <c r="H210" s="7">
        <v>34</v>
      </c>
      <c r="I210" s="7"/>
      <c r="J210" s="7"/>
      <c r="K210" s="9">
        <v>650000</v>
      </c>
      <c r="L210" s="9">
        <f>K210/0.57</f>
        <v>1140350.8771929825</v>
      </c>
      <c r="M210" s="7" t="s">
        <v>56</v>
      </c>
    </row>
    <row r="211" spans="1:13" x14ac:dyDescent="0.2">
      <c r="A211" s="7" t="s">
        <v>41</v>
      </c>
      <c r="B211" s="7">
        <v>1991</v>
      </c>
      <c r="C211" s="7">
        <v>3</v>
      </c>
      <c r="D211" s="7">
        <v>19</v>
      </c>
      <c r="E211" s="7">
        <v>1991</v>
      </c>
      <c r="F211" s="7">
        <v>3</v>
      </c>
      <c r="G211" s="7">
        <v>31</v>
      </c>
      <c r="H211" s="7">
        <v>20</v>
      </c>
      <c r="I211" s="7">
        <v>17000</v>
      </c>
      <c r="J211" s="7"/>
      <c r="K211" s="10">
        <v>2000000</v>
      </c>
      <c r="L211" s="10">
        <f>K211/0.62</f>
        <v>3225806.4516129033</v>
      </c>
      <c r="M211" s="7" t="s">
        <v>12</v>
      </c>
    </row>
    <row r="212" spans="1:13" x14ac:dyDescent="0.2">
      <c r="A212" s="7" t="s">
        <v>41</v>
      </c>
      <c r="B212" s="7">
        <v>1992</v>
      </c>
      <c r="C212" s="7">
        <v>2</v>
      </c>
      <c r="D212" s="7">
        <v>1</v>
      </c>
      <c r="E212" s="7">
        <v>1992</v>
      </c>
      <c r="F212" s="7">
        <v>2</v>
      </c>
      <c r="G212" s="7">
        <v>12</v>
      </c>
      <c r="H212" s="7">
        <v>41</v>
      </c>
      <c r="I212" s="7">
        <v>19500</v>
      </c>
      <c r="J212" s="7"/>
      <c r="K212" s="10">
        <v>25800000</v>
      </c>
      <c r="L212" s="10">
        <f>K212/0.64</f>
        <v>40312500</v>
      </c>
      <c r="M212" s="7" t="s">
        <v>12</v>
      </c>
    </row>
    <row r="213" spans="1:13" x14ac:dyDescent="0.2">
      <c r="A213" s="7" t="s">
        <v>41</v>
      </c>
      <c r="B213" s="7">
        <v>1995</v>
      </c>
      <c r="C213" s="7">
        <v>12</v>
      </c>
      <c r="D213" s="7">
        <v>25</v>
      </c>
      <c r="E213" s="7">
        <v>1995</v>
      </c>
      <c r="F213" s="7">
        <v>12</v>
      </c>
      <c r="G213" s="7">
        <v>25</v>
      </c>
      <c r="H213" s="7">
        <v>92</v>
      </c>
      <c r="I213" s="7">
        <v>30000</v>
      </c>
      <c r="J213" s="7"/>
      <c r="K213" s="10">
        <v>3000000</v>
      </c>
      <c r="L213" s="9">
        <f>K213/0.7</f>
        <v>4285714.2857142864</v>
      </c>
      <c r="M213" s="7" t="s">
        <v>12</v>
      </c>
    </row>
    <row r="214" spans="1:13" x14ac:dyDescent="0.2">
      <c r="A214" s="7" t="s">
        <v>41</v>
      </c>
      <c r="B214" s="7">
        <v>1998</v>
      </c>
      <c r="C214" s="7">
        <v>4</v>
      </c>
      <c r="D214" s="7">
        <v>11</v>
      </c>
      <c r="E214" s="7">
        <v>1998</v>
      </c>
      <c r="F214" s="7">
        <v>5</v>
      </c>
      <c r="G214" s="7">
        <v>8</v>
      </c>
      <c r="H214" s="7">
        <v>0</v>
      </c>
      <c r="I214" s="7">
        <v>0</v>
      </c>
      <c r="J214" s="7"/>
      <c r="K214" s="10">
        <v>1000000</v>
      </c>
      <c r="L214" s="9">
        <f>K214/0.75</f>
        <v>1333333.3333333333</v>
      </c>
      <c r="M214" s="7" t="s">
        <v>12</v>
      </c>
    </row>
    <row r="215" spans="1:13" x14ac:dyDescent="0.2">
      <c r="A215" s="7" t="s">
        <v>41</v>
      </c>
      <c r="B215" s="6">
        <v>2000</v>
      </c>
      <c r="C215" s="6">
        <v>7</v>
      </c>
      <c r="D215" s="6">
        <v>30</v>
      </c>
      <c r="E215" s="6">
        <v>2000</v>
      </c>
      <c r="F215" s="6">
        <v>8</v>
      </c>
      <c r="G215" s="6">
        <v>17</v>
      </c>
      <c r="H215" s="7">
        <v>70</v>
      </c>
      <c r="I215" s="7"/>
      <c r="J215" s="7"/>
      <c r="K215" s="9">
        <v>75000000</v>
      </c>
      <c r="L215" s="10">
        <f>K215/0.79</f>
        <v>94936708.860759497</v>
      </c>
      <c r="M215" s="7" t="s">
        <v>56</v>
      </c>
    </row>
    <row r="216" spans="1:13" x14ac:dyDescent="0.2">
      <c r="A216" s="7" t="s">
        <v>41</v>
      </c>
      <c r="B216" s="7">
        <v>2001</v>
      </c>
      <c r="C216" s="7">
        <v>12</v>
      </c>
      <c r="D216" s="7">
        <v>24</v>
      </c>
      <c r="E216" s="7">
        <v>2001</v>
      </c>
      <c r="F216" s="7">
        <v>12</v>
      </c>
      <c r="G216" s="7">
        <v>25</v>
      </c>
      <c r="H216" s="7">
        <v>50</v>
      </c>
      <c r="I216" s="7">
        <v>1946</v>
      </c>
      <c r="J216" s="7"/>
      <c r="K216" s="10">
        <v>45000000</v>
      </c>
      <c r="L216" s="10">
        <f>K216/0.81</f>
        <v>55555555.555555552</v>
      </c>
      <c r="M216" s="7" t="s">
        <v>12</v>
      </c>
    </row>
    <row r="217" spans="1:13" x14ac:dyDescent="0.2">
      <c r="A217" s="7" t="s">
        <v>41</v>
      </c>
      <c r="B217" s="6">
        <v>2002</v>
      </c>
      <c r="C217" s="6">
        <v>1</v>
      </c>
      <c r="D217" s="6">
        <v>2</v>
      </c>
      <c r="E217" s="6">
        <v>2002</v>
      </c>
      <c r="F217" s="6">
        <v>1</v>
      </c>
      <c r="G217" s="6">
        <v>4</v>
      </c>
      <c r="H217" s="7"/>
      <c r="I217" s="7"/>
      <c r="J217" s="7"/>
      <c r="K217" s="9">
        <v>7000000</v>
      </c>
      <c r="L217" s="9">
        <f>K217/0.82</f>
        <v>8536585.3658536598</v>
      </c>
      <c r="M217" s="7" t="s">
        <v>56</v>
      </c>
    </row>
    <row r="218" spans="1:13" x14ac:dyDescent="0.2">
      <c r="A218" s="7" t="s">
        <v>41</v>
      </c>
      <c r="B218" s="7">
        <v>2003</v>
      </c>
      <c r="C218" s="7">
        <v>12</v>
      </c>
      <c r="D218" s="7"/>
      <c r="E218" s="7">
        <v>2004</v>
      </c>
      <c r="F218" s="7">
        <v>2</v>
      </c>
      <c r="G218" s="7">
        <v>19</v>
      </c>
      <c r="H218" s="7">
        <v>161</v>
      </c>
      <c r="I218" s="7">
        <v>175470</v>
      </c>
      <c r="J218" s="7"/>
      <c r="K218" s="10">
        <v>303000000</v>
      </c>
      <c r="L218" s="10">
        <f>K218/0.87</f>
        <v>348275862.06896549</v>
      </c>
      <c r="M218" s="7" t="s">
        <v>12</v>
      </c>
    </row>
    <row r="219" spans="1:13" x14ac:dyDescent="0.2">
      <c r="A219" s="7" t="s">
        <v>41</v>
      </c>
      <c r="B219" s="7">
        <v>2004</v>
      </c>
      <c r="C219" s="7">
        <v>6</v>
      </c>
      <c r="D219" s="7">
        <v>1</v>
      </c>
      <c r="E219" s="7">
        <v>2004</v>
      </c>
      <c r="F219" s="7">
        <v>6</v>
      </c>
      <c r="G219" s="7">
        <v>2</v>
      </c>
      <c r="H219" s="7">
        <v>28</v>
      </c>
      <c r="I219" s="7">
        <v>2254</v>
      </c>
      <c r="J219" s="7"/>
      <c r="K219" s="10">
        <v>370000</v>
      </c>
      <c r="L219" s="9">
        <f>K219/0.87</f>
        <v>425287.35632183909</v>
      </c>
      <c r="M219" s="7" t="s">
        <v>12</v>
      </c>
    </row>
    <row r="220" spans="1:13" x14ac:dyDescent="0.2">
      <c r="A220" s="7" t="s">
        <v>41</v>
      </c>
      <c r="B220" s="7">
        <v>2007</v>
      </c>
      <c r="C220" s="7">
        <v>1</v>
      </c>
      <c r="D220" s="7">
        <v>1</v>
      </c>
      <c r="E220" s="7">
        <v>2007</v>
      </c>
      <c r="F220" s="7">
        <v>1</v>
      </c>
      <c r="G220" s="7">
        <v>12</v>
      </c>
      <c r="H220" s="7">
        <v>59</v>
      </c>
      <c r="I220" s="7">
        <v>200080</v>
      </c>
      <c r="J220" s="7"/>
      <c r="K220" s="10">
        <v>125000000</v>
      </c>
      <c r="L220" s="10">
        <f>K220/0.95</f>
        <v>131578947.36842106</v>
      </c>
      <c r="M220" s="7" t="s">
        <v>12</v>
      </c>
    </row>
    <row r="221" spans="1:13" x14ac:dyDescent="0.2">
      <c r="A221" s="7" t="s">
        <v>41</v>
      </c>
      <c r="B221" s="6">
        <v>2008</v>
      </c>
      <c r="C221" s="6">
        <v>3</v>
      </c>
      <c r="D221" s="6">
        <v>30</v>
      </c>
      <c r="E221" s="6">
        <v>2008</v>
      </c>
      <c r="F221" s="6">
        <v>4</v>
      </c>
      <c r="G221" s="6">
        <v>22</v>
      </c>
      <c r="H221" s="7">
        <v>36</v>
      </c>
      <c r="I221" s="7"/>
      <c r="J221" s="7"/>
      <c r="K221" s="9">
        <v>390000000</v>
      </c>
      <c r="L221" s="9">
        <f>K221/0.99</f>
        <v>393939393.93939394</v>
      </c>
      <c r="M221" s="7" t="s">
        <v>56</v>
      </c>
    </row>
    <row r="222" spans="1:13" x14ac:dyDescent="0.2">
      <c r="A222" s="7" t="s">
        <v>41</v>
      </c>
      <c r="B222" s="7">
        <v>2008</v>
      </c>
      <c r="C222" s="7">
        <v>11</v>
      </c>
      <c r="D222" s="7">
        <v>22</v>
      </c>
      <c r="E222" s="7">
        <v>2008</v>
      </c>
      <c r="F222" s="7">
        <v>11</v>
      </c>
      <c r="G222" s="7">
        <v>24</v>
      </c>
      <c r="H222" s="7">
        <v>151</v>
      </c>
      <c r="I222" s="7">
        <v>1500015</v>
      </c>
      <c r="J222" s="7"/>
      <c r="K222" s="10">
        <v>750000000</v>
      </c>
      <c r="L222" s="9">
        <f>K222/0.99</f>
        <v>757575757.57575762</v>
      </c>
      <c r="M222" s="7" t="s">
        <v>12</v>
      </c>
    </row>
    <row r="223" spans="1:13" x14ac:dyDescent="0.2">
      <c r="A223" s="7" t="s">
        <v>41</v>
      </c>
      <c r="B223" s="7">
        <v>2009</v>
      </c>
      <c r="C223" s="7">
        <v>4</v>
      </c>
      <c r="D223" s="7">
        <v>22</v>
      </c>
      <c r="E223" s="7">
        <v>2009</v>
      </c>
      <c r="F223" s="7">
        <v>5</v>
      </c>
      <c r="G223" s="7">
        <v>14</v>
      </c>
      <c r="H223" s="7">
        <v>56</v>
      </c>
      <c r="I223" s="7">
        <v>1150900</v>
      </c>
      <c r="J223" s="7"/>
      <c r="K223" s="10">
        <v>550000000</v>
      </c>
      <c r="L223" s="9">
        <f>K223/0.98</f>
        <v>561224489.79591835</v>
      </c>
      <c r="M223" s="7" t="s">
        <v>12</v>
      </c>
    </row>
    <row r="224" spans="1:13" x14ac:dyDescent="0.2">
      <c r="A224" s="7" t="s">
        <v>41</v>
      </c>
      <c r="B224" s="7">
        <v>2009</v>
      </c>
      <c r="C224" s="7">
        <v>11</v>
      </c>
      <c r="D224" s="7">
        <v>21</v>
      </c>
      <c r="E224" s="7">
        <v>2009</v>
      </c>
      <c r="F224" s="7">
        <v>11</v>
      </c>
      <c r="G224" s="7">
        <v>30</v>
      </c>
      <c r="H224" s="7">
        <v>11</v>
      </c>
      <c r="I224" s="7">
        <v>10000</v>
      </c>
      <c r="J224" s="7"/>
      <c r="K224" s="10">
        <v>50000000</v>
      </c>
      <c r="L224" s="9">
        <f>K224/0.98</f>
        <v>51020408.16326531</v>
      </c>
      <c r="M224" s="7" t="s">
        <v>12</v>
      </c>
    </row>
    <row r="225" spans="1:13" x14ac:dyDescent="0.2">
      <c r="A225" s="7" t="s">
        <v>41</v>
      </c>
      <c r="B225" s="7">
        <v>2010</v>
      </c>
      <c r="C225" s="7">
        <v>4</v>
      </c>
      <c r="D225" s="7">
        <v>4</v>
      </c>
      <c r="E225" s="7">
        <v>2010</v>
      </c>
      <c r="F225" s="7">
        <v>4</v>
      </c>
      <c r="G225" s="7">
        <v>12</v>
      </c>
      <c r="H225" s="7">
        <v>256</v>
      </c>
      <c r="I225" s="7">
        <v>74938</v>
      </c>
      <c r="J225" s="7"/>
      <c r="K225" s="10">
        <v>200000000</v>
      </c>
      <c r="L225" s="10">
        <f>K225/1</f>
        <v>200000000</v>
      </c>
      <c r="M225" s="7" t="s">
        <v>12</v>
      </c>
    </row>
    <row r="226" spans="1:13" x14ac:dyDescent="0.2">
      <c r="A226" s="7" t="s">
        <v>41</v>
      </c>
      <c r="B226" s="7">
        <v>2010</v>
      </c>
      <c r="C226" s="7">
        <v>6</v>
      </c>
      <c r="D226" s="7">
        <v>19</v>
      </c>
      <c r="E226" s="7">
        <v>2010</v>
      </c>
      <c r="F226" s="7">
        <v>6</v>
      </c>
      <c r="G226" s="7">
        <v>23</v>
      </c>
      <c r="H226" s="7">
        <v>72</v>
      </c>
      <c r="I226" s="7">
        <v>157000</v>
      </c>
      <c r="J226" s="7"/>
      <c r="K226" s="10">
        <v>602000000</v>
      </c>
      <c r="L226" s="10">
        <f>K226/1</f>
        <v>602000000</v>
      </c>
      <c r="M226" s="7" t="s">
        <v>12</v>
      </c>
    </row>
    <row r="227" spans="1:13" x14ac:dyDescent="0.2">
      <c r="A227" s="7" t="s">
        <v>41</v>
      </c>
      <c r="B227" s="7">
        <v>2011</v>
      </c>
      <c r="C227" s="7">
        <v>1</v>
      </c>
      <c r="D227" s="7">
        <v>11</v>
      </c>
      <c r="E227" s="7">
        <v>2011</v>
      </c>
      <c r="F227" s="7">
        <v>1</v>
      </c>
      <c r="G227" s="7">
        <v>12</v>
      </c>
      <c r="H227" s="7">
        <v>900</v>
      </c>
      <c r="I227" s="7">
        <v>45000</v>
      </c>
      <c r="J227" s="7"/>
      <c r="K227" s="10">
        <v>1000000000</v>
      </c>
      <c r="L227" s="10">
        <f>K227/1.03</f>
        <v>970873786.40776694</v>
      </c>
      <c r="M227" s="7" t="s">
        <v>12</v>
      </c>
    </row>
    <row r="228" spans="1:13" x14ac:dyDescent="0.2">
      <c r="A228" s="7" t="s">
        <v>41</v>
      </c>
      <c r="B228" s="7">
        <v>2012</v>
      </c>
      <c r="C228" s="7">
        <v>5</v>
      </c>
      <c r="D228" s="7">
        <v>1</v>
      </c>
      <c r="E228" s="7">
        <v>2012</v>
      </c>
      <c r="F228" s="7">
        <v>5</v>
      </c>
      <c r="G228" s="7">
        <v>20</v>
      </c>
      <c r="H228" s="7">
        <v>0</v>
      </c>
      <c r="I228" s="7">
        <v>210000</v>
      </c>
      <c r="J228" s="7"/>
      <c r="K228" s="10">
        <v>171000000</v>
      </c>
      <c r="L228" s="10">
        <f>K228/1.05</f>
        <v>162857142.85714284</v>
      </c>
      <c r="M228" s="7" t="s">
        <v>12</v>
      </c>
    </row>
    <row r="229" spans="1:13" x14ac:dyDescent="0.2">
      <c r="A229" s="7" t="s">
        <v>41</v>
      </c>
      <c r="B229" s="7">
        <v>2013</v>
      </c>
      <c r="C229" s="7">
        <v>3</v>
      </c>
      <c r="D229" s="7">
        <v>17</v>
      </c>
      <c r="E229" s="7">
        <v>2013</v>
      </c>
      <c r="F229" s="7">
        <v>3</v>
      </c>
      <c r="G229" s="7">
        <v>18</v>
      </c>
      <c r="H229" s="7">
        <v>30</v>
      </c>
      <c r="I229" s="7">
        <v>1510</v>
      </c>
      <c r="J229" s="7"/>
      <c r="K229" s="10">
        <v>1500000</v>
      </c>
      <c r="L229" s="10">
        <f>K229/1.07</f>
        <v>1401869.1588785045</v>
      </c>
      <c r="M229" s="7" t="s">
        <v>12</v>
      </c>
    </row>
    <row r="230" spans="1:13" x14ac:dyDescent="0.2">
      <c r="A230" s="7" t="s">
        <v>41</v>
      </c>
      <c r="B230" s="7">
        <v>2013</v>
      </c>
      <c r="C230" s="7">
        <v>12</v>
      </c>
      <c r="D230" s="7">
        <v>17</v>
      </c>
      <c r="E230" s="7">
        <v>2014</v>
      </c>
      <c r="F230" s="7">
        <v>1</v>
      </c>
      <c r="G230" s="7">
        <v>4</v>
      </c>
      <c r="H230" s="7">
        <v>64</v>
      </c>
      <c r="I230" s="7">
        <v>43300</v>
      </c>
      <c r="J230" s="7"/>
      <c r="K230" s="10">
        <v>540000000</v>
      </c>
      <c r="L230" s="10">
        <f>K230/1.09</f>
        <v>495412844.03669721</v>
      </c>
      <c r="M230" s="7" t="s">
        <v>12</v>
      </c>
    </row>
    <row r="231" spans="1:13" x14ac:dyDescent="0.2">
      <c r="A231" s="7" t="s">
        <v>304</v>
      </c>
      <c r="B231" s="7">
        <v>2002</v>
      </c>
      <c r="C231" s="7">
        <v>8</v>
      </c>
      <c r="D231" s="7">
        <v>10</v>
      </c>
      <c r="E231" s="7">
        <v>2002</v>
      </c>
      <c r="F231" s="7">
        <v>8</v>
      </c>
      <c r="G231" s="7">
        <v>11</v>
      </c>
      <c r="H231" s="7">
        <v>1</v>
      </c>
      <c r="I231" s="7">
        <v>0</v>
      </c>
      <c r="J231" s="7"/>
      <c r="K231" s="10">
        <v>1000000</v>
      </c>
      <c r="L231" s="9">
        <f>K231/0.82</f>
        <v>1219512.1951219514</v>
      </c>
      <c r="M231" s="7" t="s">
        <v>12</v>
      </c>
    </row>
    <row r="232" spans="1:13" x14ac:dyDescent="0.2">
      <c r="A232" s="7" t="s">
        <v>304</v>
      </c>
      <c r="B232" s="6">
        <v>2005</v>
      </c>
      <c r="C232" s="6">
        <v>5</v>
      </c>
      <c r="D232" s="6">
        <v>26</v>
      </c>
      <c r="E232" s="6">
        <v>2005</v>
      </c>
      <c r="F232" s="6">
        <v>6</v>
      </c>
      <c r="G232" s="6">
        <v>13</v>
      </c>
      <c r="H232" s="7">
        <v>6</v>
      </c>
      <c r="I232" s="7"/>
      <c r="J232" s="7"/>
      <c r="K232" s="9">
        <v>10000000</v>
      </c>
      <c r="L232" s="10">
        <f>K232/0.9</f>
        <v>11111111.11111111</v>
      </c>
      <c r="M232" s="7" t="s">
        <v>56</v>
      </c>
    </row>
    <row r="233" spans="1:13" x14ac:dyDescent="0.2">
      <c r="A233" s="7" t="s">
        <v>304</v>
      </c>
      <c r="B233" s="7">
        <v>2005</v>
      </c>
      <c r="C233" s="7">
        <v>7</v>
      </c>
      <c r="D233" s="7">
        <v>2</v>
      </c>
      <c r="E233" s="7">
        <v>2005</v>
      </c>
      <c r="F233" s="7">
        <v>7</v>
      </c>
      <c r="G233" s="7">
        <v>6</v>
      </c>
      <c r="H233" s="7">
        <v>17</v>
      </c>
      <c r="I233" s="7">
        <v>200</v>
      </c>
      <c r="J233" s="7"/>
      <c r="K233" s="10">
        <v>247000000</v>
      </c>
      <c r="L233" s="10">
        <f>K233/0.9</f>
        <v>274444444.44444442</v>
      </c>
      <c r="M233" s="7" t="s">
        <v>12</v>
      </c>
    </row>
    <row r="234" spans="1:13" x14ac:dyDescent="0.2">
      <c r="A234" s="7" t="s">
        <v>304</v>
      </c>
      <c r="B234" s="7">
        <v>2005</v>
      </c>
      <c r="C234" s="7">
        <v>8</v>
      </c>
      <c r="D234" s="7">
        <v>14</v>
      </c>
      <c r="E234" s="7">
        <v>2005</v>
      </c>
      <c r="F234" s="7">
        <v>8</v>
      </c>
      <c r="G234" s="7">
        <v>26</v>
      </c>
      <c r="H234" s="7">
        <v>7</v>
      </c>
      <c r="I234" s="7">
        <v>0</v>
      </c>
      <c r="J234" s="7"/>
      <c r="K234" s="10">
        <v>200000000</v>
      </c>
      <c r="L234" s="10">
        <f>K234/0.9</f>
        <v>222222222.22222221</v>
      </c>
      <c r="M234" s="7" t="s">
        <v>12</v>
      </c>
    </row>
    <row r="235" spans="1:13" x14ac:dyDescent="0.2">
      <c r="A235" s="7" t="s">
        <v>304</v>
      </c>
      <c r="B235" s="7">
        <v>2012</v>
      </c>
      <c r="C235" s="7">
        <v>2</v>
      </c>
      <c r="D235" s="7">
        <v>1</v>
      </c>
      <c r="E235" s="7">
        <v>2012</v>
      </c>
      <c r="F235" s="7">
        <v>2</v>
      </c>
      <c r="G235" s="7">
        <v>6</v>
      </c>
      <c r="H235" s="7">
        <v>5</v>
      </c>
      <c r="I235" s="7">
        <v>37950</v>
      </c>
      <c r="J235" s="7"/>
      <c r="K235" s="10">
        <v>4400000</v>
      </c>
      <c r="L235" s="10">
        <f>K235/1.05</f>
        <v>4190476.1904761903</v>
      </c>
      <c r="M235" s="7" t="s">
        <v>12</v>
      </c>
    </row>
    <row r="236" spans="1:13" x14ac:dyDescent="0.2">
      <c r="A236" s="7" t="s">
        <v>304</v>
      </c>
      <c r="B236" s="7">
        <v>2014</v>
      </c>
      <c r="C236" s="7">
        <v>6</v>
      </c>
      <c r="D236" s="7">
        <v>19</v>
      </c>
      <c r="E236" s="7">
        <v>2014</v>
      </c>
      <c r="F236" s="7">
        <v>6</v>
      </c>
      <c r="G236" s="7">
        <v>25</v>
      </c>
      <c r="H236" s="7">
        <v>15</v>
      </c>
      <c r="I236" s="7">
        <v>1260</v>
      </c>
      <c r="J236" s="7"/>
      <c r="K236" s="10">
        <v>377000000</v>
      </c>
      <c r="L236" s="10">
        <f>K236/1.09</f>
        <v>345871559.63302749</v>
      </c>
      <c r="M236" s="7" t="s">
        <v>12</v>
      </c>
    </row>
    <row r="237" spans="1:13" x14ac:dyDescent="0.2">
      <c r="A237" s="7" t="s">
        <v>304</v>
      </c>
      <c r="B237" s="7">
        <v>2014</v>
      </c>
      <c r="C237" s="7">
        <v>9</v>
      </c>
      <c r="D237" s="7">
        <v>4</v>
      </c>
      <c r="E237" s="7">
        <v>2014</v>
      </c>
      <c r="F237" s="7">
        <v>9</v>
      </c>
      <c r="G237" s="7">
        <v>6</v>
      </c>
      <c r="H237" s="7">
        <v>3</v>
      </c>
      <c r="I237" s="7">
        <v>0</v>
      </c>
      <c r="J237" s="7"/>
      <c r="K237" s="10">
        <v>10000000</v>
      </c>
      <c r="L237" s="10">
        <f>K237/1.09</f>
        <v>9174311.926605504</v>
      </c>
      <c r="M237" s="7" t="s">
        <v>12</v>
      </c>
    </row>
    <row r="238" spans="1:13" x14ac:dyDescent="0.2">
      <c r="A238" s="7" t="s">
        <v>325</v>
      </c>
      <c r="B238" s="7">
        <v>2009</v>
      </c>
      <c r="C238" s="7">
        <v>9</v>
      </c>
      <c r="D238" s="7">
        <v>1</v>
      </c>
      <c r="E238" s="7">
        <v>2009</v>
      </c>
      <c r="F238" s="7">
        <v>9</v>
      </c>
      <c r="G238" s="7">
        <v>1</v>
      </c>
      <c r="H238" s="7">
        <v>9</v>
      </c>
      <c r="I238" s="7">
        <v>151000</v>
      </c>
      <c r="J238" s="7"/>
      <c r="K238" s="10">
        <v>150000000</v>
      </c>
      <c r="L238" s="9">
        <f>K238/0.98</f>
        <v>153061224.48979592</v>
      </c>
      <c r="M238" s="7" t="s">
        <v>12</v>
      </c>
    </row>
    <row r="239" spans="1:13" x14ac:dyDescent="0.2">
      <c r="A239" s="7" t="s">
        <v>325</v>
      </c>
      <c r="B239" s="7">
        <v>2010</v>
      </c>
      <c r="C239" s="7">
        <v>7</v>
      </c>
      <c r="D239" s="7">
        <v>21</v>
      </c>
      <c r="E239" s="7">
        <v>2010</v>
      </c>
      <c r="F239" s="7">
        <v>9</v>
      </c>
      <c r="G239" s="7"/>
      <c r="H239" s="7">
        <v>16</v>
      </c>
      <c r="I239" s="7">
        <v>133362</v>
      </c>
      <c r="J239" s="7"/>
      <c r="K239" s="10">
        <v>176000</v>
      </c>
      <c r="L239" s="10">
        <f>K239/1</f>
        <v>176000</v>
      </c>
      <c r="M239" s="7" t="s">
        <v>12</v>
      </c>
    </row>
    <row r="240" spans="1:13" x14ac:dyDescent="0.2">
      <c r="A240" s="7" t="s">
        <v>143</v>
      </c>
      <c r="B240" s="7">
        <v>1991</v>
      </c>
      <c r="C240" s="7">
        <v>8</v>
      </c>
      <c r="D240" s="7">
        <v>22</v>
      </c>
      <c r="E240" s="7">
        <v>1991</v>
      </c>
      <c r="F240" s="7">
        <v>8</v>
      </c>
      <c r="G240" s="7">
        <v>30</v>
      </c>
      <c r="H240" s="7">
        <v>100</v>
      </c>
      <c r="I240" s="7">
        <v>900000</v>
      </c>
      <c r="J240" s="7"/>
      <c r="K240" s="10">
        <v>150000000</v>
      </c>
      <c r="L240" s="10">
        <f>K240/0.62</f>
        <v>241935483.87096775</v>
      </c>
      <c r="M240" s="7" t="s">
        <v>12</v>
      </c>
    </row>
    <row r="241" spans="1:13" x14ac:dyDescent="0.2">
      <c r="A241" s="11" t="s">
        <v>143</v>
      </c>
      <c r="B241" s="6">
        <v>1996</v>
      </c>
      <c r="C241" s="6">
        <v>9</v>
      </c>
      <c r="D241" s="6">
        <v>27</v>
      </c>
      <c r="E241" s="6">
        <v>1996</v>
      </c>
      <c r="F241" s="6">
        <v>10</v>
      </c>
      <c r="G241" s="6">
        <v>4</v>
      </c>
      <c r="H241" s="7">
        <v>46</v>
      </c>
      <c r="I241" s="7"/>
      <c r="J241" s="7"/>
      <c r="K241" s="9">
        <v>5100000</v>
      </c>
      <c r="L241" s="10">
        <f>K241/0.72</f>
        <v>7083333.333333334</v>
      </c>
      <c r="M241" s="11" t="s">
        <v>238</v>
      </c>
    </row>
    <row r="242" spans="1:13" x14ac:dyDescent="0.2">
      <c r="A242" s="7" t="s">
        <v>143</v>
      </c>
      <c r="B242" s="6">
        <v>1999</v>
      </c>
      <c r="C242" s="6">
        <v>8</v>
      </c>
      <c r="D242" s="6">
        <v>2</v>
      </c>
      <c r="E242" s="6">
        <v>1999</v>
      </c>
      <c r="F242" s="6">
        <v>8</v>
      </c>
      <c r="G242" s="6">
        <v>8</v>
      </c>
      <c r="H242" s="7">
        <v>9</v>
      </c>
      <c r="I242" s="7"/>
      <c r="J242" s="7"/>
      <c r="K242" s="9">
        <v>3000000</v>
      </c>
      <c r="L242" s="10">
        <f>K242/0.76</f>
        <v>3947368.4210526315</v>
      </c>
      <c r="M242" s="7" t="s">
        <v>56</v>
      </c>
    </row>
    <row r="243" spans="1:13" x14ac:dyDescent="0.2">
      <c r="A243" s="7" t="s">
        <v>143</v>
      </c>
      <c r="B243" s="7">
        <v>2000</v>
      </c>
      <c r="C243" s="7">
        <v>7</v>
      </c>
      <c r="D243" s="7">
        <v>11</v>
      </c>
      <c r="E243" s="7">
        <v>2000</v>
      </c>
      <c r="F243" s="7">
        <v>8</v>
      </c>
      <c r="G243" s="7">
        <v>10</v>
      </c>
      <c r="H243" s="7">
        <v>347</v>
      </c>
      <c r="I243" s="7">
        <v>3448053</v>
      </c>
      <c r="J243" s="7"/>
      <c r="K243" s="10">
        <v>160000000</v>
      </c>
      <c r="L243" s="10">
        <f>K243/0.79</f>
        <v>202531645.56962025</v>
      </c>
      <c r="M243" s="7" t="s">
        <v>12</v>
      </c>
    </row>
    <row r="244" spans="1:13" x14ac:dyDescent="0.2">
      <c r="A244" s="7" t="s">
        <v>143</v>
      </c>
      <c r="B244" s="6">
        <v>2000</v>
      </c>
      <c r="C244" s="6">
        <v>8</v>
      </c>
      <c r="D244" s="6">
        <v>28</v>
      </c>
      <c r="E244" s="6">
        <v>2000</v>
      </c>
      <c r="F244" s="6">
        <v>11</v>
      </c>
      <c r="G244" s="6">
        <v>3</v>
      </c>
      <c r="H244" s="7">
        <v>1139</v>
      </c>
      <c r="I244" s="7"/>
      <c r="J244" s="7"/>
      <c r="K244" s="9">
        <v>782000000</v>
      </c>
      <c r="L244" s="10">
        <f>K244/0.79</f>
        <v>989873417.72151899</v>
      </c>
      <c r="M244" s="7" t="s">
        <v>56</v>
      </c>
    </row>
    <row r="245" spans="1:13" x14ac:dyDescent="0.2">
      <c r="A245" s="7" t="s">
        <v>143</v>
      </c>
      <c r="B245" s="7">
        <v>2001</v>
      </c>
      <c r="C245" s="7">
        <v>8</v>
      </c>
      <c r="D245" s="7">
        <v>15</v>
      </c>
      <c r="E245" s="7">
        <v>2001</v>
      </c>
      <c r="F245" s="7">
        <v>11</v>
      </c>
      <c r="G245" s="7">
        <v>19</v>
      </c>
      <c r="H245" s="7">
        <v>56</v>
      </c>
      <c r="I245" s="7">
        <v>1669182</v>
      </c>
      <c r="J245" s="7"/>
      <c r="K245" s="10">
        <v>15000000</v>
      </c>
      <c r="L245" s="10">
        <f>K245/0.81</f>
        <v>18518518.518518519</v>
      </c>
      <c r="M245" s="7" t="s">
        <v>12</v>
      </c>
    </row>
    <row r="246" spans="1:13" x14ac:dyDescent="0.2">
      <c r="A246" s="7" t="s">
        <v>143</v>
      </c>
      <c r="B246" s="7">
        <v>2002</v>
      </c>
      <c r="C246" s="7">
        <v>8</v>
      </c>
      <c r="D246" s="7">
        <v>18</v>
      </c>
      <c r="E246" s="7">
        <v>2002</v>
      </c>
      <c r="F246" s="7">
        <v>11</v>
      </c>
      <c r="G246" s="7">
        <v>26</v>
      </c>
      <c r="H246" s="7">
        <v>29</v>
      </c>
      <c r="I246" s="7">
        <v>1470000</v>
      </c>
      <c r="J246" s="7"/>
      <c r="K246" s="10">
        <v>100000</v>
      </c>
      <c r="L246" s="9">
        <f>K246/0.82</f>
        <v>121951.21951219512</v>
      </c>
      <c r="M246" s="7" t="s">
        <v>12</v>
      </c>
    </row>
    <row r="247" spans="1:13" x14ac:dyDescent="0.2">
      <c r="A247" s="7" t="s">
        <v>143</v>
      </c>
      <c r="B247" s="7">
        <v>2007</v>
      </c>
      <c r="C247" s="7">
        <v>8</v>
      </c>
      <c r="D247" s="7">
        <v>10</v>
      </c>
      <c r="E247" s="7">
        <v>2007</v>
      </c>
      <c r="F247" s="7">
        <v>8</v>
      </c>
      <c r="G247" s="7">
        <v>24</v>
      </c>
      <c r="H247" s="7">
        <v>2</v>
      </c>
      <c r="I247" s="7">
        <v>19000</v>
      </c>
      <c r="J247" s="7"/>
      <c r="K247" s="10">
        <v>1000000</v>
      </c>
      <c r="L247" s="10">
        <f>K247/0.95</f>
        <v>1052631.5789473685</v>
      </c>
      <c r="M247" s="7" t="s">
        <v>12</v>
      </c>
    </row>
    <row r="248" spans="1:13" x14ac:dyDescent="0.2">
      <c r="A248" s="7" t="s">
        <v>143</v>
      </c>
      <c r="B248" s="7">
        <v>2010</v>
      </c>
      <c r="C248" s="7">
        <v>10</v>
      </c>
      <c r="D248" s="7">
        <v>20</v>
      </c>
      <c r="E248" s="7">
        <v>2010</v>
      </c>
      <c r="F248" s="7">
        <v>11</v>
      </c>
      <c r="G248" s="7">
        <v>9</v>
      </c>
      <c r="H248" s="7">
        <v>8</v>
      </c>
      <c r="I248" s="7">
        <v>0</v>
      </c>
      <c r="J248" s="7"/>
      <c r="K248" s="10">
        <v>70000000</v>
      </c>
      <c r="L248" s="10">
        <f>K248/1</f>
        <v>70000000</v>
      </c>
      <c r="M248" s="7" t="s">
        <v>12</v>
      </c>
    </row>
    <row r="249" spans="1:13" x14ac:dyDescent="0.2">
      <c r="A249" s="7" t="s">
        <v>143</v>
      </c>
      <c r="B249" s="7">
        <v>2011</v>
      </c>
      <c r="C249" s="7">
        <v>8</v>
      </c>
      <c r="D249" s="7">
        <v>10</v>
      </c>
      <c r="E249" s="7">
        <v>2011</v>
      </c>
      <c r="F249" s="7">
        <v>11</v>
      </c>
      <c r="G249" s="7">
        <v>1</v>
      </c>
      <c r="H249" s="7">
        <v>247</v>
      </c>
      <c r="I249" s="7">
        <v>1640023</v>
      </c>
      <c r="J249" s="7"/>
      <c r="K249" s="10">
        <v>521000000</v>
      </c>
      <c r="L249" s="10">
        <f>K249/1.03</f>
        <v>505825242.71844661</v>
      </c>
      <c r="M249" s="7" t="s">
        <v>12</v>
      </c>
    </row>
    <row r="250" spans="1:13" x14ac:dyDescent="0.2">
      <c r="A250" s="7" t="s">
        <v>143</v>
      </c>
      <c r="B250" s="7">
        <v>2013</v>
      </c>
      <c r="C250" s="7">
        <v>9</v>
      </c>
      <c r="D250" s="7">
        <v>24</v>
      </c>
      <c r="E250" s="7">
        <v>2013</v>
      </c>
      <c r="F250" s="7">
        <v>10</v>
      </c>
      <c r="G250" s="7">
        <v>14</v>
      </c>
      <c r="H250" s="7">
        <v>200</v>
      </c>
      <c r="I250" s="7">
        <v>1500000</v>
      </c>
      <c r="J250" s="7"/>
      <c r="K250" s="10">
        <v>500000000</v>
      </c>
      <c r="L250" s="10">
        <f>K250/1.07</f>
        <v>467289719.62616819</v>
      </c>
      <c r="M250" s="7" t="s">
        <v>12</v>
      </c>
    </row>
    <row r="251" spans="1:13" x14ac:dyDescent="0.2">
      <c r="A251" s="7" t="s">
        <v>11</v>
      </c>
      <c r="B251" s="7">
        <v>1974</v>
      </c>
      <c r="C251" s="7">
        <v>4</v>
      </c>
      <c r="D251" s="7"/>
      <c r="E251" s="7">
        <v>1974</v>
      </c>
      <c r="F251" s="7">
        <v>4</v>
      </c>
      <c r="G251" s="7"/>
      <c r="H251" s="7">
        <v>0</v>
      </c>
      <c r="I251" s="7">
        <v>0</v>
      </c>
      <c r="J251" s="7"/>
      <c r="K251" s="10">
        <v>14500000</v>
      </c>
      <c r="L251" s="10">
        <f>K251/0.23</f>
        <v>63043478.260869563</v>
      </c>
      <c r="M251" s="7" t="s">
        <v>12</v>
      </c>
    </row>
    <row r="252" spans="1:13" x14ac:dyDescent="0.2">
      <c r="A252" s="7" t="s">
        <v>11</v>
      </c>
      <c r="B252" s="7">
        <v>1974</v>
      </c>
      <c r="C252" s="7"/>
      <c r="D252" s="7"/>
      <c r="E252" s="7">
        <v>1974</v>
      </c>
      <c r="F252" s="7"/>
      <c r="G252" s="7"/>
      <c r="H252" s="7">
        <v>0</v>
      </c>
      <c r="I252" s="7">
        <v>0</v>
      </c>
      <c r="J252" s="7"/>
      <c r="K252" s="10">
        <v>75000000</v>
      </c>
      <c r="L252" s="10">
        <f>K252/0.23</f>
        <v>326086956.52173913</v>
      </c>
      <c r="M252" s="7" t="s">
        <v>12</v>
      </c>
    </row>
    <row r="253" spans="1:13" x14ac:dyDescent="0.2">
      <c r="A253" s="7" t="s">
        <v>11</v>
      </c>
      <c r="B253" s="7">
        <v>1976</v>
      </c>
      <c r="C253" s="7"/>
      <c r="D253" s="7"/>
      <c r="E253" s="7">
        <v>1976</v>
      </c>
      <c r="F253" s="7"/>
      <c r="G253" s="7"/>
      <c r="H253" s="7">
        <v>0</v>
      </c>
      <c r="I253" s="7">
        <v>0</v>
      </c>
      <c r="J253" s="7"/>
      <c r="K253" s="10">
        <v>20000000</v>
      </c>
      <c r="L253" s="10">
        <f>K253/0.26</f>
        <v>76923076.923076928</v>
      </c>
      <c r="M253" s="7" t="s">
        <v>12</v>
      </c>
    </row>
    <row r="254" spans="1:13" x14ac:dyDescent="0.2">
      <c r="A254" s="7" t="s">
        <v>11</v>
      </c>
      <c r="B254" s="7">
        <v>1979</v>
      </c>
      <c r="C254" s="7">
        <v>4</v>
      </c>
      <c r="D254" s="7"/>
      <c r="E254" s="7">
        <v>1979</v>
      </c>
      <c r="F254" s="7">
        <v>4</v>
      </c>
      <c r="G254" s="7"/>
      <c r="H254" s="7">
        <v>0</v>
      </c>
      <c r="I254" s="7">
        <v>0</v>
      </c>
      <c r="J254" s="7"/>
      <c r="K254" s="10">
        <v>19000000</v>
      </c>
      <c r="L254" s="9">
        <f>K254/0.33</f>
        <v>57575757.575757571</v>
      </c>
      <c r="M254" s="7" t="s">
        <v>12</v>
      </c>
    </row>
    <row r="255" spans="1:13" x14ac:dyDescent="0.2">
      <c r="A255" s="7" t="s">
        <v>11</v>
      </c>
      <c r="B255" s="7">
        <v>1983</v>
      </c>
      <c r="C255" s="7">
        <v>12</v>
      </c>
      <c r="D255" s="7">
        <v>7</v>
      </c>
      <c r="E255" s="7">
        <v>1983</v>
      </c>
      <c r="F255" s="7">
        <v>12</v>
      </c>
      <c r="G255" s="7">
        <v>7</v>
      </c>
      <c r="H255" s="7">
        <v>0</v>
      </c>
      <c r="I255" s="7">
        <v>0</v>
      </c>
      <c r="J255" s="7"/>
      <c r="K255" s="10">
        <v>58000000</v>
      </c>
      <c r="L255" s="9">
        <f>K255/0.46</f>
        <v>126086956.52173913</v>
      </c>
      <c r="M255" s="7" t="s">
        <v>12</v>
      </c>
    </row>
    <row r="256" spans="1:13" x14ac:dyDescent="0.2">
      <c r="A256" s="7" t="s">
        <v>11</v>
      </c>
      <c r="B256" s="7">
        <v>1986</v>
      </c>
      <c r="C256" s="7">
        <v>7</v>
      </c>
      <c r="D256" s="7">
        <v>15</v>
      </c>
      <c r="E256" s="7">
        <v>1986</v>
      </c>
      <c r="F256" s="7">
        <v>7</v>
      </c>
      <c r="G256" s="7">
        <v>15</v>
      </c>
      <c r="H256" s="7">
        <v>0</v>
      </c>
      <c r="I256" s="7">
        <v>4500</v>
      </c>
      <c r="J256" s="7"/>
      <c r="K256" s="12">
        <v>30000000</v>
      </c>
      <c r="L256" s="9">
        <f>K256/0.5</f>
        <v>60000000</v>
      </c>
      <c r="M256" s="7" t="s">
        <v>12</v>
      </c>
    </row>
    <row r="257" spans="1:13" x14ac:dyDescent="0.2">
      <c r="A257" s="7" t="s">
        <v>11</v>
      </c>
      <c r="B257" s="7">
        <v>1987</v>
      </c>
      <c r="C257" s="7">
        <v>4</v>
      </c>
      <c r="D257" s="7">
        <v>2</v>
      </c>
      <c r="E257" s="7">
        <v>1987</v>
      </c>
      <c r="F257" s="7">
        <v>4</v>
      </c>
      <c r="G257" s="7">
        <v>2</v>
      </c>
      <c r="H257" s="7">
        <v>0</v>
      </c>
      <c r="I257" s="7">
        <v>0</v>
      </c>
      <c r="J257" s="7"/>
      <c r="K257" s="10">
        <v>11000000</v>
      </c>
      <c r="L257" s="10">
        <f>K257/0.52</f>
        <v>21153846.153846152</v>
      </c>
      <c r="M257" s="7" t="s">
        <v>12</v>
      </c>
    </row>
    <row r="258" spans="1:13" x14ac:dyDescent="0.2">
      <c r="A258" s="7" t="s">
        <v>11</v>
      </c>
      <c r="B258" s="7">
        <v>1987</v>
      </c>
      <c r="C258" s="7">
        <v>7</v>
      </c>
      <c r="D258" s="7">
        <v>14</v>
      </c>
      <c r="E258" s="7">
        <v>1987</v>
      </c>
      <c r="F258" s="7">
        <v>7</v>
      </c>
      <c r="G258" s="7">
        <v>14</v>
      </c>
      <c r="H258" s="7">
        <v>1</v>
      </c>
      <c r="I258" s="7">
        <v>0</v>
      </c>
      <c r="J258" s="7"/>
      <c r="K258" s="10">
        <v>174000000</v>
      </c>
      <c r="L258" s="10">
        <f>K258/0.52</f>
        <v>334615384.61538458</v>
      </c>
      <c r="M258" s="7" t="s">
        <v>12</v>
      </c>
    </row>
    <row r="259" spans="1:13" x14ac:dyDescent="0.2">
      <c r="A259" s="7" t="s">
        <v>11</v>
      </c>
      <c r="B259" s="7">
        <v>1988</v>
      </c>
      <c r="C259" s="7">
        <v>6</v>
      </c>
      <c r="D259" s="7"/>
      <c r="E259" s="7">
        <v>1988</v>
      </c>
      <c r="F259" s="7">
        <v>6</v>
      </c>
      <c r="G259" s="7"/>
      <c r="H259" s="7">
        <v>2</v>
      </c>
      <c r="I259" s="7">
        <v>0</v>
      </c>
      <c r="J259" s="7"/>
      <c r="K259" s="10">
        <v>15000000</v>
      </c>
      <c r="L259" s="9">
        <f>K259/0.54</f>
        <v>27777777.777777776</v>
      </c>
      <c r="M259" s="7" t="s">
        <v>12</v>
      </c>
    </row>
    <row r="260" spans="1:13" x14ac:dyDescent="0.2">
      <c r="A260" s="7" t="s">
        <v>11</v>
      </c>
      <c r="B260" s="7">
        <v>1990</v>
      </c>
      <c r="C260" s="7">
        <v>6</v>
      </c>
      <c r="D260" s="7">
        <v>10</v>
      </c>
      <c r="E260" s="7">
        <v>1990</v>
      </c>
      <c r="F260" s="7">
        <v>6</v>
      </c>
      <c r="G260" s="7">
        <v>10</v>
      </c>
      <c r="H260" s="7">
        <v>8</v>
      </c>
      <c r="I260" s="7">
        <v>0</v>
      </c>
      <c r="J260" s="7"/>
      <c r="K260" s="10">
        <v>8500000</v>
      </c>
      <c r="L260" s="12">
        <f>K260/0.6</f>
        <v>14166666.666666668</v>
      </c>
      <c r="M260" s="7" t="s">
        <v>12</v>
      </c>
    </row>
    <row r="261" spans="1:13" x14ac:dyDescent="0.2">
      <c r="A261" s="7" t="s">
        <v>11</v>
      </c>
      <c r="B261" s="7">
        <v>1995</v>
      </c>
      <c r="C261" s="7">
        <v>6</v>
      </c>
      <c r="D261" s="7">
        <v>9</v>
      </c>
      <c r="E261" s="7">
        <v>1995</v>
      </c>
      <c r="F261" s="7">
        <v>6</v>
      </c>
      <c r="G261" s="7">
        <v>9</v>
      </c>
      <c r="H261" s="7">
        <v>0</v>
      </c>
      <c r="I261" s="7">
        <v>5600</v>
      </c>
      <c r="J261" s="7"/>
      <c r="K261" s="10">
        <v>73300000</v>
      </c>
      <c r="L261" s="9">
        <f>K261/0.7</f>
        <v>104714285.71428572</v>
      </c>
      <c r="M261" s="7" t="s">
        <v>12</v>
      </c>
    </row>
    <row r="262" spans="1:13" x14ac:dyDescent="0.2">
      <c r="A262" s="7" t="s">
        <v>11</v>
      </c>
      <c r="B262" s="7">
        <v>1996</v>
      </c>
      <c r="C262" s="7">
        <v>7</v>
      </c>
      <c r="D262" s="7">
        <v>19</v>
      </c>
      <c r="E262" s="7">
        <v>1996</v>
      </c>
      <c r="F262" s="7">
        <v>7</v>
      </c>
      <c r="G262" s="7">
        <v>22</v>
      </c>
      <c r="H262" s="7">
        <v>10</v>
      </c>
      <c r="I262" s="7">
        <v>12000</v>
      </c>
      <c r="J262" s="7"/>
      <c r="K262" s="10">
        <v>729600000</v>
      </c>
      <c r="L262" s="10">
        <f>K262/0.72</f>
        <v>1013333333.3333334</v>
      </c>
      <c r="M262" s="7" t="s">
        <v>12</v>
      </c>
    </row>
    <row r="263" spans="1:13" x14ac:dyDescent="0.2">
      <c r="A263" s="7" t="s">
        <v>11</v>
      </c>
      <c r="B263" s="7">
        <v>1997</v>
      </c>
      <c r="C263" s="7">
        <v>4</v>
      </c>
      <c r="D263" s="7">
        <v>24</v>
      </c>
      <c r="E263" s="7">
        <v>1997</v>
      </c>
      <c r="F263" s="7">
        <v>5</v>
      </c>
      <c r="G263" s="7">
        <v>7</v>
      </c>
      <c r="H263" s="7">
        <v>4</v>
      </c>
      <c r="I263" s="7">
        <v>29000</v>
      </c>
      <c r="J263" s="7"/>
      <c r="K263" s="10">
        <v>120000000</v>
      </c>
      <c r="L263" s="10">
        <f>K263/0.74</f>
        <v>162162162.16216215</v>
      </c>
      <c r="M263" s="7" t="s">
        <v>12</v>
      </c>
    </row>
    <row r="264" spans="1:13" x14ac:dyDescent="0.2">
      <c r="A264" s="7" t="s">
        <v>11</v>
      </c>
      <c r="B264" s="7">
        <v>2003</v>
      </c>
      <c r="C264" s="7">
        <v>3</v>
      </c>
      <c r="D264" s="7">
        <v>31</v>
      </c>
      <c r="E264" s="7">
        <v>2003</v>
      </c>
      <c r="F264" s="7">
        <v>4</v>
      </c>
      <c r="G264" s="7">
        <v>3</v>
      </c>
      <c r="H264" s="7">
        <v>2</v>
      </c>
      <c r="I264" s="7">
        <v>170</v>
      </c>
      <c r="J264" s="7"/>
      <c r="K264" s="10">
        <v>10000000</v>
      </c>
      <c r="L264" s="10">
        <f>K264/0.84</f>
        <v>11904761.904761905</v>
      </c>
      <c r="M264" s="7" t="s">
        <v>12</v>
      </c>
    </row>
    <row r="265" spans="1:13" x14ac:dyDescent="0.2">
      <c r="A265" s="7" t="s">
        <v>11</v>
      </c>
      <c r="B265" s="7">
        <v>2003</v>
      </c>
      <c r="C265" s="7">
        <v>8</v>
      </c>
      <c r="D265" s="7">
        <v>4</v>
      </c>
      <c r="E265" s="7">
        <v>2003</v>
      </c>
      <c r="F265" s="7">
        <v>8</v>
      </c>
      <c r="G265" s="7">
        <v>5</v>
      </c>
      <c r="H265" s="7">
        <v>0</v>
      </c>
      <c r="I265" s="7">
        <v>400</v>
      </c>
      <c r="J265" s="7"/>
      <c r="K265" s="10">
        <v>10000000</v>
      </c>
      <c r="L265" s="10">
        <f>K265/0.84</f>
        <v>11904761.904761905</v>
      </c>
      <c r="M265" s="7" t="s">
        <v>12</v>
      </c>
    </row>
    <row r="266" spans="1:13" x14ac:dyDescent="0.2">
      <c r="A266" s="7" t="s">
        <v>11</v>
      </c>
      <c r="B266" s="7">
        <v>2003</v>
      </c>
      <c r="C266" s="7">
        <v>10</v>
      </c>
      <c r="D266" s="7">
        <v>17</v>
      </c>
      <c r="E266" s="7">
        <v>2003</v>
      </c>
      <c r="F266" s="7">
        <v>10</v>
      </c>
      <c r="G266" s="7">
        <v>26</v>
      </c>
      <c r="H266" s="7">
        <v>2</v>
      </c>
      <c r="I266" s="7">
        <v>800</v>
      </c>
      <c r="J266" s="7"/>
      <c r="K266" s="10">
        <v>15000000</v>
      </c>
      <c r="L266" s="10">
        <f>K266/0.84</f>
        <v>17857142.857142858</v>
      </c>
      <c r="M266" s="7" t="s">
        <v>12</v>
      </c>
    </row>
    <row r="267" spans="1:13" x14ac:dyDescent="0.2">
      <c r="A267" s="7" t="s">
        <v>11</v>
      </c>
      <c r="B267" s="7">
        <v>2004</v>
      </c>
      <c r="C267" s="7">
        <v>7</v>
      </c>
      <c r="D267" s="7">
        <v>13</v>
      </c>
      <c r="E267" s="7">
        <v>2004</v>
      </c>
      <c r="F267" s="7">
        <v>7</v>
      </c>
      <c r="G267" s="7">
        <v>16</v>
      </c>
      <c r="H267" s="7">
        <v>0</v>
      </c>
      <c r="I267" s="7">
        <v>0</v>
      </c>
      <c r="J267" s="7"/>
      <c r="K267" s="10">
        <v>200000000</v>
      </c>
      <c r="L267" s="9">
        <f>K267/0.87</f>
        <v>229885057.47126436</v>
      </c>
      <c r="M267" s="7" t="s">
        <v>12</v>
      </c>
    </row>
    <row r="268" spans="1:13" x14ac:dyDescent="0.2">
      <c r="A268" s="7" t="s">
        <v>11</v>
      </c>
      <c r="B268" s="7">
        <v>2005</v>
      </c>
      <c r="C268" s="7">
        <v>6</v>
      </c>
      <c r="D268" s="7">
        <v>7</v>
      </c>
      <c r="E268" s="7">
        <v>2005</v>
      </c>
      <c r="F268" s="7">
        <v>7</v>
      </c>
      <c r="G268" s="7">
        <v>1</v>
      </c>
      <c r="H268" s="7">
        <v>4</v>
      </c>
      <c r="I268" s="7">
        <v>5000</v>
      </c>
      <c r="J268" s="7"/>
      <c r="K268" s="10">
        <v>357000000</v>
      </c>
      <c r="L268" s="10">
        <f>K268/0.9</f>
        <v>396666666.66666669</v>
      </c>
      <c r="M268" s="7" t="s">
        <v>12</v>
      </c>
    </row>
    <row r="269" spans="1:13" x14ac:dyDescent="0.2">
      <c r="A269" s="7" t="s">
        <v>11</v>
      </c>
      <c r="B269" s="6">
        <v>2006</v>
      </c>
      <c r="C269" s="6">
        <v>4</v>
      </c>
      <c r="D269" s="6">
        <v>11</v>
      </c>
      <c r="E269" s="6">
        <v>2006</v>
      </c>
      <c r="F269" s="6">
        <v>5</v>
      </c>
      <c r="G269" s="6">
        <v>9</v>
      </c>
      <c r="H269" s="7">
        <v>0</v>
      </c>
      <c r="I269" s="7"/>
      <c r="J269" s="7"/>
      <c r="K269" s="9">
        <v>12000000</v>
      </c>
      <c r="L269" s="10">
        <f>K269/0.92</f>
        <v>13043478.260869564</v>
      </c>
      <c r="M269" s="7" t="s">
        <v>56</v>
      </c>
    </row>
    <row r="270" spans="1:13" x14ac:dyDescent="0.2">
      <c r="A270" s="7" t="s">
        <v>11</v>
      </c>
      <c r="B270" s="7">
        <v>2011</v>
      </c>
      <c r="C270" s="7">
        <v>4</v>
      </c>
      <c r="D270" s="7">
        <v>4</v>
      </c>
      <c r="E270" s="7">
        <v>2011</v>
      </c>
      <c r="F270" s="7">
        <v>5</v>
      </c>
      <c r="G270" s="7">
        <v>31</v>
      </c>
      <c r="H270" s="7">
        <v>5</v>
      </c>
      <c r="I270" s="7">
        <v>2000</v>
      </c>
      <c r="J270" s="7"/>
      <c r="K270" s="10">
        <v>800000000</v>
      </c>
      <c r="L270" s="10">
        <f>K270/1.03</f>
        <v>776699029.12621355</v>
      </c>
      <c r="M270" s="7" t="s">
        <v>12</v>
      </c>
    </row>
    <row r="271" spans="1:13" x14ac:dyDescent="0.2">
      <c r="A271" s="7" t="s">
        <v>11</v>
      </c>
      <c r="B271" s="7">
        <v>2012</v>
      </c>
      <c r="C271" s="7">
        <v>3</v>
      </c>
      <c r="D271" s="7">
        <v>25</v>
      </c>
      <c r="E271" s="7">
        <v>2012</v>
      </c>
      <c r="F271" s="7">
        <v>3</v>
      </c>
      <c r="G271" s="7">
        <v>30</v>
      </c>
      <c r="H271" s="7">
        <v>0</v>
      </c>
      <c r="I271" s="7">
        <v>1500</v>
      </c>
      <c r="J271" s="7"/>
      <c r="K271" s="10">
        <v>34000000</v>
      </c>
      <c r="L271" s="10">
        <f>K271/1.05</f>
        <v>32380952.380952381</v>
      </c>
      <c r="M271" s="7" t="s">
        <v>12</v>
      </c>
    </row>
    <row r="272" spans="1:13" x14ac:dyDescent="0.2">
      <c r="A272" s="7" t="s">
        <v>11</v>
      </c>
      <c r="B272" s="7">
        <v>2013</v>
      </c>
      <c r="C272" s="7">
        <v>6</v>
      </c>
      <c r="D272" s="7">
        <v>20</v>
      </c>
      <c r="E272" s="7">
        <v>2013</v>
      </c>
      <c r="F272" s="7">
        <v>6</v>
      </c>
      <c r="G272" s="7">
        <v>27</v>
      </c>
      <c r="H272" s="7">
        <v>4</v>
      </c>
      <c r="I272" s="7">
        <v>100000</v>
      </c>
      <c r="J272" s="7"/>
      <c r="K272" s="10">
        <v>5700000000</v>
      </c>
      <c r="L272" s="10">
        <f>K272/1.07</f>
        <v>5327102803.7383175</v>
      </c>
      <c r="M272" s="7" t="s">
        <v>12</v>
      </c>
    </row>
    <row r="273" spans="1:13" x14ac:dyDescent="0.2">
      <c r="A273" s="7" t="s">
        <v>11</v>
      </c>
      <c r="B273" s="7">
        <v>2014</v>
      </c>
      <c r="C273" s="7">
        <v>8</v>
      </c>
      <c r="D273" s="7">
        <v>4</v>
      </c>
      <c r="E273" s="7">
        <v>2014</v>
      </c>
      <c r="F273" s="7">
        <v>8</v>
      </c>
      <c r="G273" s="7">
        <v>4</v>
      </c>
      <c r="H273" s="7">
        <v>0</v>
      </c>
      <c r="I273" s="7">
        <v>6904</v>
      </c>
      <c r="J273" s="7"/>
      <c r="K273" s="10">
        <v>129000000</v>
      </c>
      <c r="L273" s="10">
        <f>K273/1.09</f>
        <v>118348623.853211</v>
      </c>
      <c r="M273" s="7" t="s">
        <v>12</v>
      </c>
    </row>
    <row r="274" spans="1:13" x14ac:dyDescent="0.2">
      <c r="A274" s="7" t="s">
        <v>73</v>
      </c>
      <c r="B274" s="7">
        <v>1986</v>
      </c>
      <c r="C274" s="7">
        <v>7</v>
      </c>
      <c r="D274" s="7">
        <v>18</v>
      </c>
      <c r="E274" s="7">
        <v>1986</v>
      </c>
      <c r="F274" s="7">
        <v>7</v>
      </c>
      <c r="G274" s="7">
        <v>22</v>
      </c>
      <c r="H274" s="7">
        <v>0</v>
      </c>
      <c r="I274" s="7"/>
      <c r="J274" s="7"/>
      <c r="K274" s="12">
        <v>72000000000</v>
      </c>
      <c r="L274" s="9">
        <f>K274/0.5</f>
        <v>144000000000</v>
      </c>
      <c r="M274" s="7" t="s">
        <v>56</v>
      </c>
    </row>
    <row r="275" spans="1:13" x14ac:dyDescent="0.2">
      <c r="A275" s="7" t="s">
        <v>73</v>
      </c>
      <c r="B275" s="6">
        <v>1988</v>
      </c>
      <c r="C275" s="6">
        <v>7</v>
      </c>
      <c r="D275" s="6">
        <v>5</v>
      </c>
      <c r="E275" s="6">
        <v>1988</v>
      </c>
      <c r="F275" s="6">
        <v>7</v>
      </c>
      <c r="G275" s="6">
        <v>7</v>
      </c>
      <c r="H275" s="7"/>
      <c r="I275" s="7"/>
      <c r="J275" s="7"/>
      <c r="K275" s="9">
        <v>7000000</v>
      </c>
      <c r="L275" s="9">
        <f>K275/0.54</f>
        <v>12962962.962962963</v>
      </c>
      <c r="M275" s="7" t="s">
        <v>56</v>
      </c>
    </row>
    <row r="276" spans="1:13" x14ac:dyDescent="0.2">
      <c r="A276" s="7" t="s">
        <v>298</v>
      </c>
      <c r="B276" s="7">
        <v>2002</v>
      </c>
      <c r="C276" s="7">
        <v>3</v>
      </c>
      <c r="D276" s="7">
        <v>31</v>
      </c>
      <c r="E276" s="7">
        <v>2002</v>
      </c>
      <c r="F276" s="7">
        <v>4</v>
      </c>
      <c r="G276" s="7">
        <v>2</v>
      </c>
      <c r="H276" s="7">
        <v>16</v>
      </c>
      <c r="I276" s="7">
        <v>430</v>
      </c>
      <c r="J276" s="7"/>
      <c r="K276" s="10">
        <v>79923000</v>
      </c>
      <c r="L276" s="9">
        <f>K276/0.82</f>
        <v>97467073.170731708</v>
      </c>
      <c r="M276" s="7" t="s">
        <v>12</v>
      </c>
    </row>
    <row r="277" spans="1:13" x14ac:dyDescent="0.2">
      <c r="A277" s="7" t="s">
        <v>369</v>
      </c>
      <c r="B277" s="6">
        <v>2001</v>
      </c>
      <c r="C277" s="6">
        <v>11</v>
      </c>
      <c r="D277" s="6">
        <v>7</v>
      </c>
      <c r="E277" s="6">
        <v>2001</v>
      </c>
      <c r="F277" s="6">
        <v>11</v>
      </c>
      <c r="G277" s="6">
        <v>15</v>
      </c>
      <c r="H277" s="7"/>
      <c r="I277" s="7"/>
      <c r="J277" s="7"/>
      <c r="K277" s="9">
        <v>17000000</v>
      </c>
      <c r="L277" s="10">
        <f>K277/0.81</f>
        <v>20987654.320987653</v>
      </c>
      <c r="M277" s="7" t="s">
        <v>56</v>
      </c>
    </row>
    <row r="278" spans="1:13" x14ac:dyDescent="0.2">
      <c r="A278" s="7" t="s">
        <v>219</v>
      </c>
      <c r="B278" s="6">
        <v>1995</v>
      </c>
      <c r="C278" s="6">
        <v>9</v>
      </c>
      <c r="D278" s="6">
        <v>5</v>
      </c>
      <c r="E278" s="6">
        <v>1995</v>
      </c>
      <c r="F278" s="6">
        <v>9</v>
      </c>
      <c r="G278" s="6">
        <v>18</v>
      </c>
      <c r="H278" s="7">
        <v>20</v>
      </c>
      <c r="I278" s="7"/>
      <c r="J278" s="7"/>
      <c r="K278" s="9">
        <v>300000000</v>
      </c>
      <c r="L278" s="9">
        <f>K278/0.7</f>
        <v>428571428.5714286</v>
      </c>
      <c r="M278" s="7" t="s">
        <v>56</v>
      </c>
    </row>
    <row r="279" spans="1:13" x14ac:dyDescent="0.2">
      <c r="A279" s="7" t="s">
        <v>105</v>
      </c>
      <c r="B279" s="6">
        <v>1989</v>
      </c>
      <c r="C279" s="6">
        <v>2</v>
      </c>
      <c r="D279" s="6">
        <v>1</v>
      </c>
      <c r="E279" s="6">
        <v>1989</v>
      </c>
      <c r="F279" s="6">
        <v>2</v>
      </c>
      <c r="G279" s="6">
        <v>2</v>
      </c>
      <c r="H279" s="7">
        <v>7</v>
      </c>
      <c r="I279" s="7"/>
      <c r="J279" s="7"/>
      <c r="K279" s="9">
        <v>2600000</v>
      </c>
      <c r="L279" s="9">
        <f>K279/0.57</f>
        <v>4561403.5087719299</v>
      </c>
      <c r="M279" s="7" t="s">
        <v>56</v>
      </c>
    </row>
    <row r="280" spans="1:13" x14ac:dyDescent="0.2">
      <c r="A280" s="7" t="s">
        <v>99</v>
      </c>
      <c r="B280" s="6">
        <v>1988</v>
      </c>
      <c r="C280" s="6">
        <v>8</v>
      </c>
      <c r="D280" s="6">
        <v>20</v>
      </c>
      <c r="E280" s="6">
        <v>1988</v>
      </c>
      <c r="F280" s="6">
        <v>9</v>
      </c>
      <c r="G280" s="6">
        <v>6</v>
      </c>
      <c r="H280" s="7">
        <v>51</v>
      </c>
      <c r="I280" s="7"/>
      <c r="J280" s="7"/>
      <c r="K280" s="9">
        <v>900000</v>
      </c>
      <c r="L280" s="9">
        <f>K280/0.54</f>
        <v>1666666.6666666665</v>
      </c>
      <c r="M280" s="7" t="s">
        <v>56</v>
      </c>
    </row>
    <row r="281" spans="1:13" x14ac:dyDescent="0.2">
      <c r="A281" s="7" t="s">
        <v>99</v>
      </c>
      <c r="B281" s="7">
        <v>2001</v>
      </c>
      <c r="C281" s="7">
        <v>8</v>
      </c>
      <c r="D281" s="7">
        <v>19</v>
      </c>
      <c r="E281" s="7">
        <v>2001</v>
      </c>
      <c r="F281" s="7">
        <v>10</v>
      </c>
      <c r="G281" s="7">
        <v>11</v>
      </c>
      <c r="H281" s="7">
        <v>100</v>
      </c>
      <c r="I281" s="7">
        <v>175763</v>
      </c>
      <c r="J281" s="7"/>
      <c r="K281" s="10">
        <v>1000000</v>
      </c>
      <c r="L281" s="10">
        <f>K281/0.81</f>
        <v>1234567.9012345679</v>
      </c>
      <c r="M281" s="7" t="s">
        <v>12</v>
      </c>
    </row>
    <row r="282" spans="1:13" x14ac:dyDescent="0.2">
      <c r="A282" s="7" t="s">
        <v>99</v>
      </c>
      <c r="B282" s="7">
        <v>2012</v>
      </c>
      <c r="C282" s="7">
        <v>7</v>
      </c>
      <c r="D282" s="7">
        <v>15</v>
      </c>
      <c r="E282" s="7">
        <v>2012</v>
      </c>
      <c r="F282" s="7">
        <v>9</v>
      </c>
      <c r="G282" s="7">
        <v>24</v>
      </c>
      <c r="H282" s="7">
        <v>20</v>
      </c>
      <c r="I282" s="7">
        <v>594831</v>
      </c>
      <c r="J282" s="7"/>
      <c r="K282" s="10">
        <v>10000000</v>
      </c>
      <c r="L282" s="10">
        <f>K282/1.05</f>
        <v>9523809.5238095243</v>
      </c>
      <c r="M282" s="7" t="s">
        <v>12</v>
      </c>
    </row>
    <row r="283" spans="1:13" x14ac:dyDescent="0.2">
      <c r="A283" s="6" t="s">
        <v>71</v>
      </c>
      <c r="B283" s="6">
        <v>1965</v>
      </c>
      <c r="C283" s="6">
        <v>7</v>
      </c>
      <c r="D283" s="6">
        <v>1</v>
      </c>
      <c r="E283" s="6">
        <v>1965</v>
      </c>
      <c r="F283" s="6">
        <v>8</v>
      </c>
      <c r="G283" s="6">
        <v>1</v>
      </c>
      <c r="H283" s="7">
        <v>600</v>
      </c>
      <c r="I283" s="8">
        <v>350000</v>
      </c>
      <c r="J283" s="8">
        <v>25000</v>
      </c>
      <c r="K283" s="9">
        <v>10000000</v>
      </c>
      <c r="L283" s="9">
        <f>K283/0.14</f>
        <v>71428571.428571418</v>
      </c>
      <c r="M283" s="7" t="s">
        <v>9</v>
      </c>
    </row>
    <row r="284" spans="1:13" x14ac:dyDescent="0.2">
      <c r="A284" s="6" t="s">
        <v>71</v>
      </c>
      <c r="B284" s="7">
        <v>1974</v>
      </c>
      <c r="C284" s="6">
        <v>6</v>
      </c>
      <c r="D284" s="7"/>
      <c r="E284" s="6">
        <v>1974</v>
      </c>
      <c r="F284" s="6">
        <v>7</v>
      </c>
      <c r="G284" s="6">
        <v>1</v>
      </c>
      <c r="H284" s="7">
        <v>32</v>
      </c>
      <c r="I284" s="8">
        <v>40000</v>
      </c>
      <c r="J284" s="7"/>
      <c r="K284" s="9">
        <v>10000000</v>
      </c>
      <c r="L284" s="10">
        <f>K284/0.23</f>
        <v>43478260.869565219</v>
      </c>
      <c r="M284" s="11" t="s">
        <v>373</v>
      </c>
    </row>
    <row r="285" spans="1:13" x14ac:dyDescent="0.2">
      <c r="A285" s="7" t="s">
        <v>71</v>
      </c>
      <c r="B285" s="7">
        <v>1986</v>
      </c>
      <c r="C285" s="7">
        <v>6</v>
      </c>
      <c r="D285" s="7">
        <v>15</v>
      </c>
      <c r="E285" s="7">
        <v>1986</v>
      </c>
      <c r="F285" s="7">
        <v>6</v>
      </c>
      <c r="G285" s="7">
        <v>15</v>
      </c>
      <c r="H285" s="7">
        <v>23</v>
      </c>
      <c r="I285" s="7">
        <v>54118</v>
      </c>
      <c r="J285" s="7"/>
      <c r="K285" s="10">
        <v>17200000</v>
      </c>
      <c r="L285" s="9">
        <f>K285/0.5</f>
        <v>34400000</v>
      </c>
      <c r="M285" s="7" t="s">
        <v>12</v>
      </c>
    </row>
    <row r="286" spans="1:13" x14ac:dyDescent="0.2">
      <c r="A286" s="7" t="s">
        <v>71</v>
      </c>
      <c r="B286" s="7">
        <v>1987</v>
      </c>
      <c r="C286" s="7">
        <v>7</v>
      </c>
      <c r="D286" s="7">
        <v>17</v>
      </c>
      <c r="E286" s="7">
        <v>1987</v>
      </c>
      <c r="F286" s="7">
        <v>7</v>
      </c>
      <c r="G286" s="7">
        <v>17</v>
      </c>
      <c r="H286" s="7">
        <v>73</v>
      </c>
      <c r="I286" s="7">
        <v>116364</v>
      </c>
      <c r="J286" s="7"/>
      <c r="K286" s="10">
        <v>177000000</v>
      </c>
      <c r="L286" s="10">
        <f>K286/0.52</f>
        <v>340384615.38461536</v>
      </c>
      <c r="M286" s="7" t="s">
        <v>12</v>
      </c>
    </row>
    <row r="287" spans="1:13" x14ac:dyDescent="0.2">
      <c r="A287" s="7" t="s">
        <v>71</v>
      </c>
      <c r="B287" s="6">
        <v>1991</v>
      </c>
      <c r="C287" s="6">
        <v>6</v>
      </c>
      <c r="D287" s="6">
        <v>18</v>
      </c>
      <c r="E287" s="6">
        <v>1991</v>
      </c>
      <c r="F287" s="6">
        <v>6</v>
      </c>
      <c r="G287" s="6">
        <v>19</v>
      </c>
      <c r="H287" s="7">
        <v>120</v>
      </c>
      <c r="I287" s="7"/>
      <c r="J287" s="7"/>
      <c r="K287" s="9">
        <v>6000000</v>
      </c>
      <c r="L287" s="10">
        <f>K287/0.62</f>
        <v>9677419.3548387103</v>
      </c>
      <c r="M287" s="7" t="s">
        <v>56</v>
      </c>
    </row>
    <row r="288" spans="1:13" x14ac:dyDescent="0.2">
      <c r="A288" s="7" t="s">
        <v>71</v>
      </c>
      <c r="B288" s="7">
        <v>1993</v>
      </c>
      <c r="C288" s="7">
        <v>5</v>
      </c>
      <c r="D288" s="7">
        <v>5</v>
      </c>
      <c r="E288" s="7">
        <v>1993</v>
      </c>
      <c r="F288" s="7">
        <v>5</v>
      </c>
      <c r="G288" s="7">
        <v>5</v>
      </c>
      <c r="H288" s="7">
        <v>109</v>
      </c>
      <c r="I288" s="7">
        <v>3276</v>
      </c>
      <c r="J288" s="7"/>
      <c r="K288" s="10">
        <v>34000000</v>
      </c>
      <c r="L288" s="9">
        <f>K288/0.66</f>
        <v>51515151.515151516</v>
      </c>
      <c r="M288" s="7" t="s">
        <v>12</v>
      </c>
    </row>
    <row r="289" spans="1:13" x14ac:dyDescent="0.2">
      <c r="A289" s="7" t="s">
        <v>71</v>
      </c>
      <c r="B289" s="7">
        <v>1997</v>
      </c>
      <c r="C289" s="7">
        <v>6</v>
      </c>
      <c r="D289" s="7">
        <v>10</v>
      </c>
      <c r="E289" s="7">
        <v>1997</v>
      </c>
      <c r="F289" s="7">
        <v>6</v>
      </c>
      <c r="G289" s="7">
        <v>24</v>
      </c>
      <c r="H289" s="7">
        <v>22</v>
      </c>
      <c r="I289" s="7">
        <v>76800</v>
      </c>
      <c r="J289" s="7"/>
      <c r="K289" s="10">
        <v>182400000</v>
      </c>
      <c r="L289" s="10">
        <f>K289/0.74</f>
        <v>246486486.48648649</v>
      </c>
      <c r="M289" s="7" t="s">
        <v>12</v>
      </c>
    </row>
    <row r="290" spans="1:13" x14ac:dyDescent="0.2">
      <c r="A290" s="7" t="s">
        <v>71</v>
      </c>
      <c r="B290" s="7">
        <v>2000</v>
      </c>
      <c r="C290" s="7">
        <v>6</v>
      </c>
      <c r="D290" s="7">
        <v>12</v>
      </c>
      <c r="E290" s="7">
        <v>2000</v>
      </c>
      <c r="F290" s="7">
        <v>6</v>
      </c>
      <c r="G290" s="7">
        <v>26</v>
      </c>
      <c r="H290" s="7">
        <v>15</v>
      </c>
      <c r="I290" s="7">
        <v>139667</v>
      </c>
      <c r="J290" s="7"/>
      <c r="K290" s="10">
        <v>30000000</v>
      </c>
      <c r="L290" s="10">
        <f>K290/0.79</f>
        <v>37974683.544303797</v>
      </c>
      <c r="M290" s="7" t="s">
        <v>12</v>
      </c>
    </row>
    <row r="291" spans="1:13" x14ac:dyDescent="0.2">
      <c r="A291" s="7" t="s">
        <v>71</v>
      </c>
      <c r="B291" s="7">
        <v>2001</v>
      </c>
      <c r="C291" s="7">
        <v>2</v>
      </c>
      <c r="D291" s="7">
        <v>16</v>
      </c>
      <c r="E291" s="7">
        <v>2001</v>
      </c>
      <c r="F291" s="7">
        <v>2</v>
      </c>
      <c r="G291" s="7">
        <v>16</v>
      </c>
      <c r="H291" s="7">
        <v>0</v>
      </c>
      <c r="I291" s="7">
        <v>2559</v>
      </c>
      <c r="J291" s="7"/>
      <c r="K291" s="10">
        <v>8900000</v>
      </c>
      <c r="L291" s="10">
        <f>K291/0.81</f>
        <v>10987654.320987653</v>
      </c>
      <c r="M291" s="7" t="s">
        <v>12</v>
      </c>
    </row>
    <row r="292" spans="1:13" x14ac:dyDescent="0.2">
      <c r="A292" s="7" t="s">
        <v>71</v>
      </c>
      <c r="B292" s="7">
        <v>2002</v>
      </c>
      <c r="C292" s="7">
        <v>5</v>
      </c>
      <c r="D292" s="7">
        <v>24</v>
      </c>
      <c r="E292" s="7">
        <v>2002</v>
      </c>
      <c r="F292" s="7">
        <v>6</v>
      </c>
      <c r="G292" s="7">
        <v>5</v>
      </c>
      <c r="H292" s="7">
        <v>14</v>
      </c>
      <c r="I292" s="7">
        <v>221842</v>
      </c>
      <c r="J292" s="7"/>
      <c r="K292" s="10">
        <v>200000000</v>
      </c>
      <c r="L292" s="9">
        <f>K292/0.82</f>
        <v>243902439.02439025</v>
      </c>
      <c r="M292" s="7" t="s">
        <v>12</v>
      </c>
    </row>
    <row r="293" spans="1:13" x14ac:dyDescent="0.2">
      <c r="A293" s="7" t="s">
        <v>71</v>
      </c>
      <c r="B293" s="7">
        <v>2008</v>
      </c>
      <c r="C293" s="7">
        <v>8</v>
      </c>
      <c r="D293" s="7">
        <v>29</v>
      </c>
      <c r="E293" s="7">
        <v>2008</v>
      </c>
      <c r="F293" s="7">
        <v>9</v>
      </c>
      <c r="G293" s="7">
        <v>4</v>
      </c>
      <c r="H293" s="7">
        <v>4</v>
      </c>
      <c r="I293" s="7">
        <v>104755</v>
      </c>
      <c r="J293" s="7"/>
      <c r="K293" s="10">
        <v>23000000</v>
      </c>
      <c r="L293" s="9">
        <f>K293/0.99</f>
        <v>23232323.232323233</v>
      </c>
      <c r="M293" s="7" t="s">
        <v>12</v>
      </c>
    </row>
    <row r="294" spans="1:13" x14ac:dyDescent="0.2">
      <c r="A294" s="7" t="s">
        <v>71</v>
      </c>
      <c r="B294" s="7">
        <v>2012</v>
      </c>
      <c r="C294" s="7">
        <v>3</v>
      </c>
      <c r="D294" s="7">
        <v>1</v>
      </c>
      <c r="E294" s="7">
        <v>2012</v>
      </c>
      <c r="F294" s="7">
        <v>3</v>
      </c>
      <c r="G294" s="7">
        <v>15</v>
      </c>
      <c r="H294" s="7">
        <v>0</v>
      </c>
      <c r="I294" s="7">
        <v>4300</v>
      </c>
      <c r="J294" s="7"/>
      <c r="K294" s="10">
        <v>3100000</v>
      </c>
      <c r="L294" s="10">
        <f>K294/1.05</f>
        <v>2952380.9523809524</v>
      </c>
      <c r="M294" s="7" t="s">
        <v>12</v>
      </c>
    </row>
    <row r="295" spans="1:13" x14ac:dyDescent="0.2">
      <c r="A295" s="7" t="s">
        <v>170</v>
      </c>
      <c r="B295" s="6">
        <v>1993</v>
      </c>
      <c r="C295" s="6">
        <v>5</v>
      </c>
      <c r="D295" s="6">
        <v>3</v>
      </c>
      <c r="E295" s="6">
        <v>1993</v>
      </c>
      <c r="F295" s="6">
        <v>5</v>
      </c>
      <c r="G295" s="6">
        <v>3</v>
      </c>
      <c r="H295" s="7">
        <v>21</v>
      </c>
      <c r="I295" s="7"/>
      <c r="J295" s="7"/>
      <c r="K295" s="9">
        <v>12500000</v>
      </c>
      <c r="L295" s="9">
        <f>K295/0.66</f>
        <v>18939393.939393938</v>
      </c>
      <c r="M295" s="7" t="s">
        <v>56</v>
      </c>
    </row>
    <row r="296" spans="1:13" x14ac:dyDescent="0.2">
      <c r="A296" s="11" t="s">
        <v>61</v>
      </c>
      <c r="B296" s="6">
        <v>1966</v>
      </c>
      <c r="C296" s="6">
        <v>6</v>
      </c>
      <c r="D296" s="6">
        <v>11</v>
      </c>
      <c r="E296" s="6">
        <v>1966</v>
      </c>
      <c r="F296" s="6">
        <v>6</v>
      </c>
      <c r="G296" s="6">
        <v>14</v>
      </c>
      <c r="H296" s="7">
        <v>65</v>
      </c>
      <c r="I296" s="8">
        <v>8561</v>
      </c>
      <c r="J296" s="7">
        <v>2672</v>
      </c>
      <c r="K296" s="9">
        <v>8000000</v>
      </c>
      <c r="L296" s="9">
        <f>K296/0.15</f>
        <v>53333333.333333336</v>
      </c>
      <c r="M296" s="7" t="s">
        <v>9</v>
      </c>
    </row>
    <row r="297" spans="1:13" x14ac:dyDescent="0.2">
      <c r="A297" s="7" t="s">
        <v>61</v>
      </c>
      <c r="B297" s="6">
        <v>1986</v>
      </c>
      <c r="C297" s="6">
        <v>6</v>
      </c>
      <c r="D297" s="6">
        <v>25</v>
      </c>
      <c r="E297" s="6">
        <v>1986</v>
      </c>
      <c r="F297" s="6">
        <v>8</v>
      </c>
      <c r="G297" s="6">
        <v>24</v>
      </c>
      <c r="H297" s="7"/>
      <c r="I297" s="7"/>
      <c r="J297" s="7"/>
      <c r="K297" s="9">
        <v>1200000000</v>
      </c>
      <c r="L297" s="9">
        <f>K297/0.5</f>
        <v>2400000000</v>
      </c>
      <c r="M297" s="7" t="s">
        <v>56</v>
      </c>
    </row>
    <row r="298" spans="1:13" x14ac:dyDescent="0.2">
      <c r="A298" s="7" t="s">
        <v>61</v>
      </c>
      <c r="B298" s="7">
        <v>1986</v>
      </c>
      <c r="C298" s="7">
        <v>7</v>
      </c>
      <c r="D298" s="7">
        <v>21</v>
      </c>
      <c r="E298" s="7">
        <v>1986</v>
      </c>
      <c r="F298" s="7">
        <v>7</v>
      </c>
      <c r="G298" s="7">
        <v>31</v>
      </c>
      <c r="H298" s="7">
        <v>73</v>
      </c>
      <c r="I298" s="7"/>
      <c r="J298" s="7"/>
      <c r="K298" s="12">
        <v>42248463</v>
      </c>
      <c r="L298" s="9">
        <f>K298/0.5</f>
        <v>84496926</v>
      </c>
      <c r="M298" s="7" t="s">
        <v>56</v>
      </c>
    </row>
    <row r="299" spans="1:13" x14ac:dyDescent="0.2">
      <c r="A299" s="7" t="s">
        <v>61</v>
      </c>
      <c r="B299" s="6">
        <v>1987</v>
      </c>
      <c r="C299" s="6">
        <v>5</v>
      </c>
      <c r="D299" s="6">
        <v>19</v>
      </c>
      <c r="E299" s="6">
        <v>1987</v>
      </c>
      <c r="F299" s="6">
        <v>6</v>
      </c>
      <c r="G299" s="6">
        <v>9</v>
      </c>
      <c r="H299" s="7">
        <v>178</v>
      </c>
      <c r="I299" s="7"/>
      <c r="J299" s="7"/>
      <c r="K299" s="9">
        <v>108000000</v>
      </c>
      <c r="L299" s="10">
        <f>K299/0.52</f>
        <v>207692307.69230768</v>
      </c>
      <c r="M299" s="7" t="s">
        <v>56</v>
      </c>
    </row>
    <row r="300" spans="1:13" x14ac:dyDescent="0.2">
      <c r="A300" s="7" t="s">
        <v>61</v>
      </c>
      <c r="B300" s="6">
        <v>1988</v>
      </c>
      <c r="C300" s="6">
        <v>6</v>
      </c>
      <c r="D300" s="6">
        <v>11</v>
      </c>
      <c r="E300" s="6">
        <v>1988</v>
      </c>
      <c r="F300" s="6">
        <v>6</v>
      </c>
      <c r="G300" s="6">
        <v>25</v>
      </c>
      <c r="H300" s="7">
        <v>70</v>
      </c>
      <c r="I300" s="7"/>
      <c r="J300" s="7"/>
      <c r="K300" s="9">
        <v>10800000</v>
      </c>
      <c r="L300" s="9">
        <f>K300/0.54</f>
        <v>20000000</v>
      </c>
      <c r="M300" s="7" t="s">
        <v>56</v>
      </c>
    </row>
    <row r="301" spans="1:13" x14ac:dyDescent="0.2">
      <c r="A301" s="7" t="s">
        <v>61</v>
      </c>
      <c r="B301" s="6">
        <v>1988</v>
      </c>
      <c r="C301" s="6">
        <v>7</v>
      </c>
      <c r="D301" s="6">
        <v>21</v>
      </c>
      <c r="E301" s="6">
        <v>1988</v>
      </c>
      <c r="F301" s="6">
        <v>8</v>
      </c>
      <c r="G301" s="6">
        <v>19</v>
      </c>
      <c r="H301" s="7"/>
      <c r="I301" s="7"/>
      <c r="J301" s="7"/>
      <c r="K301" s="9">
        <v>56000000</v>
      </c>
      <c r="L301" s="9">
        <f>K301/0.54</f>
        <v>103703703.7037037</v>
      </c>
      <c r="M301" s="7" t="s">
        <v>56</v>
      </c>
    </row>
    <row r="302" spans="1:13" x14ac:dyDescent="0.2">
      <c r="A302" s="7" t="s">
        <v>61</v>
      </c>
      <c r="B302" s="6">
        <v>1988</v>
      </c>
      <c r="C302" s="6">
        <v>7</v>
      </c>
      <c r="D302" s="6">
        <v>29</v>
      </c>
      <c r="E302" s="6">
        <v>1988</v>
      </c>
      <c r="F302" s="6">
        <v>8</v>
      </c>
      <c r="G302" s="6">
        <v>5</v>
      </c>
      <c r="H302" s="7">
        <v>264</v>
      </c>
      <c r="I302" s="7"/>
      <c r="J302" s="7"/>
      <c r="K302" s="9">
        <v>167000000</v>
      </c>
      <c r="L302" s="9">
        <f>K302/0.54</f>
        <v>309259259.25925922</v>
      </c>
      <c r="M302" s="7" t="s">
        <v>56</v>
      </c>
    </row>
    <row r="303" spans="1:13" x14ac:dyDescent="0.2">
      <c r="A303" s="7" t="s">
        <v>61</v>
      </c>
      <c r="B303" s="7">
        <v>1988</v>
      </c>
      <c r="C303" s="7">
        <v>8</v>
      </c>
      <c r="D303" s="7">
        <v>31</v>
      </c>
      <c r="E303" s="7">
        <v>1988</v>
      </c>
      <c r="F303" s="7">
        <v>9</v>
      </c>
      <c r="G303" s="7">
        <v>6</v>
      </c>
      <c r="H303" s="7">
        <v>58</v>
      </c>
      <c r="I303" s="7"/>
      <c r="J303" s="7"/>
      <c r="K303" s="12">
        <v>256000000</v>
      </c>
      <c r="L303" s="9">
        <f>K303/0.54</f>
        <v>474074074.07407403</v>
      </c>
      <c r="M303" s="7" t="s">
        <v>56</v>
      </c>
    </row>
    <row r="304" spans="1:13" x14ac:dyDescent="0.2">
      <c r="A304" s="7" t="s">
        <v>61</v>
      </c>
      <c r="B304" s="6">
        <v>1989</v>
      </c>
      <c r="C304" s="6">
        <v>6</v>
      </c>
      <c r="D304" s="6">
        <v>15</v>
      </c>
      <c r="E304" s="6">
        <v>1989</v>
      </c>
      <c r="F304" s="6">
        <v>6</v>
      </c>
      <c r="G304" s="6">
        <v>30</v>
      </c>
      <c r="H304" s="7">
        <v>3</v>
      </c>
      <c r="I304" s="7"/>
      <c r="J304" s="7"/>
      <c r="K304" s="9">
        <v>670000</v>
      </c>
      <c r="L304" s="9">
        <f>K304/0.57</f>
        <v>1175438.5964912281</v>
      </c>
      <c r="M304" s="7" t="s">
        <v>56</v>
      </c>
    </row>
    <row r="305" spans="1:13" x14ac:dyDescent="0.2">
      <c r="A305" s="7" t="s">
        <v>61</v>
      </c>
      <c r="B305" s="6">
        <v>1989</v>
      </c>
      <c r="C305" s="6">
        <v>7</v>
      </c>
      <c r="D305" s="6">
        <v>6</v>
      </c>
      <c r="E305" s="6">
        <v>1989</v>
      </c>
      <c r="F305" s="6">
        <v>7</v>
      </c>
      <c r="G305" s="6">
        <v>10</v>
      </c>
      <c r="H305" s="7">
        <v>1377</v>
      </c>
      <c r="I305" s="7"/>
      <c r="J305" s="7"/>
      <c r="K305" s="9">
        <v>16000000</v>
      </c>
      <c r="L305" s="9">
        <f>K305/0.57</f>
        <v>28070175.438596494</v>
      </c>
      <c r="M305" s="7" t="s">
        <v>56</v>
      </c>
    </row>
    <row r="306" spans="1:13" x14ac:dyDescent="0.2">
      <c r="A306" s="7" t="s">
        <v>61</v>
      </c>
      <c r="B306" s="6">
        <v>1989</v>
      </c>
      <c r="C306" s="6">
        <v>7</v>
      </c>
      <c r="D306" s="6">
        <v>27</v>
      </c>
      <c r="E306" s="6">
        <v>1989</v>
      </c>
      <c r="F306" s="6">
        <v>9</v>
      </c>
      <c r="G306" s="6">
        <v>20</v>
      </c>
      <c r="H306" s="7">
        <v>3000</v>
      </c>
      <c r="I306" s="7"/>
      <c r="J306" s="7"/>
      <c r="K306" s="9">
        <v>25000000</v>
      </c>
      <c r="L306" s="9">
        <f>K306/0.57</f>
        <v>43859649.122807018</v>
      </c>
      <c r="M306" s="7" t="s">
        <v>56</v>
      </c>
    </row>
    <row r="307" spans="1:13" x14ac:dyDescent="0.2">
      <c r="A307" s="7" t="s">
        <v>61</v>
      </c>
      <c r="B307" s="6">
        <v>1990</v>
      </c>
      <c r="C307" s="6">
        <v>6</v>
      </c>
      <c r="D307" s="6">
        <v>1</v>
      </c>
      <c r="E307" s="6">
        <v>1990</v>
      </c>
      <c r="F307" s="6">
        <v>7</v>
      </c>
      <c r="G307" s="6">
        <v>5</v>
      </c>
      <c r="H307" s="7">
        <v>363</v>
      </c>
      <c r="I307" s="8">
        <v>26000000</v>
      </c>
      <c r="J307" s="8">
        <v>125000</v>
      </c>
      <c r="K307" s="9">
        <v>592000000</v>
      </c>
      <c r="L307" s="12">
        <f>K307/0.6</f>
        <v>986666666.66666675</v>
      </c>
      <c r="M307" s="7" t="s">
        <v>9</v>
      </c>
    </row>
    <row r="308" spans="1:13" x14ac:dyDescent="0.2">
      <c r="A308" s="7" t="s">
        <v>61</v>
      </c>
      <c r="B308" s="6">
        <v>1991</v>
      </c>
      <c r="C308" s="6">
        <v>6</v>
      </c>
      <c r="D308" s="6">
        <v>12</v>
      </c>
      <c r="E308" s="6">
        <v>1991</v>
      </c>
      <c r="F308" s="6">
        <v>6</v>
      </c>
      <c r="G308" s="6">
        <v>14</v>
      </c>
      <c r="H308" s="7">
        <v>22</v>
      </c>
      <c r="I308" s="7"/>
      <c r="J308" s="7"/>
      <c r="K308" s="9">
        <v>2000000</v>
      </c>
      <c r="L308" s="10">
        <f>K308/0.62</f>
        <v>3225806.4516129033</v>
      </c>
      <c r="M308" s="7" t="s">
        <v>56</v>
      </c>
    </row>
    <row r="309" spans="1:13" x14ac:dyDescent="0.2">
      <c r="A309" s="7" t="s">
        <v>61</v>
      </c>
      <c r="B309" s="6">
        <v>1991</v>
      </c>
      <c r="C309" s="6">
        <v>7</v>
      </c>
      <c r="D309" s="6">
        <v>1</v>
      </c>
      <c r="E309" s="6">
        <v>1991</v>
      </c>
      <c r="F309" s="6">
        <v>7</v>
      </c>
      <c r="G309" s="6">
        <v>18</v>
      </c>
      <c r="H309" s="7">
        <v>750</v>
      </c>
      <c r="I309" s="7"/>
      <c r="J309" s="7"/>
      <c r="K309" s="9">
        <v>3000000000</v>
      </c>
      <c r="L309" s="10">
        <f>K309/0.62</f>
        <v>4838709677.4193544</v>
      </c>
      <c r="M309" s="7" t="s">
        <v>56</v>
      </c>
    </row>
    <row r="310" spans="1:13" x14ac:dyDescent="0.2">
      <c r="A310" s="7" t="s">
        <v>61</v>
      </c>
      <c r="B310" s="6">
        <v>1991</v>
      </c>
      <c r="C310" s="6">
        <v>8</v>
      </c>
      <c r="D310" s="6">
        <v>9</v>
      </c>
      <c r="E310" s="6">
        <v>1991</v>
      </c>
      <c r="F310" s="6">
        <v>8</v>
      </c>
      <c r="G310" s="6">
        <v>12</v>
      </c>
      <c r="H310" s="7">
        <v>456</v>
      </c>
      <c r="I310" s="7"/>
      <c r="J310" s="7"/>
      <c r="K310" s="9">
        <v>566000000</v>
      </c>
      <c r="L310" s="10">
        <f>K310/0.62</f>
        <v>912903225.80645168</v>
      </c>
      <c r="M310" s="7" t="s">
        <v>56</v>
      </c>
    </row>
    <row r="311" spans="1:13" x14ac:dyDescent="0.2">
      <c r="A311" s="7" t="s">
        <v>61</v>
      </c>
      <c r="B311" s="6">
        <v>1992</v>
      </c>
      <c r="C311" s="6">
        <v>3</v>
      </c>
      <c r="D311" s="6">
        <v>15</v>
      </c>
      <c r="E311" s="6">
        <v>1992</v>
      </c>
      <c r="F311" s="6">
        <v>5</v>
      </c>
      <c r="G311" s="6">
        <v>2</v>
      </c>
      <c r="H311" s="7">
        <v>59</v>
      </c>
      <c r="I311" s="7"/>
      <c r="J311" s="7"/>
      <c r="K311" s="9">
        <v>70000000</v>
      </c>
      <c r="L311" s="10">
        <f>K311/0.64</f>
        <v>109375000</v>
      </c>
      <c r="M311" s="7" t="s">
        <v>56</v>
      </c>
    </row>
    <row r="312" spans="1:13" x14ac:dyDescent="0.2">
      <c r="A312" s="7" t="s">
        <v>61</v>
      </c>
      <c r="B312" s="6">
        <v>1992</v>
      </c>
      <c r="C312" s="6">
        <v>6</v>
      </c>
      <c r="D312" s="6">
        <v>29</v>
      </c>
      <c r="E312" s="6">
        <v>1992</v>
      </c>
      <c r="F312" s="6">
        <v>7</v>
      </c>
      <c r="G312" s="6">
        <v>14</v>
      </c>
      <c r="H312" s="7">
        <v>228</v>
      </c>
      <c r="I312" s="7"/>
      <c r="J312" s="7"/>
      <c r="K312" s="9">
        <v>76000000</v>
      </c>
      <c r="L312" s="10">
        <f>K312/0.64</f>
        <v>118750000</v>
      </c>
      <c r="M312" s="7" t="s">
        <v>56</v>
      </c>
    </row>
    <row r="313" spans="1:13" x14ac:dyDescent="0.2">
      <c r="A313" s="7" t="s">
        <v>61</v>
      </c>
      <c r="B313" s="6">
        <v>1993</v>
      </c>
      <c r="C313" s="6">
        <v>7</v>
      </c>
      <c r="D313" s="6">
        <v>27</v>
      </c>
      <c r="E313" s="6">
        <v>1993</v>
      </c>
      <c r="F313" s="6">
        <v>8</v>
      </c>
      <c r="G313" s="6">
        <v>1</v>
      </c>
      <c r="H313" s="7">
        <v>41</v>
      </c>
      <c r="I313" s="7"/>
      <c r="J313" s="7"/>
      <c r="K313" s="9">
        <v>27000000</v>
      </c>
      <c r="L313" s="9">
        <f>K313/0.66</f>
        <v>40909090.909090906</v>
      </c>
      <c r="M313" s="7" t="s">
        <v>56</v>
      </c>
    </row>
    <row r="314" spans="1:13" x14ac:dyDescent="0.2">
      <c r="A314" s="7" t="s">
        <v>61</v>
      </c>
      <c r="B314" s="6">
        <v>1993</v>
      </c>
      <c r="C314" s="6">
        <v>8</v>
      </c>
      <c r="D314" s="6">
        <v>4</v>
      </c>
      <c r="E314" s="6">
        <v>1993</v>
      </c>
      <c r="F314" s="6">
        <v>8</v>
      </c>
      <c r="G314" s="6">
        <v>23</v>
      </c>
      <c r="H314" s="7">
        <v>101</v>
      </c>
      <c r="I314" s="7"/>
      <c r="J314" s="7"/>
      <c r="K314" s="9">
        <v>121000000</v>
      </c>
      <c r="L314" s="9">
        <f>K314/0.66</f>
        <v>183333333.33333331</v>
      </c>
      <c r="M314" s="7" t="s">
        <v>56</v>
      </c>
    </row>
    <row r="315" spans="1:13" x14ac:dyDescent="0.2">
      <c r="A315" s="7" t="s">
        <v>61</v>
      </c>
      <c r="B315" s="6">
        <v>1994</v>
      </c>
      <c r="C315" s="6">
        <v>5</v>
      </c>
      <c r="D315" s="6">
        <v>1</v>
      </c>
      <c r="E315" s="6">
        <v>1994</v>
      </c>
      <c r="F315" s="6">
        <v>5</v>
      </c>
      <c r="G315" s="6">
        <v>3</v>
      </c>
      <c r="H315" s="7">
        <v>95</v>
      </c>
      <c r="I315" s="7"/>
      <c r="J315" s="7"/>
      <c r="K315" s="9">
        <v>161000000</v>
      </c>
      <c r="L315" s="10">
        <f>K315/0.68</f>
        <v>236764705.88235292</v>
      </c>
      <c r="M315" s="7" t="s">
        <v>56</v>
      </c>
    </row>
    <row r="316" spans="1:13" x14ac:dyDescent="0.2">
      <c r="A316" s="7" t="s">
        <v>61</v>
      </c>
      <c r="B316" s="6">
        <v>1994</v>
      </c>
      <c r="C316" s="6">
        <v>7</v>
      </c>
      <c r="D316" s="6">
        <v>23</v>
      </c>
      <c r="E316" s="6">
        <v>1994</v>
      </c>
      <c r="F316" s="6">
        <v>8</v>
      </c>
      <c r="G316" s="6">
        <v>13</v>
      </c>
      <c r="H316" s="7">
        <v>128</v>
      </c>
      <c r="I316" s="7"/>
      <c r="J316" s="7"/>
      <c r="K316" s="9">
        <v>1500000000</v>
      </c>
      <c r="L316" s="10">
        <f>K316/0.68</f>
        <v>2205882352.9411764</v>
      </c>
      <c r="M316" s="7" t="s">
        <v>56</v>
      </c>
    </row>
    <row r="317" spans="1:13" x14ac:dyDescent="0.2">
      <c r="A317" s="7" t="s">
        <v>61</v>
      </c>
      <c r="B317" s="6">
        <v>1995</v>
      </c>
      <c r="C317" s="6">
        <v>5</v>
      </c>
      <c r="D317" s="6">
        <v>15</v>
      </c>
      <c r="E317" s="6">
        <v>1995</v>
      </c>
      <c r="F317" s="6">
        <v>8</v>
      </c>
      <c r="G317" s="6">
        <v>15</v>
      </c>
      <c r="H317" s="7">
        <v>1530</v>
      </c>
      <c r="I317" s="7"/>
      <c r="J317" s="7"/>
      <c r="K317" s="9">
        <v>14400000000</v>
      </c>
      <c r="L317" s="9">
        <f>K317/0.7</f>
        <v>20571428571.428574</v>
      </c>
      <c r="M317" s="7" t="s">
        <v>56</v>
      </c>
    </row>
    <row r="318" spans="1:13" x14ac:dyDescent="0.2">
      <c r="A318" s="7" t="s">
        <v>61</v>
      </c>
      <c r="B318" s="6">
        <v>1997</v>
      </c>
      <c r="C318" s="6">
        <v>6</v>
      </c>
      <c r="D318" s="6">
        <v>3</v>
      </c>
      <c r="E318" s="6">
        <v>1997</v>
      </c>
      <c r="F318" s="6">
        <v>6</v>
      </c>
      <c r="G318" s="6">
        <v>10</v>
      </c>
      <c r="H318" s="7">
        <v>40</v>
      </c>
      <c r="I318" s="7"/>
      <c r="J318" s="7"/>
      <c r="K318" s="9">
        <v>1000000</v>
      </c>
      <c r="L318" s="10">
        <f>K318/0.74</f>
        <v>1351351.3513513515</v>
      </c>
      <c r="M318" s="7" t="s">
        <v>56</v>
      </c>
    </row>
    <row r="319" spans="1:13" x14ac:dyDescent="0.2">
      <c r="A319" s="7" t="s">
        <v>61</v>
      </c>
      <c r="B319" s="6">
        <v>1997</v>
      </c>
      <c r="C319" s="6">
        <v>6</v>
      </c>
      <c r="D319" s="6">
        <v>8</v>
      </c>
      <c r="E319" s="6">
        <v>1997</v>
      </c>
      <c r="F319" s="6">
        <v>6</v>
      </c>
      <c r="G319" s="6">
        <v>12</v>
      </c>
      <c r="H319" s="7">
        <v>56</v>
      </c>
      <c r="I319" s="7"/>
      <c r="J319" s="7"/>
      <c r="K319" s="9">
        <v>160000000</v>
      </c>
      <c r="L319" s="10">
        <f>K319/0.74</f>
        <v>216216216.21621621</v>
      </c>
      <c r="M319" s="7" t="s">
        <v>56</v>
      </c>
    </row>
    <row r="320" spans="1:13" x14ac:dyDescent="0.2">
      <c r="A320" s="7" t="s">
        <v>61</v>
      </c>
      <c r="B320" s="6">
        <v>1998</v>
      </c>
      <c r="C320" s="6">
        <v>5</v>
      </c>
      <c r="D320" s="6">
        <v>12</v>
      </c>
      <c r="E320" s="6">
        <v>1998</v>
      </c>
      <c r="F320" s="6">
        <v>5</v>
      </c>
      <c r="G320" s="6">
        <v>17</v>
      </c>
      <c r="H320" s="7">
        <v>11</v>
      </c>
      <c r="I320" s="7"/>
      <c r="J320" s="7"/>
      <c r="K320" s="9">
        <v>48000000</v>
      </c>
      <c r="L320" s="9">
        <f t="shared" ref="L320:L326" si="2">K320/0.75</f>
        <v>64000000</v>
      </c>
      <c r="M320" s="7" t="s">
        <v>56</v>
      </c>
    </row>
    <row r="321" spans="1:13" x14ac:dyDescent="0.2">
      <c r="A321" s="7" t="s">
        <v>61</v>
      </c>
      <c r="B321" s="6">
        <v>1998</v>
      </c>
      <c r="C321" s="6">
        <v>5</v>
      </c>
      <c r="D321" s="6">
        <v>16</v>
      </c>
      <c r="E321" s="6">
        <v>1998</v>
      </c>
      <c r="F321" s="6">
        <v>5</v>
      </c>
      <c r="G321" s="6">
        <v>20</v>
      </c>
      <c r="H321" s="7">
        <v>11</v>
      </c>
      <c r="I321" s="7"/>
      <c r="J321" s="7"/>
      <c r="K321" s="9">
        <v>3600000</v>
      </c>
      <c r="L321" s="9">
        <f t="shared" si="2"/>
        <v>4800000</v>
      </c>
      <c r="M321" s="7" t="s">
        <v>56</v>
      </c>
    </row>
    <row r="322" spans="1:13" x14ac:dyDescent="0.2">
      <c r="A322" s="7" t="s">
        <v>61</v>
      </c>
      <c r="B322" s="6">
        <v>1998</v>
      </c>
      <c r="C322" s="6">
        <v>5</v>
      </c>
      <c r="D322" s="6">
        <v>20</v>
      </c>
      <c r="E322" s="6">
        <v>1998</v>
      </c>
      <c r="F322" s="6">
        <v>5</v>
      </c>
      <c r="G322" s="6">
        <v>24</v>
      </c>
      <c r="H322" s="7">
        <v>10</v>
      </c>
      <c r="I322" s="7"/>
      <c r="J322" s="7"/>
      <c r="K322" s="9">
        <v>18000000</v>
      </c>
      <c r="L322" s="9">
        <f t="shared" si="2"/>
        <v>24000000</v>
      </c>
      <c r="M322" s="7" t="s">
        <v>56</v>
      </c>
    </row>
    <row r="323" spans="1:13" x14ac:dyDescent="0.2">
      <c r="A323" s="7" t="s">
        <v>61</v>
      </c>
      <c r="B323" s="6">
        <v>1998</v>
      </c>
      <c r="C323" s="6">
        <v>5</v>
      </c>
      <c r="D323" s="6">
        <v>20</v>
      </c>
      <c r="E323" s="6">
        <v>1998</v>
      </c>
      <c r="F323" s="6">
        <v>5</v>
      </c>
      <c r="G323" s="6">
        <v>25</v>
      </c>
      <c r="H323" s="7">
        <v>58</v>
      </c>
      <c r="I323" s="7"/>
      <c r="J323" s="7"/>
      <c r="K323" s="9">
        <v>247000000</v>
      </c>
      <c r="L323" s="9">
        <f t="shared" si="2"/>
        <v>329333333.33333331</v>
      </c>
      <c r="M323" s="7" t="s">
        <v>56</v>
      </c>
    </row>
    <row r="324" spans="1:13" x14ac:dyDescent="0.2">
      <c r="A324" s="7" t="s">
        <v>61</v>
      </c>
      <c r="B324" s="6">
        <v>1998</v>
      </c>
      <c r="C324" s="6">
        <v>5</v>
      </c>
      <c r="D324" s="6">
        <v>20</v>
      </c>
      <c r="E324" s="6">
        <v>1998</v>
      </c>
      <c r="F324" s="6">
        <v>5</v>
      </c>
      <c r="G324" s="6">
        <v>21</v>
      </c>
      <c r="H324" s="7">
        <v>37</v>
      </c>
      <c r="I324" s="7"/>
      <c r="J324" s="7"/>
      <c r="K324" s="9">
        <v>14400000</v>
      </c>
      <c r="L324" s="9">
        <f t="shared" si="2"/>
        <v>19200000</v>
      </c>
      <c r="M324" s="7" t="s">
        <v>9</v>
      </c>
    </row>
    <row r="325" spans="1:13" x14ac:dyDescent="0.2">
      <c r="A325" s="7" t="s">
        <v>61</v>
      </c>
      <c r="B325" s="6">
        <v>1998</v>
      </c>
      <c r="C325" s="6">
        <v>5</v>
      </c>
      <c r="D325" s="6">
        <v>24</v>
      </c>
      <c r="E325" s="6">
        <v>1998</v>
      </c>
      <c r="F325" s="6">
        <v>6</v>
      </c>
      <c r="G325" s="6">
        <v>1</v>
      </c>
      <c r="H325" s="7">
        <v>15</v>
      </c>
      <c r="I325" s="7"/>
      <c r="J325" s="7"/>
      <c r="K325" s="9">
        <v>34700000</v>
      </c>
      <c r="L325" s="9">
        <f t="shared" si="2"/>
        <v>46266666.666666664</v>
      </c>
      <c r="M325" s="7" t="s">
        <v>56</v>
      </c>
    </row>
    <row r="326" spans="1:13" x14ac:dyDescent="0.2">
      <c r="A326" s="7" t="s">
        <v>61</v>
      </c>
      <c r="B326" s="6">
        <v>1998</v>
      </c>
      <c r="C326" s="6">
        <v>6</v>
      </c>
      <c r="D326" s="6">
        <v>12</v>
      </c>
      <c r="E326" s="6">
        <v>1998</v>
      </c>
      <c r="F326" s="6">
        <v>8</v>
      </c>
      <c r="G326" s="6">
        <v>30</v>
      </c>
      <c r="H326" s="7">
        <v>126</v>
      </c>
      <c r="I326" s="7"/>
      <c r="J326" s="7"/>
      <c r="K326" s="9">
        <v>210000000000</v>
      </c>
      <c r="L326" s="9">
        <f t="shared" si="2"/>
        <v>280000000000</v>
      </c>
      <c r="M326" s="7" t="s">
        <v>56</v>
      </c>
    </row>
    <row r="327" spans="1:13" x14ac:dyDescent="0.2">
      <c r="A327" s="7" t="s">
        <v>61</v>
      </c>
      <c r="B327" s="6">
        <v>1999</v>
      </c>
      <c r="C327" s="6">
        <v>4</v>
      </c>
      <c r="D327" s="6">
        <v>25</v>
      </c>
      <c r="E327" s="6">
        <v>1999</v>
      </c>
      <c r="F327" s="6">
        <v>6</v>
      </c>
      <c r="G327" s="6">
        <v>29</v>
      </c>
      <c r="H327" s="7">
        <v>49</v>
      </c>
      <c r="I327" s="7"/>
      <c r="J327" s="7"/>
      <c r="K327" s="9">
        <v>24200000</v>
      </c>
      <c r="L327" s="10">
        <f>K327/0.76</f>
        <v>31842105.263157893</v>
      </c>
      <c r="M327" s="7" t="s">
        <v>56</v>
      </c>
    </row>
    <row r="328" spans="1:13" x14ac:dyDescent="0.2">
      <c r="A328" s="7" t="s">
        <v>61</v>
      </c>
      <c r="B328" s="6">
        <v>1999</v>
      </c>
      <c r="C328" s="6">
        <v>6</v>
      </c>
      <c r="D328" s="6">
        <v>12</v>
      </c>
      <c r="E328" s="6">
        <v>1999</v>
      </c>
      <c r="F328" s="6">
        <v>6</v>
      </c>
      <c r="G328" s="6">
        <v>19</v>
      </c>
      <c r="H328" s="7">
        <v>27</v>
      </c>
      <c r="I328" s="7"/>
      <c r="J328" s="7"/>
      <c r="K328" s="9">
        <v>60404.711567502301</v>
      </c>
      <c r="L328" s="10">
        <f>K328/0.76</f>
        <v>79479.883641450389</v>
      </c>
      <c r="M328" s="7" t="s">
        <v>56</v>
      </c>
    </row>
    <row r="329" spans="1:13" x14ac:dyDescent="0.2">
      <c r="A329" s="7" t="s">
        <v>61</v>
      </c>
      <c r="B329" s="6">
        <v>1999</v>
      </c>
      <c r="C329" s="6">
        <v>7</v>
      </c>
      <c r="D329" s="6">
        <v>13</v>
      </c>
      <c r="E329" s="6">
        <v>1999</v>
      </c>
      <c r="F329" s="6">
        <v>7</v>
      </c>
      <c r="G329" s="6">
        <v>15</v>
      </c>
      <c r="H329" s="7">
        <v>2</v>
      </c>
      <c r="I329" s="7"/>
      <c r="J329" s="7"/>
      <c r="K329" s="9">
        <v>3900000</v>
      </c>
      <c r="L329" s="10">
        <f>K329/0.76</f>
        <v>5131578.9473684207</v>
      </c>
      <c r="M329" s="7" t="s">
        <v>56</v>
      </c>
    </row>
    <row r="330" spans="1:13" x14ac:dyDescent="0.2">
      <c r="A330" s="7" t="s">
        <v>61</v>
      </c>
      <c r="B330" s="6">
        <v>1999</v>
      </c>
      <c r="C330" s="6">
        <v>8</v>
      </c>
      <c r="D330" s="6">
        <v>4</v>
      </c>
      <c r="E330" s="6">
        <v>1999</v>
      </c>
      <c r="F330" s="6">
        <v>8</v>
      </c>
      <c r="G330" s="6">
        <v>7</v>
      </c>
      <c r="H330" s="7">
        <v>8</v>
      </c>
      <c r="I330" s="7"/>
      <c r="J330" s="7"/>
      <c r="K330" s="9">
        <v>20500000</v>
      </c>
      <c r="L330" s="10">
        <f>K330/0.76</f>
        <v>26973684.210526314</v>
      </c>
      <c r="M330" s="7" t="s">
        <v>56</v>
      </c>
    </row>
    <row r="331" spans="1:13" x14ac:dyDescent="0.2">
      <c r="A331" s="7" t="s">
        <v>61</v>
      </c>
      <c r="B331" s="6">
        <v>2000</v>
      </c>
      <c r="C331" s="6">
        <v>5</v>
      </c>
      <c r="D331" s="6">
        <v>31</v>
      </c>
      <c r="E331" s="6">
        <v>2000</v>
      </c>
      <c r="F331" s="6">
        <v>6</v>
      </c>
      <c r="G331" s="6">
        <v>19</v>
      </c>
      <c r="H331" s="7">
        <v>94</v>
      </c>
      <c r="I331" s="7"/>
      <c r="J331" s="7"/>
      <c r="K331" s="9">
        <v>81500000</v>
      </c>
      <c r="L331" s="10">
        <f>K331/0.79</f>
        <v>103164556.96202531</v>
      </c>
      <c r="M331" s="7" t="s">
        <v>56</v>
      </c>
    </row>
    <row r="332" spans="1:13" x14ac:dyDescent="0.2">
      <c r="A332" s="7" t="s">
        <v>61</v>
      </c>
      <c r="B332" s="6">
        <v>2000</v>
      </c>
      <c r="C332" s="6">
        <v>8</v>
      </c>
      <c r="D332" s="6">
        <v>30</v>
      </c>
      <c r="E332" s="6">
        <v>2000</v>
      </c>
      <c r="F332" s="6">
        <v>9</v>
      </c>
      <c r="G332" s="6">
        <v>10</v>
      </c>
      <c r="H332" s="7">
        <v>31</v>
      </c>
      <c r="I332" s="7"/>
      <c r="J332" s="7"/>
      <c r="K332" s="9">
        <v>1000000</v>
      </c>
      <c r="L332" s="10">
        <f>K332/0.79</f>
        <v>1265822.7848101265</v>
      </c>
      <c r="M332" s="7" t="s">
        <v>56</v>
      </c>
    </row>
    <row r="333" spans="1:13" x14ac:dyDescent="0.2">
      <c r="A333" s="7" t="s">
        <v>61</v>
      </c>
      <c r="B333" s="6">
        <v>2000</v>
      </c>
      <c r="C333" s="6">
        <v>9</v>
      </c>
      <c r="D333" s="6">
        <v>1</v>
      </c>
      <c r="E333" s="6">
        <v>2000</v>
      </c>
      <c r="F333" s="6">
        <v>9</v>
      </c>
      <c r="G333" s="6">
        <v>6</v>
      </c>
      <c r="H333" s="7">
        <v>47</v>
      </c>
      <c r="I333" s="7"/>
      <c r="J333" s="7"/>
      <c r="K333" s="9">
        <v>169000000</v>
      </c>
      <c r="L333" s="10">
        <f>K333/0.79</f>
        <v>213924050.63291138</v>
      </c>
      <c r="M333" s="7" t="s">
        <v>56</v>
      </c>
    </row>
    <row r="334" spans="1:13" x14ac:dyDescent="0.2">
      <c r="A334" s="7" t="s">
        <v>61</v>
      </c>
      <c r="B334" s="6">
        <v>2003</v>
      </c>
      <c r="C334" s="6">
        <v>7</v>
      </c>
      <c r="D334" s="6">
        <v>27</v>
      </c>
      <c r="E334" s="6">
        <v>2003</v>
      </c>
      <c r="F334" s="6">
        <v>10</v>
      </c>
      <c r="G334" s="6">
        <v>10</v>
      </c>
      <c r="H334" s="7"/>
      <c r="I334" s="7"/>
      <c r="J334" s="7"/>
      <c r="K334" s="9">
        <v>6890000</v>
      </c>
      <c r="L334" s="10">
        <f>K334/0.84</f>
        <v>8202380.9523809524</v>
      </c>
      <c r="M334" s="7" t="s">
        <v>56</v>
      </c>
    </row>
    <row r="335" spans="1:13" x14ac:dyDescent="0.2">
      <c r="A335" s="7" t="s">
        <v>61</v>
      </c>
      <c r="B335" s="6">
        <v>2004</v>
      </c>
      <c r="C335" s="6">
        <v>5</v>
      </c>
      <c r="D335" s="6">
        <v>13</v>
      </c>
      <c r="E335" s="6">
        <v>2004</v>
      </c>
      <c r="F335" s="6">
        <v>5</v>
      </c>
      <c r="G335" s="6">
        <v>17</v>
      </c>
      <c r="H335" s="7">
        <v>7</v>
      </c>
      <c r="I335" s="7"/>
      <c r="J335" s="7"/>
      <c r="K335" s="9">
        <v>53500000</v>
      </c>
      <c r="L335" s="9">
        <f>K335/0.87</f>
        <v>61494252.873563215</v>
      </c>
      <c r="M335" s="7" t="s">
        <v>56</v>
      </c>
    </row>
    <row r="336" spans="1:13" x14ac:dyDescent="0.2">
      <c r="A336" s="7" t="s">
        <v>61</v>
      </c>
      <c r="B336" s="6">
        <v>2004</v>
      </c>
      <c r="C336" s="6">
        <v>7</v>
      </c>
      <c r="D336" s="6">
        <v>17</v>
      </c>
      <c r="E336" s="6">
        <v>2004</v>
      </c>
      <c r="F336" s="6">
        <v>7</v>
      </c>
      <c r="G336" s="6">
        <v>30</v>
      </c>
      <c r="H336" s="7">
        <v>2</v>
      </c>
      <c r="I336" s="7"/>
      <c r="J336" s="7"/>
      <c r="K336" s="9">
        <v>51200000</v>
      </c>
      <c r="L336" s="9">
        <f>K336/0.87</f>
        <v>58850574.712643676</v>
      </c>
      <c r="M336" s="7" t="s">
        <v>56</v>
      </c>
    </row>
    <row r="337" spans="1:18" x14ac:dyDescent="0.2">
      <c r="A337" s="7" t="s">
        <v>61</v>
      </c>
      <c r="B337" s="6">
        <v>2004</v>
      </c>
      <c r="C337" s="6">
        <v>8</v>
      </c>
      <c r="D337" s="6">
        <v>12</v>
      </c>
      <c r="E337" s="6">
        <v>2004</v>
      </c>
      <c r="F337" s="6">
        <v>8</v>
      </c>
      <c r="G337" s="6">
        <v>15</v>
      </c>
      <c r="H337" s="7">
        <v>164</v>
      </c>
      <c r="I337" s="7"/>
      <c r="J337" s="7"/>
      <c r="K337" s="9">
        <v>2200000000</v>
      </c>
      <c r="L337" s="9">
        <f>K337/0.87</f>
        <v>2528735632.183908</v>
      </c>
      <c r="M337" s="7" t="s">
        <v>56</v>
      </c>
    </row>
    <row r="338" spans="1:18" x14ac:dyDescent="0.2">
      <c r="A338" s="7" t="s">
        <v>61</v>
      </c>
      <c r="B338" s="6">
        <v>2005</v>
      </c>
      <c r="C338" s="6">
        <v>5</v>
      </c>
      <c r="D338" s="6">
        <v>28</v>
      </c>
      <c r="E338" s="6">
        <v>2005</v>
      </c>
      <c r="F338" s="6">
        <v>5</v>
      </c>
      <c r="G338" s="6">
        <v>29</v>
      </c>
      <c r="H338" s="7">
        <v>8</v>
      </c>
      <c r="I338" s="7"/>
      <c r="J338" s="7"/>
      <c r="K338" s="9">
        <v>4600000</v>
      </c>
      <c r="L338" s="10">
        <f>K338/0.9</f>
        <v>5111111.111111111</v>
      </c>
      <c r="M338" s="7" t="s">
        <v>56</v>
      </c>
    </row>
    <row r="339" spans="1:18" x14ac:dyDescent="0.2">
      <c r="A339" s="7" t="s">
        <v>61</v>
      </c>
      <c r="B339" s="6">
        <v>2005</v>
      </c>
      <c r="C339" s="6">
        <v>7</v>
      </c>
      <c r="D339" s="6">
        <v>10</v>
      </c>
      <c r="E339" s="6">
        <v>2005</v>
      </c>
      <c r="F339" s="6">
        <v>7</v>
      </c>
      <c r="G339" s="6">
        <v>18</v>
      </c>
      <c r="H339" s="7"/>
      <c r="I339" s="7"/>
      <c r="J339" s="7"/>
      <c r="K339" s="9">
        <v>48000000</v>
      </c>
      <c r="L339" s="10">
        <f>K339/0.9</f>
        <v>53333333.333333328</v>
      </c>
      <c r="M339" s="7" t="s">
        <v>56</v>
      </c>
      <c r="R339" s="5"/>
    </row>
    <row r="340" spans="1:18" x14ac:dyDescent="0.2">
      <c r="A340" s="7" t="s">
        <v>61</v>
      </c>
      <c r="B340" s="6">
        <v>2005</v>
      </c>
      <c r="C340" s="6">
        <v>9</v>
      </c>
      <c r="D340" s="6">
        <v>11</v>
      </c>
      <c r="E340" s="6">
        <v>2005</v>
      </c>
      <c r="F340" s="6">
        <v>9</v>
      </c>
      <c r="G340" s="6">
        <v>13</v>
      </c>
      <c r="H340" s="7">
        <v>16</v>
      </c>
      <c r="I340" s="7"/>
      <c r="J340" s="7"/>
      <c r="K340" s="9">
        <v>849000000</v>
      </c>
      <c r="L340" s="10">
        <f>K340/0.9</f>
        <v>943333333.33333325</v>
      </c>
      <c r="M340" s="7" t="s">
        <v>56</v>
      </c>
    </row>
    <row r="341" spans="1:18" x14ac:dyDescent="0.2">
      <c r="A341" s="7" t="s">
        <v>61</v>
      </c>
      <c r="B341" s="6">
        <v>2005</v>
      </c>
      <c r="C341" s="6">
        <v>10</v>
      </c>
      <c r="D341" s="6">
        <v>2</v>
      </c>
      <c r="E341" s="6">
        <v>2005</v>
      </c>
      <c r="F341" s="6">
        <v>10</v>
      </c>
      <c r="G341" s="6">
        <v>6</v>
      </c>
      <c r="H341" s="7">
        <v>95</v>
      </c>
      <c r="I341" s="7"/>
      <c r="J341" s="7"/>
      <c r="K341" s="9">
        <v>148000000</v>
      </c>
      <c r="L341" s="10">
        <f>K341/0.9</f>
        <v>164444444.44444445</v>
      </c>
      <c r="M341" s="7" t="s">
        <v>56</v>
      </c>
    </row>
    <row r="342" spans="1:18" x14ac:dyDescent="0.2">
      <c r="A342" s="7" t="s">
        <v>61</v>
      </c>
      <c r="B342" s="6">
        <v>2005</v>
      </c>
      <c r="C342" s="6">
        <v>10</v>
      </c>
      <c r="D342" s="6">
        <v>3</v>
      </c>
      <c r="E342" s="6">
        <v>2005</v>
      </c>
      <c r="F342" s="6">
        <v>10</v>
      </c>
      <c r="G342" s="6">
        <v>6</v>
      </c>
      <c r="H342" s="7">
        <v>16</v>
      </c>
      <c r="I342" s="7"/>
      <c r="J342" s="7"/>
      <c r="K342" s="9">
        <v>60490000</v>
      </c>
      <c r="L342" s="10">
        <f>K342/0.9</f>
        <v>67211111.111111104</v>
      </c>
      <c r="M342" s="7" t="s">
        <v>56</v>
      </c>
    </row>
    <row r="343" spans="1:18" x14ac:dyDescent="0.2">
      <c r="A343" s="7" t="s">
        <v>61</v>
      </c>
      <c r="B343" s="6">
        <v>2006</v>
      </c>
      <c r="C343" s="6">
        <v>2</v>
      </c>
      <c r="D343" s="6">
        <v>16</v>
      </c>
      <c r="E343" s="6">
        <v>2006</v>
      </c>
      <c r="F343" s="6">
        <v>2</v>
      </c>
      <c r="G343" s="6">
        <v>23</v>
      </c>
      <c r="H343" s="7">
        <v>0</v>
      </c>
      <c r="I343" s="7"/>
      <c r="J343" s="7"/>
      <c r="K343" s="9">
        <v>800000</v>
      </c>
      <c r="L343" s="10">
        <f t="shared" ref="L343:L350" si="3">K343/0.92</f>
        <v>869565.21739130432</v>
      </c>
      <c r="M343" s="7" t="s">
        <v>56</v>
      </c>
    </row>
    <row r="344" spans="1:18" x14ac:dyDescent="0.2">
      <c r="A344" s="7" t="s">
        <v>61</v>
      </c>
      <c r="B344" s="6">
        <v>2006</v>
      </c>
      <c r="C344" s="6">
        <v>5</v>
      </c>
      <c r="D344" s="6">
        <v>18</v>
      </c>
      <c r="E344" s="6">
        <v>2006</v>
      </c>
      <c r="F344" s="6">
        <v>5</v>
      </c>
      <c r="G344" s="6">
        <v>22</v>
      </c>
      <c r="H344" s="7">
        <v>23</v>
      </c>
      <c r="I344" s="7"/>
      <c r="J344" s="7"/>
      <c r="K344" s="9">
        <v>475000000</v>
      </c>
      <c r="L344" s="10">
        <f t="shared" si="3"/>
        <v>516304347.82608694</v>
      </c>
      <c r="M344" s="7" t="s">
        <v>56</v>
      </c>
    </row>
    <row r="345" spans="1:18" x14ac:dyDescent="0.2">
      <c r="A345" s="7" t="s">
        <v>61</v>
      </c>
      <c r="B345" s="6">
        <v>2006</v>
      </c>
      <c r="C345" s="6">
        <v>6</v>
      </c>
      <c r="D345" s="6">
        <v>8</v>
      </c>
      <c r="E345" s="6">
        <v>2006</v>
      </c>
      <c r="F345" s="6">
        <v>6</v>
      </c>
      <c r="G345" s="6">
        <v>15</v>
      </c>
      <c r="H345" s="7">
        <v>21</v>
      </c>
      <c r="I345" s="7"/>
      <c r="J345" s="7"/>
      <c r="K345" s="9">
        <v>2625000</v>
      </c>
      <c r="L345" s="10">
        <f t="shared" si="3"/>
        <v>2853260.8695652173</v>
      </c>
      <c r="M345" s="7" t="s">
        <v>56</v>
      </c>
    </row>
    <row r="346" spans="1:18" x14ac:dyDescent="0.2">
      <c r="A346" s="7" t="s">
        <v>61</v>
      </c>
      <c r="B346" s="6">
        <v>2006</v>
      </c>
      <c r="C346" s="6">
        <v>7</v>
      </c>
      <c r="D346" s="6">
        <v>6</v>
      </c>
      <c r="E346" s="6">
        <v>2006</v>
      </c>
      <c r="F346" s="6">
        <v>7</v>
      </c>
      <c r="G346" s="6">
        <v>17</v>
      </c>
      <c r="H346" s="7">
        <v>24</v>
      </c>
      <c r="I346" s="7"/>
      <c r="J346" s="7"/>
      <c r="K346" s="9">
        <v>25000000</v>
      </c>
      <c r="L346" s="10">
        <f t="shared" si="3"/>
        <v>27173913.043478258</v>
      </c>
      <c r="M346" s="7" t="s">
        <v>56</v>
      </c>
    </row>
    <row r="347" spans="1:18" x14ac:dyDescent="0.2">
      <c r="A347" s="7" t="s">
        <v>61</v>
      </c>
      <c r="B347" s="6">
        <v>2006</v>
      </c>
      <c r="C347" s="6">
        <v>7</v>
      </c>
      <c r="D347" s="6">
        <v>7</v>
      </c>
      <c r="E347" s="6">
        <v>2006</v>
      </c>
      <c r="F347" s="6">
        <v>7</v>
      </c>
      <c r="G347" s="6">
        <v>11</v>
      </c>
      <c r="H347" s="7">
        <v>8</v>
      </c>
      <c r="I347" s="7"/>
      <c r="J347" s="7"/>
      <c r="K347" s="9">
        <v>31000000</v>
      </c>
      <c r="L347" s="10">
        <f t="shared" si="3"/>
        <v>33695652.173913039</v>
      </c>
      <c r="M347" s="7" t="s">
        <v>56</v>
      </c>
    </row>
    <row r="348" spans="1:18" x14ac:dyDescent="0.2">
      <c r="A348" s="7" t="s">
        <v>61</v>
      </c>
      <c r="B348" s="6">
        <v>2006</v>
      </c>
      <c r="C348" s="6">
        <v>7</v>
      </c>
      <c r="D348" s="6">
        <v>11</v>
      </c>
      <c r="E348" s="6">
        <v>2006</v>
      </c>
      <c r="F348" s="6">
        <v>7</v>
      </c>
      <c r="G348" s="6">
        <v>19</v>
      </c>
      <c r="H348" s="7">
        <v>629</v>
      </c>
      <c r="I348" s="7"/>
      <c r="J348" s="7"/>
      <c r="K348" s="9">
        <v>3328000000</v>
      </c>
      <c r="L348" s="10">
        <f t="shared" si="3"/>
        <v>3617391304.347826</v>
      </c>
      <c r="M348" s="7" t="s">
        <v>56</v>
      </c>
    </row>
    <row r="349" spans="1:18" x14ac:dyDescent="0.2">
      <c r="A349" s="7" t="s">
        <v>61</v>
      </c>
      <c r="B349" s="6">
        <v>2006</v>
      </c>
      <c r="C349" s="6">
        <v>7</v>
      </c>
      <c r="D349" s="6">
        <v>24</v>
      </c>
      <c r="E349" s="6">
        <v>2006</v>
      </c>
      <c r="F349" s="6">
        <v>7</v>
      </c>
      <c r="G349" s="6">
        <v>28</v>
      </c>
      <c r="H349" s="7">
        <v>36</v>
      </c>
      <c r="I349" s="7"/>
      <c r="J349" s="7"/>
      <c r="K349" s="9">
        <v>471000</v>
      </c>
      <c r="L349" s="10">
        <f t="shared" si="3"/>
        <v>511956.52173913043</v>
      </c>
      <c r="M349" s="7" t="s">
        <v>56</v>
      </c>
    </row>
    <row r="350" spans="1:18" x14ac:dyDescent="0.2">
      <c r="A350" s="7" t="s">
        <v>61</v>
      </c>
      <c r="B350" s="6">
        <v>2006</v>
      </c>
      <c r="C350" s="6">
        <v>8</v>
      </c>
      <c r="D350" s="6">
        <v>9</v>
      </c>
      <c r="E350" s="6">
        <v>2006</v>
      </c>
      <c r="F350" s="6">
        <v>8</v>
      </c>
      <c r="G350" s="6">
        <v>12</v>
      </c>
      <c r="H350" s="7">
        <v>441</v>
      </c>
      <c r="I350" s="7"/>
      <c r="J350" s="7"/>
      <c r="K350" s="9">
        <v>312500000</v>
      </c>
      <c r="L350" s="10">
        <f t="shared" si="3"/>
        <v>339673913.04347825</v>
      </c>
      <c r="M350" s="7" t="s">
        <v>56</v>
      </c>
    </row>
    <row r="351" spans="1:18" x14ac:dyDescent="0.2">
      <c r="A351" s="7" t="s">
        <v>61</v>
      </c>
      <c r="B351" s="6">
        <v>2007</v>
      </c>
      <c r="C351" s="6">
        <v>5</v>
      </c>
      <c r="D351" s="6">
        <v>24</v>
      </c>
      <c r="E351" s="6">
        <v>2007</v>
      </c>
      <c r="F351" s="6">
        <v>5</v>
      </c>
      <c r="G351" s="6">
        <v>26</v>
      </c>
      <c r="H351" s="7">
        <v>43</v>
      </c>
      <c r="I351" s="7"/>
      <c r="J351" s="7"/>
      <c r="K351" s="9">
        <v>73500000</v>
      </c>
      <c r="L351" s="10">
        <f>K351/0.95</f>
        <v>77368421.052631587</v>
      </c>
      <c r="M351" s="7" t="s">
        <v>56</v>
      </c>
    </row>
    <row r="352" spans="1:18" x14ac:dyDescent="0.2">
      <c r="A352" s="7" t="s">
        <v>61</v>
      </c>
      <c r="B352" s="6">
        <v>2007</v>
      </c>
      <c r="C352" s="6">
        <v>6</v>
      </c>
      <c r="D352" s="6">
        <v>1</v>
      </c>
      <c r="E352" s="6">
        <v>2007</v>
      </c>
      <c r="F352" s="6">
        <v>6</v>
      </c>
      <c r="G352" s="6">
        <v>6</v>
      </c>
      <c r="H352" s="7">
        <v>0</v>
      </c>
      <c r="I352" s="7"/>
      <c r="J352" s="7"/>
      <c r="K352" s="9">
        <v>13000000</v>
      </c>
      <c r="L352" s="10">
        <f>K352/0.95</f>
        <v>13684210.52631579</v>
      </c>
      <c r="M352" s="7" t="s">
        <v>56</v>
      </c>
    </row>
    <row r="353" spans="1:13" x14ac:dyDescent="0.2">
      <c r="A353" s="7" t="s">
        <v>61</v>
      </c>
      <c r="B353" s="6">
        <v>2007</v>
      </c>
      <c r="C353" s="6">
        <v>6</v>
      </c>
      <c r="D353" s="6">
        <v>6</v>
      </c>
      <c r="E353" s="6">
        <v>2007</v>
      </c>
      <c r="F353" s="6">
        <v>8</v>
      </c>
      <c r="G353" s="6">
        <v>17</v>
      </c>
      <c r="H353" s="7">
        <v>600</v>
      </c>
      <c r="I353" s="7"/>
      <c r="J353" s="7"/>
      <c r="K353" s="9">
        <v>4250000000</v>
      </c>
      <c r="L353" s="10">
        <f>K353/0.95</f>
        <v>4473684210.5263157</v>
      </c>
      <c r="M353" s="7" t="s">
        <v>56</v>
      </c>
    </row>
    <row r="354" spans="1:13" x14ac:dyDescent="0.2">
      <c r="A354" s="7" t="s">
        <v>61</v>
      </c>
      <c r="B354" s="6">
        <v>2008</v>
      </c>
      <c r="C354" s="6">
        <v>2</v>
      </c>
      <c r="D354" s="6">
        <v>1</v>
      </c>
      <c r="E354" s="6">
        <v>2008</v>
      </c>
      <c r="F354" s="6">
        <v>2</v>
      </c>
      <c r="G354" s="6">
        <v>25</v>
      </c>
      <c r="H354" s="7">
        <v>0</v>
      </c>
      <c r="I354" s="7"/>
      <c r="J354" s="7"/>
      <c r="K354" s="9">
        <v>1900000</v>
      </c>
      <c r="L354" s="9">
        <f>K354/0.99</f>
        <v>1919191.9191919193</v>
      </c>
      <c r="M354" s="7" t="s">
        <v>56</v>
      </c>
    </row>
    <row r="355" spans="1:13" x14ac:dyDescent="0.2">
      <c r="A355" s="7" t="s">
        <v>61</v>
      </c>
      <c r="B355" s="6">
        <v>2008</v>
      </c>
      <c r="C355" s="6">
        <v>4</v>
      </c>
      <c r="D355" s="6">
        <v>20</v>
      </c>
      <c r="E355" s="6">
        <v>2008</v>
      </c>
      <c r="F355" s="6">
        <v>4</v>
      </c>
      <c r="G355" s="6">
        <v>23</v>
      </c>
      <c r="H355" s="7"/>
      <c r="I355" s="7"/>
      <c r="J355" s="7"/>
      <c r="K355" s="9">
        <v>4130000</v>
      </c>
      <c r="L355" s="9">
        <f>K355/0.99</f>
        <v>4171717.1717171716</v>
      </c>
      <c r="M355" s="7" t="s">
        <v>56</v>
      </c>
    </row>
    <row r="356" spans="1:13" x14ac:dyDescent="0.2">
      <c r="A356" s="7" t="s">
        <v>61</v>
      </c>
      <c r="B356" s="6">
        <v>2008</v>
      </c>
      <c r="C356" s="6">
        <v>5</v>
      </c>
      <c r="D356" s="6">
        <v>2</v>
      </c>
      <c r="E356" s="6">
        <v>2008</v>
      </c>
      <c r="F356" s="6">
        <v>5</v>
      </c>
      <c r="G356" s="6">
        <v>5</v>
      </c>
      <c r="H356" s="7">
        <v>3</v>
      </c>
      <c r="I356" s="7"/>
      <c r="J356" s="7"/>
      <c r="K356" s="9">
        <v>19000000</v>
      </c>
      <c r="L356" s="9">
        <f>K356/0.99</f>
        <v>19191919.191919193</v>
      </c>
      <c r="M356" s="7" t="s">
        <v>56</v>
      </c>
    </row>
    <row r="357" spans="1:13" x14ac:dyDescent="0.2">
      <c r="A357" s="7" t="s">
        <v>61</v>
      </c>
      <c r="B357" s="6">
        <v>2008</v>
      </c>
      <c r="C357" s="6">
        <v>7</v>
      </c>
      <c r="D357" s="6">
        <v>28</v>
      </c>
      <c r="E357" s="6">
        <v>2008</v>
      </c>
      <c r="F357" s="6">
        <v>8</v>
      </c>
      <c r="G357" s="6">
        <v>8</v>
      </c>
      <c r="H357" s="7"/>
      <c r="I357" s="7"/>
      <c r="J357" s="7"/>
      <c r="K357" s="9">
        <v>356000000</v>
      </c>
      <c r="L357" s="9">
        <f>K357/0.99</f>
        <v>359595959.5959596</v>
      </c>
      <c r="M357" s="7" t="s">
        <v>56</v>
      </c>
    </row>
    <row r="358" spans="1:13" x14ac:dyDescent="0.2">
      <c r="A358" s="7" t="s">
        <v>61</v>
      </c>
      <c r="B358" s="6">
        <v>2008</v>
      </c>
      <c r="C358" s="6">
        <v>8</v>
      </c>
      <c r="D358" s="6">
        <v>7</v>
      </c>
      <c r="E358" s="6">
        <v>2008</v>
      </c>
      <c r="F358" s="6">
        <v>8</v>
      </c>
      <c r="G358" s="6">
        <v>11</v>
      </c>
      <c r="H358" s="7">
        <v>20</v>
      </c>
      <c r="I358" s="7"/>
      <c r="J358" s="7"/>
      <c r="K358" s="9">
        <v>42000000</v>
      </c>
      <c r="L358" s="9">
        <f>K358/0.99</f>
        <v>42424242.424242422</v>
      </c>
      <c r="M358" s="7" t="s">
        <v>56</v>
      </c>
    </row>
    <row r="359" spans="1:13" x14ac:dyDescent="0.2">
      <c r="A359" s="7" t="s">
        <v>85</v>
      </c>
      <c r="B359" s="6">
        <v>1987</v>
      </c>
      <c r="C359" s="6">
        <v>7</v>
      </c>
      <c r="D359" s="6">
        <v>16</v>
      </c>
      <c r="E359" s="6">
        <v>1987</v>
      </c>
      <c r="F359" s="6">
        <v>7</v>
      </c>
      <c r="G359" s="6">
        <v>21</v>
      </c>
      <c r="H359" s="7">
        <v>2</v>
      </c>
      <c r="I359" s="7"/>
      <c r="J359" s="7"/>
      <c r="K359" s="9">
        <v>2700000</v>
      </c>
      <c r="L359" s="10">
        <f>K359/0.52</f>
        <v>5192307.692307692</v>
      </c>
      <c r="M359" s="7" t="s">
        <v>56</v>
      </c>
    </row>
    <row r="360" spans="1:13" x14ac:dyDescent="0.2">
      <c r="A360" s="7" t="s">
        <v>85</v>
      </c>
      <c r="B360" s="6">
        <v>1988</v>
      </c>
      <c r="C360" s="6">
        <v>6</v>
      </c>
      <c r="D360" s="6">
        <v>24</v>
      </c>
      <c r="E360" s="6">
        <v>1988</v>
      </c>
      <c r="F360" s="6">
        <v>6</v>
      </c>
      <c r="G360" s="6">
        <v>28</v>
      </c>
      <c r="H360" s="7">
        <v>65</v>
      </c>
      <c r="I360" s="7"/>
      <c r="J360" s="7"/>
      <c r="K360" s="9">
        <v>76000000</v>
      </c>
      <c r="L360" s="9">
        <f>K360/0.54</f>
        <v>140740740.74074075</v>
      </c>
      <c r="M360" s="7" t="s">
        <v>56</v>
      </c>
    </row>
    <row r="361" spans="1:13" x14ac:dyDescent="0.2">
      <c r="A361" s="7" t="s">
        <v>85</v>
      </c>
      <c r="B361" s="6">
        <v>1993</v>
      </c>
      <c r="C361" s="6">
        <v>7</v>
      </c>
      <c r="D361" s="6">
        <v>3</v>
      </c>
      <c r="E361" s="6">
        <v>1993</v>
      </c>
      <c r="F361" s="6">
        <v>7</v>
      </c>
      <c r="G361" s="6">
        <v>31</v>
      </c>
      <c r="H361" s="7">
        <v>367</v>
      </c>
      <c r="I361" s="7"/>
      <c r="J361" s="7"/>
      <c r="K361" s="9">
        <v>570000000</v>
      </c>
      <c r="L361" s="9">
        <f>K361/0.66</f>
        <v>863636363.63636363</v>
      </c>
      <c r="M361" s="7" t="s">
        <v>56</v>
      </c>
    </row>
    <row r="362" spans="1:13" x14ac:dyDescent="0.2">
      <c r="A362" s="7" t="s">
        <v>85</v>
      </c>
      <c r="B362" s="6">
        <v>1993</v>
      </c>
      <c r="C362" s="6">
        <v>7</v>
      </c>
      <c r="D362" s="6">
        <v>26</v>
      </c>
      <c r="E362" s="6">
        <v>1993</v>
      </c>
      <c r="F362" s="6">
        <v>8</v>
      </c>
      <c r="G362" s="6">
        <v>15</v>
      </c>
      <c r="H362" s="7">
        <v>72</v>
      </c>
      <c r="I362" s="7"/>
      <c r="J362" s="7"/>
      <c r="K362" s="9">
        <v>220000000</v>
      </c>
      <c r="L362" s="9">
        <f>K362/0.66</f>
        <v>333333333.33333331</v>
      </c>
      <c r="M362" s="7" t="s">
        <v>56</v>
      </c>
    </row>
    <row r="363" spans="1:13" x14ac:dyDescent="0.2">
      <c r="A363" s="7" t="s">
        <v>313</v>
      </c>
      <c r="B363" s="6">
        <v>2005</v>
      </c>
      <c r="C363" s="6">
        <v>5</v>
      </c>
      <c r="D363" s="6">
        <v>30</v>
      </c>
      <c r="E363" s="6">
        <v>2005</v>
      </c>
      <c r="F363" s="6">
        <v>6</v>
      </c>
      <c r="G363" s="6">
        <v>10</v>
      </c>
      <c r="H363" s="7">
        <v>160</v>
      </c>
      <c r="I363" s="7"/>
      <c r="J363" s="7"/>
      <c r="K363" s="9">
        <v>383000000</v>
      </c>
      <c r="L363" s="10">
        <f>K363/0.9</f>
        <v>425555555.55555552</v>
      </c>
      <c r="M363" s="7" t="s">
        <v>56</v>
      </c>
    </row>
    <row r="364" spans="1:13" x14ac:dyDescent="0.2">
      <c r="A364" s="7" t="s">
        <v>137</v>
      </c>
      <c r="B364" s="6">
        <v>1991</v>
      </c>
      <c r="C364" s="6">
        <v>7</v>
      </c>
      <c r="D364" s="6">
        <v>23</v>
      </c>
      <c r="E364" s="6">
        <v>1991</v>
      </c>
      <c r="F364" s="6">
        <v>8</v>
      </c>
      <c r="G364" s="6">
        <v>3</v>
      </c>
      <c r="H364" s="7">
        <v>66</v>
      </c>
      <c r="I364" s="7"/>
      <c r="J364" s="7"/>
      <c r="K364" s="9">
        <v>364000000</v>
      </c>
      <c r="L364" s="10">
        <f>K364/0.62</f>
        <v>587096774.19354844</v>
      </c>
      <c r="M364" s="7" t="s">
        <v>56</v>
      </c>
    </row>
    <row r="365" spans="1:13" x14ac:dyDescent="0.2">
      <c r="A365" s="7" t="s">
        <v>202</v>
      </c>
      <c r="B365" s="6">
        <v>1994</v>
      </c>
      <c r="C365" s="6">
        <v>8</v>
      </c>
      <c r="D365" s="6">
        <v>21</v>
      </c>
      <c r="E365" s="6">
        <v>1994</v>
      </c>
      <c r="F365" s="6">
        <v>8</v>
      </c>
      <c r="G365" s="6">
        <v>24</v>
      </c>
      <c r="H365" s="7">
        <v>762</v>
      </c>
      <c r="I365" s="7"/>
      <c r="J365" s="7"/>
      <c r="K365" s="9">
        <v>1260000000</v>
      </c>
      <c r="L365" s="10">
        <f>K365/0.68</f>
        <v>1852941176.4705882</v>
      </c>
      <c r="M365" s="7" t="s">
        <v>56</v>
      </c>
    </row>
    <row r="366" spans="1:13" x14ac:dyDescent="0.2">
      <c r="A366" s="7" t="s">
        <v>154</v>
      </c>
      <c r="B366" s="6">
        <v>1992</v>
      </c>
      <c r="C366" s="6">
        <v>7</v>
      </c>
      <c r="D366" s="6">
        <v>22</v>
      </c>
      <c r="E366" s="6">
        <v>1992</v>
      </c>
      <c r="F366" s="6">
        <v>7</v>
      </c>
      <c r="G366" s="6">
        <v>23</v>
      </c>
      <c r="H366" s="7">
        <v>1</v>
      </c>
      <c r="I366" s="7"/>
      <c r="J366" s="7"/>
      <c r="K366" s="9">
        <v>120000000</v>
      </c>
      <c r="L366" s="10">
        <f>K366/0.64</f>
        <v>187500000</v>
      </c>
      <c r="M366" s="7" t="s">
        <v>56</v>
      </c>
    </row>
    <row r="367" spans="1:13" x14ac:dyDescent="0.2">
      <c r="A367" s="7" t="s">
        <v>110</v>
      </c>
      <c r="B367" s="6">
        <v>1989</v>
      </c>
      <c r="C367" s="6">
        <v>7</v>
      </c>
      <c r="D367" s="6">
        <v>20</v>
      </c>
      <c r="E367" s="6">
        <v>1989</v>
      </c>
      <c r="F367" s="6">
        <v>7</v>
      </c>
      <c r="G367" s="6">
        <v>29</v>
      </c>
      <c r="H367" s="7">
        <v>104</v>
      </c>
      <c r="I367" s="7"/>
      <c r="J367" s="7"/>
      <c r="K367" s="9">
        <v>54000000</v>
      </c>
      <c r="L367" s="9">
        <f>K367/0.57</f>
        <v>94736842.105263159</v>
      </c>
      <c r="M367" s="7" t="s">
        <v>56</v>
      </c>
    </row>
    <row r="368" spans="1:13" x14ac:dyDescent="0.2">
      <c r="A368" s="7" t="s">
        <v>126</v>
      </c>
      <c r="B368" s="6">
        <v>1990</v>
      </c>
      <c r="C368" s="6">
        <v>7</v>
      </c>
      <c r="D368" s="6">
        <v>29</v>
      </c>
      <c r="E368" s="6">
        <v>1990</v>
      </c>
      <c r="F368" s="6">
        <v>8</v>
      </c>
      <c r="G368" s="6">
        <v>4</v>
      </c>
      <c r="H368" s="7">
        <v>108</v>
      </c>
      <c r="I368" s="7"/>
      <c r="J368" s="7"/>
      <c r="K368" s="9">
        <v>83000000</v>
      </c>
      <c r="L368" s="12">
        <f>K368/0.6</f>
        <v>138333333.33333334</v>
      </c>
      <c r="M368" s="7" t="s">
        <v>56</v>
      </c>
    </row>
    <row r="369" spans="1:13" x14ac:dyDescent="0.2">
      <c r="A369" s="7" t="s">
        <v>245</v>
      </c>
      <c r="B369" s="6">
        <v>1997</v>
      </c>
      <c r="C369" s="6">
        <v>8</v>
      </c>
      <c r="D369" s="6">
        <v>2</v>
      </c>
      <c r="E369" s="6">
        <v>1997</v>
      </c>
      <c r="F369" s="6">
        <v>8</v>
      </c>
      <c r="G369" s="6">
        <v>7</v>
      </c>
      <c r="H369" s="7">
        <v>65</v>
      </c>
      <c r="I369" s="7"/>
      <c r="J369" s="7"/>
      <c r="K369" s="9">
        <v>241000000</v>
      </c>
      <c r="L369" s="10">
        <f>K369/0.74</f>
        <v>325675675.67567569</v>
      </c>
      <c r="M369" s="7" t="s">
        <v>56</v>
      </c>
    </row>
    <row r="370" spans="1:13" x14ac:dyDescent="0.2">
      <c r="A370" s="7" t="s">
        <v>237</v>
      </c>
      <c r="B370" s="6">
        <v>1996</v>
      </c>
      <c r="C370" s="6">
        <v>9</v>
      </c>
      <c r="D370" s="6">
        <v>20</v>
      </c>
      <c r="E370" s="6">
        <v>1996</v>
      </c>
      <c r="F370" s="6">
        <v>10</v>
      </c>
      <c r="G370" s="6">
        <v>1</v>
      </c>
      <c r="H370" s="7">
        <v>38</v>
      </c>
      <c r="I370" s="7"/>
      <c r="J370" s="7"/>
      <c r="K370" s="9">
        <v>100000000</v>
      </c>
      <c r="L370" s="10">
        <f>K370/0.72</f>
        <v>138888888.8888889</v>
      </c>
      <c r="M370" s="7" t="s">
        <v>56</v>
      </c>
    </row>
    <row r="371" spans="1:13" x14ac:dyDescent="0.2">
      <c r="A371" s="7" t="s">
        <v>248</v>
      </c>
      <c r="B371" s="6">
        <v>1997</v>
      </c>
      <c r="C371" s="6">
        <v>8</v>
      </c>
      <c r="D371" s="6">
        <v>15</v>
      </c>
      <c r="E371" s="6">
        <v>1997</v>
      </c>
      <c r="F371" s="6">
        <v>8</v>
      </c>
      <c r="G371" s="6">
        <v>21</v>
      </c>
      <c r="H371" s="7">
        <v>56</v>
      </c>
      <c r="I371" s="7"/>
      <c r="J371" s="7"/>
      <c r="K371" s="9">
        <v>2675000000</v>
      </c>
      <c r="L371" s="10">
        <f>K371/0.74</f>
        <v>3614864864.8648648</v>
      </c>
      <c r="M371" s="7" t="s">
        <v>56</v>
      </c>
    </row>
    <row r="372" spans="1:13" x14ac:dyDescent="0.2">
      <c r="A372" s="7" t="s">
        <v>250</v>
      </c>
      <c r="B372" s="6">
        <v>1997</v>
      </c>
      <c r="C372" s="6">
        <v>8</v>
      </c>
      <c r="D372" s="6">
        <v>19</v>
      </c>
      <c r="E372" s="6">
        <v>1997</v>
      </c>
      <c r="F372" s="6">
        <v>8</v>
      </c>
      <c r="G372" s="6">
        <v>25</v>
      </c>
      <c r="H372" s="7">
        <v>345</v>
      </c>
      <c r="I372" s="7"/>
      <c r="J372" s="7"/>
      <c r="K372" s="9">
        <v>433000000</v>
      </c>
      <c r="L372" s="10">
        <f>K372/0.74</f>
        <v>585135135.13513517</v>
      </c>
      <c r="M372" s="7" t="s">
        <v>56</v>
      </c>
    </row>
    <row r="373" spans="1:13" x14ac:dyDescent="0.2">
      <c r="A373" s="7" t="s">
        <v>125</v>
      </c>
      <c r="B373" s="6">
        <v>1990</v>
      </c>
      <c r="C373" s="6">
        <v>6</v>
      </c>
      <c r="D373" s="6">
        <v>23</v>
      </c>
      <c r="E373" s="6">
        <v>1990</v>
      </c>
      <c r="F373" s="6">
        <v>6</v>
      </c>
      <c r="G373" s="6">
        <v>29</v>
      </c>
      <c r="H373" s="7">
        <v>86</v>
      </c>
      <c r="I373" s="7"/>
      <c r="J373" s="7"/>
      <c r="K373" s="9">
        <v>44000000</v>
      </c>
      <c r="L373" s="12">
        <f>K373/0.6</f>
        <v>73333333.333333343</v>
      </c>
      <c r="M373" s="7" t="s">
        <v>56</v>
      </c>
    </row>
    <row r="374" spans="1:13" x14ac:dyDescent="0.2">
      <c r="A374" s="7" t="s">
        <v>127</v>
      </c>
      <c r="B374" s="6">
        <v>1990</v>
      </c>
      <c r="C374" s="6">
        <v>8</v>
      </c>
      <c r="D374" s="6">
        <v>19</v>
      </c>
      <c r="E374" s="6">
        <v>1990</v>
      </c>
      <c r="F374" s="6">
        <v>9</v>
      </c>
      <c r="G374" s="6">
        <v>8</v>
      </c>
      <c r="H374" s="7">
        <v>559</v>
      </c>
      <c r="I374" s="7"/>
      <c r="J374" s="7"/>
      <c r="K374" s="9">
        <v>1400000000</v>
      </c>
      <c r="L374" s="12">
        <f>K374/0.6</f>
        <v>2333333333.3333335</v>
      </c>
      <c r="M374" s="7" t="s">
        <v>56</v>
      </c>
    </row>
    <row r="375" spans="1:13" x14ac:dyDescent="0.2">
      <c r="A375" s="7" t="s">
        <v>280</v>
      </c>
      <c r="B375" s="6">
        <v>1999</v>
      </c>
      <c r="C375" s="6">
        <v>9</v>
      </c>
      <c r="D375" s="6">
        <v>15</v>
      </c>
      <c r="E375" s="6">
        <v>1999</v>
      </c>
      <c r="F375" s="6">
        <v>9</v>
      </c>
      <c r="G375" s="6">
        <v>18</v>
      </c>
      <c r="H375" s="7">
        <v>8</v>
      </c>
      <c r="I375" s="7"/>
      <c r="J375" s="7"/>
      <c r="K375" s="9">
        <v>24000000</v>
      </c>
      <c r="L375" s="10">
        <f>K375/0.76</f>
        <v>31578947.368421052</v>
      </c>
      <c r="M375" s="7" t="s">
        <v>56</v>
      </c>
    </row>
    <row r="376" spans="1:13" x14ac:dyDescent="0.2">
      <c r="A376" s="7" t="s">
        <v>20</v>
      </c>
      <c r="B376" s="7">
        <v>1980</v>
      </c>
      <c r="C376" s="7">
        <v>6</v>
      </c>
      <c r="D376" s="7"/>
      <c r="E376" s="7">
        <v>1980</v>
      </c>
      <c r="F376" s="7">
        <v>6</v>
      </c>
      <c r="G376" s="7"/>
      <c r="H376" s="7">
        <v>6200</v>
      </c>
      <c r="I376" s="7">
        <v>67000</v>
      </c>
      <c r="J376" s="7"/>
      <c r="K376" s="10">
        <v>160000000</v>
      </c>
      <c r="L376" s="10">
        <f>K376/0.38</f>
        <v>421052631.57894737</v>
      </c>
      <c r="M376" s="7" t="s">
        <v>12</v>
      </c>
    </row>
    <row r="377" spans="1:13" x14ac:dyDescent="0.2">
      <c r="A377" s="7" t="s">
        <v>20</v>
      </c>
      <c r="B377" s="7">
        <v>1981</v>
      </c>
      <c r="C377" s="7">
        <v>7</v>
      </c>
      <c r="D377" s="7">
        <v>14</v>
      </c>
      <c r="E377" s="7">
        <v>1981</v>
      </c>
      <c r="F377" s="7">
        <v>7</v>
      </c>
      <c r="G377" s="7">
        <v>14</v>
      </c>
      <c r="H377" s="7">
        <v>1311</v>
      </c>
      <c r="I377" s="7">
        <v>1528140</v>
      </c>
      <c r="J377" s="7"/>
      <c r="K377" s="10">
        <v>1100000000</v>
      </c>
      <c r="L377" s="9">
        <f>K377/0.42</f>
        <v>2619047619.0476193</v>
      </c>
      <c r="M377" s="7" t="s">
        <v>12</v>
      </c>
    </row>
    <row r="378" spans="1:13" x14ac:dyDescent="0.2">
      <c r="A378" s="7" t="s">
        <v>20</v>
      </c>
      <c r="B378" s="7">
        <v>1981</v>
      </c>
      <c r="C378" s="7">
        <v>8</v>
      </c>
      <c r="D378" s="7"/>
      <c r="E378" s="7">
        <v>1981</v>
      </c>
      <c r="F378" s="7">
        <v>8</v>
      </c>
      <c r="G378" s="7"/>
      <c r="H378" s="7">
        <v>764</v>
      </c>
      <c r="I378" s="7">
        <v>1405000</v>
      </c>
      <c r="J378" s="7"/>
      <c r="K378" s="10">
        <v>1200000000</v>
      </c>
      <c r="L378" s="9">
        <f>K378/0.42</f>
        <v>2857142857.1428571</v>
      </c>
      <c r="M378" s="7" t="s">
        <v>12</v>
      </c>
    </row>
    <row r="379" spans="1:13" x14ac:dyDescent="0.2">
      <c r="A379" s="7" t="s">
        <v>20</v>
      </c>
      <c r="B379" s="7">
        <v>1985</v>
      </c>
      <c r="C379" s="7">
        <v>5</v>
      </c>
      <c r="D379" s="7"/>
      <c r="E379" s="7">
        <v>1985</v>
      </c>
      <c r="F379" s="7">
        <v>5</v>
      </c>
      <c r="G379" s="7"/>
      <c r="H379" s="7">
        <v>283</v>
      </c>
      <c r="I379" s="7">
        <v>14000</v>
      </c>
      <c r="J379" s="7"/>
      <c r="K379" s="10">
        <v>1400000</v>
      </c>
      <c r="L379" s="9">
        <f>K379/0.49</f>
        <v>2857142.8571428573</v>
      </c>
      <c r="M379" s="7" t="s">
        <v>12</v>
      </c>
    </row>
    <row r="380" spans="1:13" x14ac:dyDescent="0.2">
      <c r="A380" s="7" t="s">
        <v>20</v>
      </c>
      <c r="B380" s="7">
        <v>1985</v>
      </c>
      <c r="C380" s="7">
        <v>8</v>
      </c>
      <c r="D380" s="7"/>
      <c r="E380" s="7">
        <v>1985</v>
      </c>
      <c r="F380" s="7">
        <v>8</v>
      </c>
      <c r="G380" s="7"/>
      <c r="H380" s="7">
        <v>422</v>
      </c>
      <c r="I380" s="7">
        <v>0</v>
      </c>
      <c r="J380" s="7"/>
      <c r="K380" s="10">
        <v>350000000</v>
      </c>
      <c r="L380" s="9">
        <f>K380/0.49</f>
        <v>714285714.28571427</v>
      </c>
      <c r="M380" s="7" t="s">
        <v>12</v>
      </c>
    </row>
    <row r="381" spans="1:13" x14ac:dyDescent="0.2">
      <c r="A381" s="7" t="s">
        <v>20</v>
      </c>
      <c r="B381" s="7">
        <v>1985</v>
      </c>
      <c r="C381" s="7">
        <v>8</v>
      </c>
      <c r="D381" s="7"/>
      <c r="E381" s="7">
        <v>1985</v>
      </c>
      <c r="F381" s="7">
        <v>8</v>
      </c>
      <c r="G381" s="7"/>
      <c r="H381" s="7">
        <v>300</v>
      </c>
      <c r="I381" s="7">
        <v>2000</v>
      </c>
      <c r="J381" s="7"/>
      <c r="K381" s="12">
        <v>350000000</v>
      </c>
      <c r="L381" s="9">
        <f>K381/0.49</f>
        <v>714285714.28571427</v>
      </c>
      <c r="M381" s="7" t="s">
        <v>12</v>
      </c>
    </row>
    <row r="382" spans="1:13" x14ac:dyDescent="0.2">
      <c r="A382" s="7" t="s">
        <v>20</v>
      </c>
      <c r="B382" s="7">
        <v>1986</v>
      </c>
      <c r="C382" s="7">
        <v>8</v>
      </c>
      <c r="D382" s="7"/>
      <c r="E382" s="7">
        <v>1986</v>
      </c>
      <c r="F382" s="7">
        <v>8</v>
      </c>
      <c r="G382" s="7"/>
      <c r="H382" s="7">
        <v>80</v>
      </c>
      <c r="I382" s="7">
        <v>2800000</v>
      </c>
      <c r="J382" s="7"/>
      <c r="K382" s="10">
        <v>1500000000</v>
      </c>
      <c r="L382" s="9">
        <f>K382/0.5</f>
        <v>3000000000</v>
      </c>
      <c r="M382" s="7" t="s">
        <v>12</v>
      </c>
    </row>
    <row r="383" spans="1:13" x14ac:dyDescent="0.2">
      <c r="A383" s="7" t="s">
        <v>20</v>
      </c>
      <c r="B383" s="7">
        <v>1988</v>
      </c>
      <c r="C383" s="7">
        <v>4</v>
      </c>
      <c r="D383" s="7"/>
      <c r="E383" s="7">
        <v>1988</v>
      </c>
      <c r="F383" s="7">
        <v>4</v>
      </c>
      <c r="G383" s="7"/>
      <c r="H383" s="7">
        <v>577</v>
      </c>
      <c r="I383" s="7">
        <v>22000200</v>
      </c>
      <c r="J383" s="7"/>
      <c r="K383" s="10">
        <v>1063564000</v>
      </c>
      <c r="L383" s="9">
        <f>K383/0.54</f>
        <v>1969562962.9629629</v>
      </c>
      <c r="M383" s="7" t="s">
        <v>12</v>
      </c>
    </row>
    <row r="384" spans="1:13" x14ac:dyDescent="0.2">
      <c r="A384" s="7" t="s">
        <v>20</v>
      </c>
      <c r="B384" s="7">
        <v>1988</v>
      </c>
      <c r="C384" s="7">
        <v>5</v>
      </c>
      <c r="D384" s="7">
        <v>20</v>
      </c>
      <c r="E384" s="7">
        <v>1988</v>
      </c>
      <c r="F384" s="7">
        <v>5</v>
      </c>
      <c r="G384" s="7">
        <v>20</v>
      </c>
      <c r="H384" s="7">
        <v>158</v>
      </c>
      <c r="I384" s="7">
        <v>2880000</v>
      </c>
      <c r="J384" s="7"/>
      <c r="K384" s="10">
        <v>91644000</v>
      </c>
      <c r="L384" s="9">
        <f>K384/0.54</f>
        <v>169711111.1111111</v>
      </c>
      <c r="M384" s="7" t="s">
        <v>12</v>
      </c>
    </row>
    <row r="385" spans="1:13" x14ac:dyDescent="0.2">
      <c r="A385" s="7" t="s">
        <v>20</v>
      </c>
      <c r="B385" s="7">
        <v>1988</v>
      </c>
      <c r="C385" s="7">
        <v>6</v>
      </c>
      <c r="D385" s="7"/>
      <c r="E385" s="7">
        <v>1988</v>
      </c>
      <c r="F385" s="7">
        <v>6</v>
      </c>
      <c r="G385" s="7"/>
      <c r="H385" s="7">
        <v>22</v>
      </c>
      <c r="I385" s="7">
        <v>35000</v>
      </c>
      <c r="J385" s="7"/>
      <c r="K385" s="10">
        <v>12000000</v>
      </c>
      <c r="L385" s="9">
        <f>K385/0.54</f>
        <v>22222222.22222222</v>
      </c>
      <c r="M385" s="7" t="s">
        <v>12</v>
      </c>
    </row>
    <row r="386" spans="1:13" x14ac:dyDescent="0.2">
      <c r="A386" s="7" t="s">
        <v>20</v>
      </c>
      <c r="B386" s="7">
        <v>1988</v>
      </c>
      <c r="C386" s="7">
        <v>9</v>
      </c>
      <c r="D386" s="7"/>
      <c r="E386" s="7">
        <v>1988</v>
      </c>
      <c r="F386" s="7">
        <v>9</v>
      </c>
      <c r="G386" s="7"/>
      <c r="H386" s="7">
        <v>170</v>
      </c>
      <c r="I386" s="7">
        <v>110000</v>
      </c>
      <c r="J386" s="7"/>
      <c r="K386" s="10">
        <v>540000000</v>
      </c>
      <c r="L386" s="9">
        <f>K386/0.54</f>
        <v>999999999.99999988</v>
      </c>
      <c r="M386" s="7" t="s">
        <v>12</v>
      </c>
    </row>
    <row r="387" spans="1:13" x14ac:dyDescent="0.2">
      <c r="A387" s="7" t="s">
        <v>20</v>
      </c>
      <c r="B387" s="7">
        <v>1989</v>
      </c>
      <c r="C387" s="7">
        <v>7</v>
      </c>
      <c r="D387" s="7">
        <v>14</v>
      </c>
      <c r="E387" s="7">
        <v>1989</v>
      </c>
      <c r="F387" s="7">
        <v>8</v>
      </c>
      <c r="G387" s="7">
        <v>10</v>
      </c>
      <c r="H387" s="7">
        <v>2000</v>
      </c>
      <c r="I387" s="7">
        <v>100010000</v>
      </c>
      <c r="J387" s="7"/>
      <c r="K387" s="12">
        <v>2789000000</v>
      </c>
      <c r="L387" s="9">
        <f>K387/0.57</f>
        <v>4892982456.1403513</v>
      </c>
      <c r="M387" s="11" t="s">
        <v>193</v>
      </c>
    </row>
    <row r="388" spans="1:13" x14ac:dyDescent="0.2">
      <c r="A388" s="7" t="s">
        <v>20</v>
      </c>
      <c r="B388" s="7">
        <v>1990</v>
      </c>
      <c r="C388" s="7">
        <v>7</v>
      </c>
      <c r="D388" s="7">
        <v>4</v>
      </c>
      <c r="E388" s="7">
        <v>1990</v>
      </c>
      <c r="F388" s="7">
        <v>7</v>
      </c>
      <c r="G388" s="7">
        <v>19</v>
      </c>
      <c r="H388" s="7">
        <v>72</v>
      </c>
      <c r="I388" s="7">
        <v>175000</v>
      </c>
      <c r="J388" s="7"/>
      <c r="K388" s="10">
        <v>211000000</v>
      </c>
      <c r="L388" s="12">
        <f>K388/0.6</f>
        <v>351666666.66666669</v>
      </c>
      <c r="M388" s="7" t="s">
        <v>12</v>
      </c>
    </row>
    <row r="389" spans="1:13" x14ac:dyDescent="0.2">
      <c r="A389" s="7" t="s">
        <v>20</v>
      </c>
      <c r="B389" s="7">
        <v>1991</v>
      </c>
      <c r="C389" s="7">
        <v>6</v>
      </c>
      <c r="D389" s="7">
        <v>1</v>
      </c>
      <c r="E389" s="7">
        <v>1991</v>
      </c>
      <c r="F389" s="7">
        <v>7</v>
      </c>
      <c r="G389" s="7">
        <v>19</v>
      </c>
      <c r="H389" s="7">
        <v>1729</v>
      </c>
      <c r="I389" s="7">
        <v>210232227</v>
      </c>
      <c r="J389" s="7"/>
      <c r="K389" s="10">
        <v>7500000000</v>
      </c>
      <c r="L389" s="10">
        <f>K389/0.62</f>
        <v>12096774193.548388</v>
      </c>
      <c r="M389" s="7" t="s">
        <v>12</v>
      </c>
    </row>
    <row r="390" spans="1:13" x14ac:dyDescent="0.2">
      <c r="A390" s="7" t="s">
        <v>20</v>
      </c>
      <c r="B390" s="7">
        <v>1991</v>
      </c>
      <c r="C390" s="7">
        <v>9</v>
      </c>
      <c r="D390" s="7">
        <v>7</v>
      </c>
      <c r="E390" s="7">
        <v>1991</v>
      </c>
      <c r="F390" s="7">
        <v>9</v>
      </c>
      <c r="G390" s="7">
        <v>10</v>
      </c>
      <c r="H390" s="7">
        <v>26</v>
      </c>
      <c r="I390" s="7">
        <v>3500</v>
      </c>
      <c r="J390" s="7"/>
      <c r="K390" s="10">
        <v>14120000</v>
      </c>
      <c r="L390" s="10">
        <f>K390/0.62</f>
        <v>22774193.548387095</v>
      </c>
      <c r="M390" s="7" t="s">
        <v>12</v>
      </c>
    </row>
    <row r="391" spans="1:13" x14ac:dyDescent="0.2">
      <c r="A391" s="7" t="s">
        <v>20</v>
      </c>
      <c r="B391" s="7">
        <v>1992</v>
      </c>
      <c r="C391" s="7">
        <v>3</v>
      </c>
      <c r="D391" s="7">
        <v>15</v>
      </c>
      <c r="E391" s="7">
        <v>1992</v>
      </c>
      <c r="F391" s="7">
        <v>4</v>
      </c>
      <c r="G391" s="7">
        <v>23</v>
      </c>
      <c r="H391" s="7">
        <v>248</v>
      </c>
      <c r="I391" s="7">
        <v>210070</v>
      </c>
      <c r="J391" s="7"/>
      <c r="K391" s="10">
        <v>170000000</v>
      </c>
      <c r="L391" s="10">
        <f>K391/0.64</f>
        <v>265625000</v>
      </c>
      <c r="M391" s="7" t="s">
        <v>12</v>
      </c>
    </row>
    <row r="392" spans="1:13" x14ac:dyDescent="0.2">
      <c r="A392" s="7" t="s">
        <v>20</v>
      </c>
      <c r="B392" s="7">
        <v>1992</v>
      </c>
      <c r="C392" s="7">
        <v>6</v>
      </c>
      <c r="D392" s="7">
        <v>12</v>
      </c>
      <c r="E392" s="7">
        <v>1992</v>
      </c>
      <c r="F392" s="7">
        <v>8</v>
      </c>
      <c r="G392" s="7">
        <v>1</v>
      </c>
      <c r="H392" s="7">
        <v>88</v>
      </c>
      <c r="I392" s="7">
        <v>435300</v>
      </c>
      <c r="J392" s="7"/>
      <c r="K392" s="10">
        <v>3700000</v>
      </c>
      <c r="L392" s="10">
        <f>K392/0.64</f>
        <v>5781250</v>
      </c>
      <c r="M392" s="7" t="s">
        <v>12</v>
      </c>
    </row>
    <row r="393" spans="1:13" x14ac:dyDescent="0.2">
      <c r="A393" s="7" t="s">
        <v>20</v>
      </c>
      <c r="B393" s="7">
        <v>1992</v>
      </c>
      <c r="C393" s="7">
        <v>7</v>
      </c>
      <c r="D393" s="7">
        <v>2</v>
      </c>
      <c r="E393" s="7">
        <v>1992</v>
      </c>
      <c r="F393" s="7">
        <v>7</v>
      </c>
      <c r="G393" s="7">
        <v>21</v>
      </c>
      <c r="H393" s="7">
        <v>96</v>
      </c>
      <c r="I393" s="7">
        <v>31632</v>
      </c>
      <c r="J393" s="7"/>
      <c r="K393" s="10">
        <v>146000000</v>
      </c>
      <c r="L393" s="10">
        <f>K393/0.64</f>
        <v>228125000</v>
      </c>
      <c r="M393" s="7" t="s">
        <v>12</v>
      </c>
    </row>
    <row r="394" spans="1:13" x14ac:dyDescent="0.2">
      <c r="A394" s="7" t="s">
        <v>20</v>
      </c>
      <c r="B394" s="7">
        <v>1992</v>
      </c>
      <c r="C394" s="7">
        <v>7</v>
      </c>
      <c r="D394" s="7">
        <v>22</v>
      </c>
      <c r="E394" s="7">
        <v>1992</v>
      </c>
      <c r="F394" s="7">
        <v>7</v>
      </c>
      <c r="G394" s="7">
        <v>29</v>
      </c>
      <c r="H394" s="7">
        <v>48</v>
      </c>
      <c r="I394" s="7">
        <v>0</v>
      </c>
      <c r="J394" s="7"/>
      <c r="K394" s="10">
        <v>3400000</v>
      </c>
      <c r="L394" s="10">
        <f>K394/0.64</f>
        <v>5312500</v>
      </c>
      <c r="M394" s="7" t="s">
        <v>12</v>
      </c>
    </row>
    <row r="395" spans="1:13" x14ac:dyDescent="0.2">
      <c r="A395" s="7" t="s">
        <v>20</v>
      </c>
      <c r="B395" s="7">
        <v>1992</v>
      </c>
      <c r="C395" s="7">
        <v>8</v>
      </c>
      <c r="D395" s="7">
        <v>1</v>
      </c>
      <c r="E395" s="7">
        <v>1992</v>
      </c>
      <c r="F395" s="7">
        <v>8</v>
      </c>
      <c r="G395" s="7">
        <v>20</v>
      </c>
      <c r="H395" s="7">
        <v>25</v>
      </c>
      <c r="I395" s="7">
        <v>2433</v>
      </c>
      <c r="J395" s="7"/>
      <c r="K395" s="10">
        <v>110000000</v>
      </c>
      <c r="L395" s="10">
        <f>K395/0.64</f>
        <v>171875000</v>
      </c>
      <c r="M395" s="7" t="s">
        <v>12</v>
      </c>
    </row>
    <row r="396" spans="1:13" x14ac:dyDescent="0.2">
      <c r="A396" s="7" t="s">
        <v>20</v>
      </c>
      <c r="B396" s="7">
        <v>1993</v>
      </c>
      <c r="C396" s="7">
        <v>6</v>
      </c>
      <c r="D396" s="7"/>
      <c r="E396" s="7">
        <v>1993</v>
      </c>
      <c r="F396" s="7">
        <v>6</v>
      </c>
      <c r="G396" s="7"/>
      <c r="H396" s="7">
        <v>1000</v>
      </c>
      <c r="I396" s="7">
        <v>0</v>
      </c>
      <c r="J396" s="7"/>
      <c r="K396" s="10">
        <v>6061000000</v>
      </c>
      <c r="L396" s="9">
        <f>K396/0.66</f>
        <v>9183333333.3333321</v>
      </c>
      <c r="M396" s="7" t="s">
        <v>12</v>
      </c>
    </row>
    <row r="397" spans="1:13" x14ac:dyDescent="0.2">
      <c r="A397" s="7" t="s">
        <v>20</v>
      </c>
      <c r="B397" s="7">
        <v>1994</v>
      </c>
      <c r="C397" s="7">
        <v>6</v>
      </c>
      <c r="D397" s="7">
        <v>9</v>
      </c>
      <c r="E397" s="7">
        <v>1994</v>
      </c>
      <c r="F397" s="7">
        <v>6</v>
      </c>
      <c r="G397" s="7">
        <v>25</v>
      </c>
      <c r="H397" s="7">
        <v>1001</v>
      </c>
      <c r="I397" s="7">
        <v>78974400</v>
      </c>
      <c r="J397" s="7"/>
      <c r="K397" s="10">
        <v>5460000000</v>
      </c>
      <c r="L397" s="10">
        <f>K397/0.68</f>
        <v>8029411764.7058821</v>
      </c>
      <c r="M397" s="7" t="s">
        <v>12</v>
      </c>
    </row>
    <row r="398" spans="1:13" x14ac:dyDescent="0.2">
      <c r="A398" s="7" t="s">
        <v>20</v>
      </c>
      <c r="B398" s="7">
        <v>1994</v>
      </c>
      <c r="C398" s="7">
        <v>6</v>
      </c>
      <c r="D398" s="7">
        <v>30</v>
      </c>
      <c r="E398" s="7">
        <v>1994</v>
      </c>
      <c r="F398" s="7">
        <v>6</v>
      </c>
      <c r="G398" s="7">
        <v>30</v>
      </c>
      <c r="H398" s="7">
        <v>41</v>
      </c>
      <c r="I398" s="7">
        <v>320</v>
      </c>
      <c r="J398" s="7"/>
      <c r="K398" s="10">
        <v>12100000</v>
      </c>
      <c r="L398" s="10">
        <f>K398/0.68</f>
        <v>17794117.647058822</v>
      </c>
      <c r="M398" s="7" t="s">
        <v>12</v>
      </c>
    </row>
    <row r="399" spans="1:13" x14ac:dyDescent="0.2">
      <c r="A399" s="7" t="s">
        <v>20</v>
      </c>
      <c r="B399" s="7">
        <v>1994</v>
      </c>
      <c r="C399" s="7">
        <v>7</v>
      </c>
      <c r="D399" s="7">
        <v>11</v>
      </c>
      <c r="E399" s="7">
        <v>1994</v>
      </c>
      <c r="F399" s="7">
        <v>7</v>
      </c>
      <c r="G399" s="7">
        <v>18</v>
      </c>
      <c r="H399" s="7">
        <v>41</v>
      </c>
      <c r="I399" s="7">
        <v>17000</v>
      </c>
      <c r="J399" s="7"/>
      <c r="K399" s="10">
        <v>95000000</v>
      </c>
      <c r="L399" s="10">
        <f>K399/0.68</f>
        <v>139705882.35294116</v>
      </c>
      <c r="M399" s="7" t="s">
        <v>12</v>
      </c>
    </row>
    <row r="400" spans="1:13" x14ac:dyDescent="0.2">
      <c r="A400" s="7" t="s">
        <v>20</v>
      </c>
      <c r="B400" s="7">
        <v>1994</v>
      </c>
      <c r="C400" s="7">
        <v>7</v>
      </c>
      <c r="D400" s="7">
        <v>11</v>
      </c>
      <c r="E400" s="7">
        <v>1994</v>
      </c>
      <c r="F400" s="7">
        <v>7</v>
      </c>
      <c r="G400" s="7">
        <v>29</v>
      </c>
      <c r="H400" s="7">
        <v>258</v>
      </c>
      <c r="I400" s="7">
        <v>30547665</v>
      </c>
      <c r="J400" s="7"/>
      <c r="K400" s="10">
        <v>1810000000</v>
      </c>
      <c r="L400" s="10">
        <f>K400/0.68</f>
        <v>2661764705.8823528</v>
      </c>
      <c r="M400" s="7" t="s">
        <v>12</v>
      </c>
    </row>
    <row r="401" spans="1:13" x14ac:dyDescent="0.2">
      <c r="A401" s="7" t="s">
        <v>20</v>
      </c>
      <c r="B401" s="7">
        <v>1996</v>
      </c>
      <c r="C401" s="7">
        <v>6</v>
      </c>
      <c r="D401" s="7">
        <v>30</v>
      </c>
      <c r="E401" s="7">
        <v>1996</v>
      </c>
      <c r="F401" s="7">
        <v>7</v>
      </c>
      <c r="G401" s="7">
        <v>26</v>
      </c>
      <c r="H401" s="7">
        <v>2775</v>
      </c>
      <c r="I401" s="7">
        <v>154634000</v>
      </c>
      <c r="J401" s="7"/>
      <c r="K401" s="10">
        <v>12600000000</v>
      </c>
      <c r="L401" s="10">
        <f>K401/0.72</f>
        <v>17500000000</v>
      </c>
      <c r="M401" s="11" t="s">
        <v>233</v>
      </c>
    </row>
    <row r="402" spans="1:13" x14ac:dyDescent="0.2">
      <c r="A402" s="7" t="s">
        <v>20</v>
      </c>
      <c r="B402" s="7">
        <v>1996</v>
      </c>
      <c r="C402" s="7">
        <v>8</v>
      </c>
      <c r="D402" s="7"/>
      <c r="E402" s="7">
        <v>1996</v>
      </c>
      <c r="F402" s="7">
        <v>8</v>
      </c>
      <c r="G402" s="7"/>
      <c r="H402" s="7">
        <v>1200</v>
      </c>
      <c r="I402" s="7">
        <v>0</v>
      </c>
      <c r="J402" s="7"/>
      <c r="K402" s="12">
        <v>6314500000</v>
      </c>
      <c r="L402" s="10">
        <f>K402/0.72</f>
        <v>8770138888.8888893</v>
      </c>
      <c r="M402" s="7" t="s">
        <v>12</v>
      </c>
    </row>
    <row r="403" spans="1:13" x14ac:dyDescent="0.2">
      <c r="A403" s="7" t="s">
        <v>20</v>
      </c>
      <c r="B403" s="7">
        <v>1997</v>
      </c>
      <c r="C403" s="7">
        <v>5</v>
      </c>
      <c r="D403" s="7">
        <v>3</v>
      </c>
      <c r="E403" s="7">
        <v>1997</v>
      </c>
      <c r="F403" s="7">
        <v>5</v>
      </c>
      <c r="G403" s="7">
        <v>16</v>
      </c>
      <c r="H403" s="7">
        <v>103</v>
      </c>
      <c r="I403" s="7">
        <v>371229</v>
      </c>
      <c r="J403" s="7"/>
      <c r="K403" s="10">
        <v>160000000</v>
      </c>
      <c r="L403" s="10">
        <f>K403/0.74</f>
        <v>216216216.21621621</v>
      </c>
      <c r="M403" s="7" t="s">
        <v>12</v>
      </c>
    </row>
    <row r="404" spans="1:13" x14ac:dyDescent="0.2">
      <c r="A404" s="7" t="s">
        <v>20</v>
      </c>
      <c r="B404" s="7">
        <v>1997</v>
      </c>
      <c r="C404" s="7">
        <v>6</v>
      </c>
      <c r="D404" s="7">
        <v>30</v>
      </c>
      <c r="E404" s="7">
        <v>1997</v>
      </c>
      <c r="F404" s="7">
        <v>8</v>
      </c>
      <c r="G404" s="7">
        <v>1</v>
      </c>
      <c r="H404" s="7">
        <v>420</v>
      </c>
      <c r="I404" s="7">
        <v>0</v>
      </c>
      <c r="J404" s="7"/>
      <c r="K404" s="10">
        <v>1251200000</v>
      </c>
      <c r="L404" s="10">
        <f>K404/0.74</f>
        <v>1690810810.8108108</v>
      </c>
      <c r="M404" s="7" t="s">
        <v>12</v>
      </c>
    </row>
    <row r="405" spans="1:13" x14ac:dyDescent="0.2">
      <c r="A405" s="7" t="s">
        <v>20</v>
      </c>
      <c r="B405" s="7">
        <v>1997</v>
      </c>
      <c r="C405" s="7">
        <v>7</v>
      </c>
      <c r="D405" s="7">
        <v>10</v>
      </c>
      <c r="E405" s="7">
        <v>1997</v>
      </c>
      <c r="F405" s="7">
        <v>7</v>
      </c>
      <c r="G405" s="7">
        <v>30</v>
      </c>
      <c r="H405" s="7">
        <v>300</v>
      </c>
      <c r="I405" s="7">
        <v>318000</v>
      </c>
      <c r="J405" s="7"/>
      <c r="K405" s="10">
        <v>1027400000</v>
      </c>
      <c r="L405" s="10">
        <f>K405/0.74</f>
        <v>1388378378.3783784</v>
      </c>
      <c r="M405" s="7" t="s">
        <v>12</v>
      </c>
    </row>
    <row r="406" spans="1:13" x14ac:dyDescent="0.2">
      <c r="A406" s="7" t="s">
        <v>20</v>
      </c>
      <c r="B406" s="7">
        <v>1998</v>
      </c>
      <c r="C406" s="7">
        <v>8</v>
      </c>
      <c r="D406" s="7">
        <v>8</v>
      </c>
      <c r="E406" s="7">
        <v>1998</v>
      </c>
      <c r="F406" s="7">
        <v>9</v>
      </c>
      <c r="G406" s="7">
        <v>14</v>
      </c>
      <c r="H406" s="7">
        <v>89</v>
      </c>
      <c r="I406" s="7">
        <v>2160000</v>
      </c>
      <c r="J406" s="7"/>
      <c r="K406" s="10">
        <v>964000000</v>
      </c>
      <c r="L406" s="9">
        <f>K406/0.75</f>
        <v>1285333333.3333333</v>
      </c>
      <c r="M406" s="7" t="s">
        <v>12</v>
      </c>
    </row>
    <row r="407" spans="1:13" x14ac:dyDescent="0.2">
      <c r="A407" s="7" t="s">
        <v>20</v>
      </c>
      <c r="B407" s="7">
        <v>1998</v>
      </c>
      <c r="C407" s="7">
        <v>8</v>
      </c>
      <c r="D407" s="7">
        <v>31</v>
      </c>
      <c r="E407" s="7">
        <v>1998</v>
      </c>
      <c r="F407" s="7">
        <v>8</v>
      </c>
      <c r="G407" s="7">
        <v>31</v>
      </c>
      <c r="H407" s="7">
        <v>50</v>
      </c>
      <c r="I407" s="7">
        <v>80000</v>
      </c>
      <c r="J407" s="7"/>
      <c r="K407" s="10">
        <v>20124000</v>
      </c>
      <c r="L407" s="9">
        <f>K407/0.75</f>
        <v>26832000</v>
      </c>
      <c r="M407" s="7" t="s">
        <v>12</v>
      </c>
    </row>
    <row r="408" spans="1:13" x14ac:dyDescent="0.2">
      <c r="A408" s="7" t="s">
        <v>20</v>
      </c>
      <c r="B408" s="7">
        <v>1999</v>
      </c>
      <c r="C408" s="7">
        <v>6</v>
      </c>
      <c r="D408" s="7">
        <v>23</v>
      </c>
      <c r="E408" s="7">
        <v>1999</v>
      </c>
      <c r="F408" s="7">
        <v>8</v>
      </c>
      <c r="G408" s="7">
        <v>3</v>
      </c>
      <c r="H408" s="7">
        <v>725</v>
      </c>
      <c r="I408" s="7">
        <v>101024000</v>
      </c>
      <c r="J408" s="7"/>
      <c r="K408" s="10">
        <v>8100000000</v>
      </c>
      <c r="L408" s="10">
        <f>K408/0.76</f>
        <v>10657894736.842106</v>
      </c>
      <c r="M408" s="7" t="s">
        <v>12</v>
      </c>
    </row>
    <row r="409" spans="1:13" x14ac:dyDescent="0.2">
      <c r="A409" s="7" t="s">
        <v>20</v>
      </c>
      <c r="B409" s="7">
        <v>1999</v>
      </c>
      <c r="C409" s="7">
        <v>8</v>
      </c>
      <c r="D409" s="7">
        <v>12</v>
      </c>
      <c r="E409" s="7">
        <v>1999</v>
      </c>
      <c r="F409" s="7">
        <v>8</v>
      </c>
      <c r="G409" s="7">
        <v>14</v>
      </c>
      <c r="H409" s="7">
        <v>199</v>
      </c>
      <c r="I409" s="7">
        <v>1000000</v>
      </c>
      <c r="J409" s="7"/>
      <c r="K409" s="10">
        <v>181200000</v>
      </c>
      <c r="L409" s="10">
        <f>K409/0.76</f>
        <v>238421052.63157895</v>
      </c>
      <c r="M409" s="7" t="s">
        <v>12</v>
      </c>
    </row>
    <row r="410" spans="1:13" x14ac:dyDescent="0.2">
      <c r="A410" s="7" t="s">
        <v>20</v>
      </c>
      <c r="B410" s="7">
        <v>1999</v>
      </c>
      <c r="C410" s="7">
        <v>8</v>
      </c>
      <c r="D410" s="7">
        <v>14</v>
      </c>
      <c r="E410" s="7">
        <v>1999</v>
      </c>
      <c r="F410" s="7">
        <v>8</v>
      </c>
      <c r="G410" s="7">
        <v>14</v>
      </c>
      <c r="H410" s="7">
        <v>43</v>
      </c>
      <c r="I410" s="7">
        <v>5000</v>
      </c>
      <c r="J410" s="7"/>
      <c r="K410" s="10">
        <v>24200000</v>
      </c>
      <c r="L410" s="10">
        <f>K410/0.76</f>
        <v>31842105.263157893</v>
      </c>
      <c r="M410" s="7" t="s">
        <v>12</v>
      </c>
    </row>
    <row r="411" spans="1:13" x14ac:dyDescent="0.2">
      <c r="A411" s="7" t="s">
        <v>20</v>
      </c>
      <c r="B411" s="7">
        <v>1999</v>
      </c>
      <c r="C411" s="7">
        <v>9</v>
      </c>
      <c r="D411" s="7">
        <v>6</v>
      </c>
      <c r="E411" s="7">
        <v>1999</v>
      </c>
      <c r="F411" s="7">
        <v>9</v>
      </c>
      <c r="G411" s="7">
        <v>7</v>
      </c>
      <c r="H411" s="7">
        <v>153</v>
      </c>
      <c r="I411" s="7">
        <v>5165000</v>
      </c>
      <c r="J411" s="7"/>
      <c r="K411" s="10">
        <v>647000000</v>
      </c>
      <c r="L411" s="10">
        <f>K411/0.76</f>
        <v>851315789.47368419</v>
      </c>
      <c r="M411" s="7" t="s">
        <v>12</v>
      </c>
    </row>
    <row r="412" spans="1:13" x14ac:dyDescent="0.2">
      <c r="A412" s="7" t="s">
        <v>20</v>
      </c>
      <c r="B412" s="7">
        <v>2000</v>
      </c>
      <c r="C412" s="7">
        <v>4</v>
      </c>
      <c r="D412" s="7">
        <v>13</v>
      </c>
      <c r="E412" s="7">
        <v>2000</v>
      </c>
      <c r="F412" s="7">
        <v>4</v>
      </c>
      <c r="G412" s="7">
        <v>17</v>
      </c>
      <c r="H412" s="7">
        <v>15</v>
      </c>
      <c r="I412" s="7">
        <v>40000</v>
      </c>
      <c r="J412" s="7"/>
      <c r="K412" s="10">
        <v>12000000</v>
      </c>
      <c r="L412" s="10">
        <f>K412/0.79</f>
        <v>15189873.417721517</v>
      </c>
      <c r="M412" s="7" t="s">
        <v>12</v>
      </c>
    </row>
    <row r="413" spans="1:13" x14ac:dyDescent="0.2">
      <c r="A413" s="7" t="s">
        <v>20</v>
      </c>
      <c r="B413" s="7">
        <v>2000</v>
      </c>
      <c r="C413" s="7">
        <v>5</v>
      </c>
      <c r="D413" s="7">
        <v>1</v>
      </c>
      <c r="E413" s="7">
        <v>2000</v>
      </c>
      <c r="F413" s="7">
        <v>5</v>
      </c>
      <c r="G413" s="7">
        <v>5</v>
      </c>
      <c r="H413" s="7">
        <v>26</v>
      </c>
      <c r="I413" s="7">
        <v>4500</v>
      </c>
      <c r="J413" s="7"/>
      <c r="K413" s="10">
        <v>5000000</v>
      </c>
      <c r="L413" s="10">
        <f>K413/0.79</f>
        <v>6329113.9240506329</v>
      </c>
      <c r="M413" s="7" t="s">
        <v>12</v>
      </c>
    </row>
    <row r="414" spans="1:13" x14ac:dyDescent="0.2">
      <c r="A414" s="7" t="s">
        <v>20</v>
      </c>
      <c r="B414" s="7">
        <v>2000</v>
      </c>
      <c r="C414" s="7">
        <v>7</v>
      </c>
      <c r="D414" s="7">
        <v>11</v>
      </c>
      <c r="E414" s="7">
        <v>2000</v>
      </c>
      <c r="F414" s="7">
        <v>7</v>
      </c>
      <c r="G414" s="7">
        <v>14</v>
      </c>
      <c r="H414" s="7">
        <v>203</v>
      </c>
      <c r="I414" s="7">
        <v>18214</v>
      </c>
      <c r="J414" s="7"/>
      <c r="K414" s="10">
        <v>172000000</v>
      </c>
      <c r="L414" s="10">
        <f>K414/0.79</f>
        <v>217721518.98734176</v>
      </c>
      <c r="M414" s="7" t="s">
        <v>12</v>
      </c>
    </row>
    <row r="415" spans="1:13" x14ac:dyDescent="0.2">
      <c r="A415" s="7" t="s">
        <v>20</v>
      </c>
      <c r="B415" s="7">
        <v>2000</v>
      </c>
      <c r="C415" s="7">
        <v>10</v>
      </c>
      <c r="D415" s="7">
        <v>12</v>
      </c>
      <c r="E415" s="7">
        <v>2000</v>
      </c>
      <c r="F415" s="7">
        <v>10</v>
      </c>
      <c r="G415" s="7">
        <v>18</v>
      </c>
      <c r="H415" s="7">
        <v>10</v>
      </c>
      <c r="I415" s="7">
        <v>200000</v>
      </c>
      <c r="J415" s="7"/>
      <c r="K415" s="10">
        <v>25366000</v>
      </c>
      <c r="L415" s="10">
        <f>K415/0.79</f>
        <v>32108860.759493668</v>
      </c>
      <c r="M415" s="7" t="s">
        <v>12</v>
      </c>
    </row>
    <row r="416" spans="1:13" x14ac:dyDescent="0.2">
      <c r="A416" s="7" t="s">
        <v>20</v>
      </c>
      <c r="B416" s="7">
        <v>2001</v>
      </c>
      <c r="C416" s="7">
        <v>4</v>
      </c>
      <c r="D416" s="7">
        <v>20</v>
      </c>
      <c r="E416" s="7">
        <v>2001</v>
      </c>
      <c r="F416" s="7">
        <v>4</v>
      </c>
      <c r="G416" s="7">
        <v>20</v>
      </c>
      <c r="H416" s="7">
        <v>11</v>
      </c>
      <c r="I416" s="7">
        <v>30003</v>
      </c>
      <c r="J416" s="7"/>
      <c r="K416" s="10">
        <v>24000000</v>
      </c>
      <c r="L416" s="10">
        <f t="shared" ref="L416:L422" si="4">K416/0.81</f>
        <v>29629629.629629627</v>
      </c>
      <c r="M416" s="7" t="s">
        <v>12</v>
      </c>
    </row>
    <row r="417" spans="1:13" x14ac:dyDescent="0.2">
      <c r="A417" s="7" t="s">
        <v>20</v>
      </c>
      <c r="B417" s="7">
        <v>2001</v>
      </c>
      <c r="C417" s="7">
        <v>6</v>
      </c>
      <c r="D417" s="7">
        <v>2</v>
      </c>
      <c r="E417" s="7">
        <v>2001</v>
      </c>
      <c r="F417" s="7">
        <v>6</v>
      </c>
      <c r="G417" s="7">
        <v>2</v>
      </c>
      <c r="H417" s="7">
        <v>29</v>
      </c>
      <c r="I417" s="7">
        <v>1760000</v>
      </c>
      <c r="J417" s="7"/>
      <c r="K417" s="10">
        <v>78000000</v>
      </c>
      <c r="L417" s="10">
        <f t="shared" si="4"/>
        <v>96296296.296296284</v>
      </c>
      <c r="M417" s="7" t="s">
        <v>12</v>
      </c>
    </row>
    <row r="418" spans="1:13" x14ac:dyDescent="0.2">
      <c r="A418" s="7" t="s">
        <v>20</v>
      </c>
      <c r="B418" s="7">
        <v>2001</v>
      </c>
      <c r="C418" s="7">
        <v>6</v>
      </c>
      <c r="D418" s="7">
        <v>15</v>
      </c>
      <c r="E418" s="7">
        <v>2001</v>
      </c>
      <c r="F418" s="7">
        <v>6</v>
      </c>
      <c r="G418" s="7">
        <v>15</v>
      </c>
      <c r="H418" s="7">
        <v>66</v>
      </c>
      <c r="I418" s="7">
        <v>3110</v>
      </c>
      <c r="J418" s="7"/>
      <c r="K418" s="10">
        <v>167000000</v>
      </c>
      <c r="L418" s="10">
        <f t="shared" si="4"/>
        <v>206172839.50617284</v>
      </c>
      <c r="M418" s="7" t="s">
        <v>12</v>
      </c>
    </row>
    <row r="419" spans="1:13" x14ac:dyDescent="0.2">
      <c r="A419" s="7" t="s">
        <v>20</v>
      </c>
      <c r="B419" s="7">
        <v>2001</v>
      </c>
      <c r="C419" s="7">
        <v>6</v>
      </c>
      <c r="D419" s="7">
        <v>19</v>
      </c>
      <c r="E419" s="7">
        <v>2001</v>
      </c>
      <c r="F419" s="7">
        <v>6</v>
      </c>
      <c r="G419" s="7">
        <v>23</v>
      </c>
      <c r="H419" s="7">
        <v>166</v>
      </c>
      <c r="I419" s="7">
        <v>300000</v>
      </c>
      <c r="J419" s="7"/>
      <c r="K419" s="10">
        <v>120000000</v>
      </c>
      <c r="L419" s="10">
        <f t="shared" si="4"/>
        <v>148148148.14814815</v>
      </c>
      <c r="M419" s="7" t="s">
        <v>12</v>
      </c>
    </row>
    <row r="420" spans="1:13" x14ac:dyDescent="0.2">
      <c r="A420" s="7" t="s">
        <v>20</v>
      </c>
      <c r="B420" s="7">
        <v>2001</v>
      </c>
      <c r="C420" s="7">
        <v>7</v>
      </c>
      <c r="D420" s="7">
        <v>25</v>
      </c>
      <c r="E420" s="7">
        <v>2001</v>
      </c>
      <c r="F420" s="7">
        <v>7</v>
      </c>
      <c r="G420" s="7">
        <v>26</v>
      </c>
      <c r="H420" s="7">
        <v>46</v>
      </c>
      <c r="I420" s="7">
        <v>17</v>
      </c>
      <c r="J420" s="7"/>
      <c r="K420" s="10">
        <v>5000000</v>
      </c>
      <c r="L420" s="10">
        <f t="shared" si="4"/>
        <v>6172839.5061728396</v>
      </c>
      <c r="M420" s="7" t="s">
        <v>12</v>
      </c>
    </row>
    <row r="421" spans="1:13" x14ac:dyDescent="0.2">
      <c r="A421" s="7" t="s">
        <v>20</v>
      </c>
      <c r="B421" s="7">
        <v>2001</v>
      </c>
      <c r="C421" s="7">
        <v>8</v>
      </c>
      <c r="D421" s="7">
        <v>25</v>
      </c>
      <c r="E421" s="7">
        <v>2001</v>
      </c>
      <c r="F421" s="7">
        <v>8</v>
      </c>
      <c r="G421" s="7">
        <v>25</v>
      </c>
      <c r="H421" s="7">
        <v>35</v>
      </c>
      <c r="I421" s="7">
        <v>2702</v>
      </c>
      <c r="J421" s="7"/>
      <c r="K421" s="10">
        <v>17000000</v>
      </c>
      <c r="L421" s="10">
        <f t="shared" si="4"/>
        <v>20987654.320987653</v>
      </c>
      <c r="M421" s="7" t="s">
        <v>12</v>
      </c>
    </row>
    <row r="422" spans="1:13" x14ac:dyDescent="0.2">
      <c r="A422" s="7" t="s">
        <v>20</v>
      </c>
      <c r="B422" s="7">
        <v>2001</v>
      </c>
      <c r="C422" s="7">
        <v>9</v>
      </c>
      <c r="D422" s="7">
        <v>19</v>
      </c>
      <c r="E422" s="7">
        <v>2001</v>
      </c>
      <c r="F422" s="7">
        <v>9</v>
      </c>
      <c r="G422" s="7">
        <v>22</v>
      </c>
      <c r="H422" s="7">
        <v>27</v>
      </c>
      <c r="I422" s="7">
        <v>250000</v>
      </c>
      <c r="J422" s="7"/>
      <c r="K422" s="10">
        <v>300000000</v>
      </c>
      <c r="L422" s="10">
        <f t="shared" si="4"/>
        <v>370370370.37037033</v>
      </c>
      <c r="M422" s="7" t="s">
        <v>12</v>
      </c>
    </row>
    <row r="423" spans="1:13" x14ac:dyDescent="0.2">
      <c r="A423" s="7" t="s">
        <v>20</v>
      </c>
      <c r="B423" s="7">
        <v>2002</v>
      </c>
      <c r="C423" s="7">
        <v>5</v>
      </c>
      <c r="D423" s="7">
        <v>22</v>
      </c>
      <c r="E423" s="7">
        <v>2002</v>
      </c>
      <c r="F423" s="7">
        <v>5</v>
      </c>
      <c r="G423" s="7">
        <v>29</v>
      </c>
      <c r="H423" s="7">
        <v>0</v>
      </c>
      <c r="I423" s="7">
        <v>20000000</v>
      </c>
      <c r="J423" s="7"/>
      <c r="K423" s="10">
        <v>943000000</v>
      </c>
      <c r="L423" s="9">
        <f>K423/0.82</f>
        <v>1150000000</v>
      </c>
      <c r="M423" s="7" t="s">
        <v>12</v>
      </c>
    </row>
    <row r="424" spans="1:13" x14ac:dyDescent="0.2">
      <c r="A424" s="7" t="s">
        <v>20</v>
      </c>
      <c r="B424" s="7">
        <v>2002</v>
      </c>
      <c r="C424" s="7">
        <v>5</v>
      </c>
      <c r="D424" s="7">
        <v>23</v>
      </c>
      <c r="E424" s="7">
        <v>2002</v>
      </c>
      <c r="F424" s="7">
        <v>6</v>
      </c>
      <c r="G424" s="7">
        <v>22</v>
      </c>
      <c r="H424" s="7">
        <v>22</v>
      </c>
      <c r="I424" s="7">
        <v>7001</v>
      </c>
      <c r="J424" s="7"/>
      <c r="K424" s="10">
        <v>50000000</v>
      </c>
      <c r="L424" s="9">
        <f>K424/0.82</f>
        <v>60975609.756097563</v>
      </c>
      <c r="M424" s="7" t="s">
        <v>12</v>
      </c>
    </row>
    <row r="425" spans="1:13" x14ac:dyDescent="0.2">
      <c r="A425" s="7" t="s">
        <v>20</v>
      </c>
      <c r="B425" s="7">
        <v>2002</v>
      </c>
      <c r="C425" s="7">
        <v>6</v>
      </c>
      <c r="D425" s="7">
        <v>8</v>
      </c>
      <c r="E425" s="7">
        <v>2002</v>
      </c>
      <c r="F425" s="7">
        <v>6</v>
      </c>
      <c r="G425" s="7">
        <v>18</v>
      </c>
      <c r="H425" s="7">
        <v>793</v>
      </c>
      <c r="I425" s="7">
        <v>80035257</v>
      </c>
      <c r="J425" s="7"/>
      <c r="K425" s="10">
        <v>3100000000</v>
      </c>
      <c r="L425" s="9">
        <f>K425/0.82</f>
        <v>3780487804.8780489</v>
      </c>
      <c r="M425" s="7" t="s">
        <v>12</v>
      </c>
    </row>
    <row r="426" spans="1:13" x14ac:dyDescent="0.2">
      <c r="A426" s="7" t="s">
        <v>20</v>
      </c>
      <c r="B426" s="7">
        <v>2002</v>
      </c>
      <c r="C426" s="7">
        <v>7</v>
      </c>
      <c r="D426" s="7">
        <v>21</v>
      </c>
      <c r="E426" s="7">
        <v>2002</v>
      </c>
      <c r="F426" s="7">
        <v>7</v>
      </c>
      <c r="G426" s="7">
        <v>29</v>
      </c>
      <c r="H426" s="7">
        <v>11</v>
      </c>
      <c r="I426" s="7">
        <v>12312</v>
      </c>
      <c r="J426" s="7"/>
      <c r="K426" s="10">
        <v>38600000</v>
      </c>
      <c r="L426" s="9">
        <f>K426/0.82</f>
        <v>47073170.73170732</v>
      </c>
      <c r="M426" s="7" t="s">
        <v>12</v>
      </c>
    </row>
    <row r="427" spans="1:13" x14ac:dyDescent="0.2">
      <c r="A427" s="7" t="s">
        <v>20</v>
      </c>
      <c r="B427" s="7">
        <v>2002</v>
      </c>
      <c r="C427" s="7">
        <v>8</v>
      </c>
      <c r="D427" s="7">
        <v>5</v>
      </c>
      <c r="E427" s="7">
        <v>2002</v>
      </c>
      <c r="F427" s="7">
        <v>8</v>
      </c>
      <c r="G427" s="7">
        <v>5</v>
      </c>
      <c r="H427" s="7">
        <v>165</v>
      </c>
      <c r="I427" s="7">
        <v>6340000</v>
      </c>
      <c r="J427" s="7"/>
      <c r="K427" s="10">
        <v>3123000000</v>
      </c>
      <c r="L427" s="9">
        <f>K427/0.82</f>
        <v>3808536585.3658538</v>
      </c>
      <c r="M427" s="7" t="s">
        <v>12</v>
      </c>
    </row>
    <row r="428" spans="1:13" x14ac:dyDescent="0.2">
      <c r="A428" s="7" t="s">
        <v>20</v>
      </c>
      <c r="B428" s="7">
        <v>2003</v>
      </c>
      <c r="C428" s="7">
        <v>5</v>
      </c>
      <c r="D428" s="7">
        <v>15</v>
      </c>
      <c r="E428" s="7">
        <v>2003</v>
      </c>
      <c r="F428" s="7">
        <v>5</v>
      </c>
      <c r="G428" s="7">
        <v>21</v>
      </c>
      <c r="H428" s="7">
        <v>38</v>
      </c>
      <c r="I428" s="7">
        <v>4370986</v>
      </c>
      <c r="J428" s="7"/>
      <c r="K428" s="10">
        <v>160000000</v>
      </c>
      <c r="L428" s="10">
        <f>K428/0.84</f>
        <v>190476190.47619048</v>
      </c>
      <c r="M428" s="7" t="s">
        <v>12</v>
      </c>
    </row>
    <row r="429" spans="1:13" x14ac:dyDescent="0.2">
      <c r="A429" s="7" t="s">
        <v>20</v>
      </c>
      <c r="B429" s="7">
        <v>2003</v>
      </c>
      <c r="C429" s="7">
        <v>6</v>
      </c>
      <c r="D429" s="7">
        <v>23</v>
      </c>
      <c r="E429" s="7">
        <v>2003</v>
      </c>
      <c r="F429" s="7">
        <v>7</v>
      </c>
      <c r="G429" s="7">
        <v>28</v>
      </c>
      <c r="H429" s="7">
        <v>430</v>
      </c>
      <c r="I429" s="7">
        <v>150146000</v>
      </c>
      <c r="J429" s="7"/>
      <c r="K429" s="10">
        <v>7890000000</v>
      </c>
      <c r="L429" s="10">
        <f>K429/0.84</f>
        <v>9392857142.8571434</v>
      </c>
      <c r="M429" s="7" t="s">
        <v>12</v>
      </c>
    </row>
    <row r="430" spans="1:13" x14ac:dyDescent="0.2">
      <c r="A430" s="7" t="s">
        <v>20</v>
      </c>
      <c r="B430" s="7">
        <v>2003</v>
      </c>
      <c r="C430" s="7">
        <v>7</v>
      </c>
      <c r="D430" s="7">
        <v>1</v>
      </c>
      <c r="E430" s="7">
        <v>2003</v>
      </c>
      <c r="F430" s="7">
        <v>8</v>
      </c>
      <c r="G430" s="7">
        <v>7</v>
      </c>
      <c r="H430" s="7">
        <v>30</v>
      </c>
      <c r="I430" s="7">
        <v>1200000</v>
      </c>
      <c r="J430" s="7"/>
      <c r="K430" s="10">
        <v>4830000000</v>
      </c>
      <c r="L430" s="10">
        <f>K430/0.84</f>
        <v>5750000000</v>
      </c>
      <c r="M430" s="7" t="s">
        <v>12</v>
      </c>
    </row>
    <row r="431" spans="1:13" x14ac:dyDescent="0.2">
      <c r="A431" s="7" t="s">
        <v>20</v>
      </c>
      <c r="B431" s="7">
        <v>2003</v>
      </c>
      <c r="C431" s="7">
        <v>8</v>
      </c>
      <c r="D431" s="7">
        <v>24</v>
      </c>
      <c r="E431" s="7">
        <v>2003</v>
      </c>
      <c r="F431" s="7">
        <v>11</v>
      </c>
      <c r="G431" s="7">
        <v>12</v>
      </c>
      <c r="H431" s="7">
        <v>123</v>
      </c>
      <c r="I431" s="7">
        <v>200000</v>
      </c>
      <c r="J431" s="7"/>
      <c r="K431" s="10">
        <v>2440000000</v>
      </c>
      <c r="L431" s="10">
        <f>K431/0.84</f>
        <v>2904761904.7619047</v>
      </c>
      <c r="M431" s="7" t="s">
        <v>12</v>
      </c>
    </row>
    <row r="432" spans="1:13" x14ac:dyDescent="0.2">
      <c r="A432" s="7" t="s">
        <v>20</v>
      </c>
      <c r="B432" s="7">
        <v>2003</v>
      </c>
      <c r="C432" s="7">
        <v>9</v>
      </c>
      <c r="D432" s="7">
        <v>20</v>
      </c>
      <c r="E432" s="7">
        <v>2003</v>
      </c>
      <c r="F432" s="7">
        <v>9</v>
      </c>
      <c r="G432" s="7">
        <v>22</v>
      </c>
      <c r="H432" s="7">
        <v>13</v>
      </c>
      <c r="I432" s="7">
        <v>8000</v>
      </c>
      <c r="J432" s="7"/>
      <c r="K432" s="10">
        <v>9640000</v>
      </c>
      <c r="L432" s="10">
        <f>K432/0.84</f>
        <v>11476190.476190476</v>
      </c>
      <c r="M432" s="7" t="s">
        <v>12</v>
      </c>
    </row>
    <row r="433" spans="1:13" x14ac:dyDescent="0.2">
      <c r="A433" s="7" t="s">
        <v>20</v>
      </c>
      <c r="B433" s="7">
        <v>2004</v>
      </c>
      <c r="C433" s="7">
        <v>6</v>
      </c>
      <c r="D433" s="7">
        <v>20</v>
      </c>
      <c r="E433" s="7">
        <v>2004</v>
      </c>
      <c r="F433" s="7">
        <v>6</v>
      </c>
      <c r="G433" s="7">
        <v>25</v>
      </c>
      <c r="H433" s="7">
        <v>47</v>
      </c>
      <c r="I433" s="7">
        <v>168500</v>
      </c>
      <c r="J433" s="7"/>
      <c r="K433" s="10">
        <v>361000000</v>
      </c>
      <c r="L433" s="9">
        <f>K433/0.87</f>
        <v>414942528.73563218</v>
      </c>
      <c r="M433" s="7" t="s">
        <v>12</v>
      </c>
    </row>
    <row r="434" spans="1:13" x14ac:dyDescent="0.2">
      <c r="A434" s="7" t="s">
        <v>20</v>
      </c>
      <c r="B434" s="7">
        <v>2004</v>
      </c>
      <c r="C434" s="7">
        <v>9</v>
      </c>
      <c r="D434" s="7">
        <v>2</v>
      </c>
      <c r="E434" s="7">
        <v>2004</v>
      </c>
      <c r="F434" s="7">
        <v>9</v>
      </c>
      <c r="G434" s="7">
        <v>7</v>
      </c>
      <c r="H434" s="7">
        <v>222</v>
      </c>
      <c r="I434" s="7">
        <v>8253000</v>
      </c>
      <c r="J434" s="7"/>
      <c r="K434" s="10">
        <v>471000000</v>
      </c>
      <c r="L434" s="9">
        <f>K434/0.87</f>
        <v>541379310.34482753</v>
      </c>
      <c r="M434" s="7" t="s">
        <v>12</v>
      </c>
    </row>
    <row r="435" spans="1:13" x14ac:dyDescent="0.2">
      <c r="A435" s="7" t="s">
        <v>20</v>
      </c>
      <c r="B435" s="7">
        <v>2005</v>
      </c>
      <c r="C435" s="7">
        <v>6</v>
      </c>
      <c r="D435" s="7">
        <v>10</v>
      </c>
      <c r="E435" s="7">
        <v>2005</v>
      </c>
      <c r="F435" s="7">
        <v>6</v>
      </c>
      <c r="G435" s="7">
        <v>12</v>
      </c>
      <c r="H435" s="7">
        <v>117</v>
      </c>
      <c r="I435" s="7">
        <v>425</v>
      </c>
      <c r="J435" s="7"/>
      <c r="K435" s="10">
        <v>45000000</v>
      </c>
      <c r="L435" s="10">
        <f t="shared" ref="L435:L441" si="5">K435/0.9</f>
        <v>50000000</v>
      </c>
      <c r="M435" s="7" t="s">
        <v>12</v>
      </c>
    </row>
    <row r="436" spans="1:13" x14ac:dyDescent="0.2">
      <c r="A436" s="7" t="s">
        <v>20</v>
      </c>
      <c r="B436" s="7">
        <v>2005</v>
      </c>
      <c r="C436" s="7">
        <v>6</v>
      </c>
      <c r="D436" s="7">
        <v>17</v>
      </c>
      <c r="E436" s="7">
        <v>2005</v>
      </c>
      <c r="F436" s="7">
        <v>6</v>
      </c>
      <c r="G436" s="7">
        <v>25</v>
      </c>
      <c r="H436" s="7">
        <v>19</v>
      </c>
      <c r="I436" s="7">
        <v>650000</v>
      </c>
      <c r="J436" s="7"/>
      <c r="K436" s="10">
        <v>180700000</v>
      </c>
      <c r="L436" s="10">
        <f t="shared" si="5"/>
        <v>200777777.77777776</v>
      </c>
      <c r="M436" s="7" t="s">
        <v>12</v>
      </c>
    </row>
    <row r="437" spans="1:13" x14ac:dyDescent="0.2">
      <c r="A437" s="7" t="s">
        <v>20</v>
      </c>
      <c r="B437" s="7">
        <v>2005</v>
      </c>
      <c r="C437" s="7">
        <v>6</v>
      </c>
      <c r="D437" s="7">
        <v>19</v>
      </c>
      <c r="E437" s="7">
        <v>2005</v>
      </c>
      <c r="F437" s="7">
        <v>6</v>
      </c>
      <c r="G437" s="7">
        <v>30</v>
      </c>
      <c r="H437" s="7">
        <v>235</v>
      </c>
      <c r="I437" s="7">
        <v>16700000</v>
      </c>
      <c r="J437" s="7"/>
      <c r="K437" s="10">
        <v>2160000000</v>
      </c>
      <c r="L437" s="10">
        <f t="shared" si="5"/>
        <v>2400000000</v>
      </c>
      <c r="M437" s="7" t="s">
        <v>12</v>
      </c>
    </row>
    <row r="438" spans="1:13" x14ac:dyDescent="0.2">
      <c r="A438" s="7" t="s">
        <v>20</v>
      </c>
      <c r="B438" s="7">
        <v>2005</v>
      </c>
      <c r="C438" s="7">
        <v>6</v>
      </c>
      <c r="D438" s="7">
        <v>28</v>
      </c>
      <c r="E438" s="7">
        <v>2005</v>
      </c>
      <c r="F438" s="7">
        <v>7</v>
      </c>
      <c r="G438" s="7">
        <v>10</v>
      </c>
      <c r="H438" s="7">
        <v>58</v>
      </c>
      <c r="I438" s="7">
        <v>11230230</v>
      </c>
      <c r="J438" s="7"/>
      <c r="K438" s="10">
        <v>607000000</v>
      </c>
      <c r="L438" s="10">
        <f t="shared" si="5"/>
        <v>674444444.44444442</v>
      </c>
      <c r="M438" s="7" t="s">
        <v>12</v>
      </c>
    </row>
    <row r="439" spans="1:13" x14ac:dyDescent="0.2">
      <c r="A439" s="7" t="s">
        <v>20</v>
      </c>
      <c r="B439" s="7">
        <v>2005</v>
      </c>
      <c r="C439" s="7">
        <v>7</v>
      </c>
      <c r="D439" s="7">
        <v>1</v>
      </c>
      <c r="E439" s="7">
        <v>2005</v>
      </c>
      <c r="F439" s="7">
        <v>8</v>
      </c>
      <c r="G439" s="7">
        <v>12</v>
      </c>
      <c r="H439" s="7">
        <v>5</v>
      </c>
      <c r="I439" s="7">
        <v>1270000</v>
      </c>
      <c r="J439" s="7"/>
      <c r="K439" s="10">
        <v>271000000</v>
      </c>
      <c r="L439" s="10">
        <f t="shared" si="5"/>
        <v>301111111.1111111</v>
      </c>
      <c r="M439" s="7" t="s">
        <v>12</v>
      </c>
    </row>
    <row r="440" spans="1:13" x14ac:dyDescent="0.2">
      <c r="A440" s="7" t="s">
        <v>20</v>
      </c>
      <c r="B440" s="7">
        <v>2005</v>
      </c>
      <c r="C440" s="7">
        <v>7</v>
      </c>
      <c r="D440" s="7">
        <v>21</v>
      </c>
      <c r="E440" s="7">
        <v>2005</v>
      </c>
      <c r="F440" s="7">
        <v>7</v>
      </c>
      <c r="G440" s="7">
        <v>22</v>
      </c>
      <c r="H440" s="7">
        <v>16</v>
      </c>
      <c r="I440" s="7">
        <v>23</v>
      </c>
      <c r="J440" s="7"/>
      <c r="K440" s="10">
        <v>560000</v>
      </c>
      <c r="L440" s="10">
        <f t="shared" si="5"/>
        <v>622222.22222222225</v>
      </c>
      <c r="M440" s="7" t="s">
        <v>12</v>
      </c>
    </row>
    <row r="441" spans="1:13" x14ac:dyDescent="0.2">
      <c r="A441" s="7" t="s">
        <v>20</v>
      </c>
      <c r="B441" s="7">
        <v>2005</v>
      </c>
      <c r="C441" s="7">
        <v>8</v>
      </c>
      <c r="D441" s="7">
        <v>13</v>
      </c>
      <c r="E441" s="7">
        <v>2005</v>
      </c>
      <c r="F441" s="7">
        <v>8</v>
      </c>
      <c r="G441" s="7">
        <v>20</v>
      </c>
      <c r="H441" s="7">
        <v>52</v>
      </c>
      <c r="I441" s="7">
        <v>188046</v>
      </c>
      <c r="J441" s="7"/>
      <c r="K441" s="10">
        <v>913000000</v>
      </c>
      <c r="L441" s="10">
        <f t="shared" si="5"/>
        <v>1014444444.4444444</v>
      </c>
      <c r="M441" s="7" t="s">
        <v>12</v>
      </c>
    </row>
    <row r="442" spans="1:13" x14ac:dyDescent="0.2">
      <c r="A442" s="7" t="s">
        <v>20</v>
      </c>
      <c r="B442" s="7">
        <v>2006</v>
      </c>
      <c r="C442" s="7">
        <v>4</v>
      </c>
      <c r="D442" s="7">
        <v>9</v>
      </c>
      <c r="E442" s="7">
        <v>2006</v>
      </c>
      <c r="F442" s="7">
        <v>5</v>
      </c>
      <c r="G442" s="7">
        <v>11</v>
      </c>
      <c r="H442" s="7">
        <v>21</v>
      </c>
      <c r="I442" s="7">
        <v>10461</v>
      </c>
      <c r="J442" s="7"/>
      <c r="K442" s="10">
        <v>333000000</v>
      </c>
      <c r="L442" s="10">
        <f t="shared" ref="L442:L449" si="6">K442/0.92</f>
        <v>361956521.73913044</v>
      </c>
      <c r="M442" s="7" t="s">
        <v>12</v>
      </c>
    </row>
    <row r="443" spans="1:13" x14ac:dyDescent="0.2">
      <c r="A443" s="7" t="s">
        <v>20</v>
      </c>
      <c r="B443" s="7">
        <v>2006</v>
      </c>
      <c r="C443" s="7">
        <v>4</v>
      </c>
      <c r="D443" s="7">
        <v>21</v>
      </c>
      <c r="E443" s="7">
        <v>2006</v>
      </c>
      <c r="F443" s="7">
        <v>5</v>
      </c>
      <c r="G443" s="7">
        <v>15</v>
      </c>
      <c r="H443" s="7">
        <v>22</v>
      </c>
      <c r="I443" s="7">
        <v>36900</v>
      </c>
      <c r="J443" s="7"/>
      <c r="K443" s="10">
        <v>36000000</v>
      </c>
      <c r="L443" s="10">
        <f t="shared" si="6"/>
        <v>39130434.782608695</v>
      </c>
      <c r="M443" s="7" t="s">
        <v>12</v>
      </c>
    </row>
    <row r="444" spans="1:13" x14ac:dyDescent="0.2">
      <c r="A444" s="7" t="s">
        <v>20</v>
      </c>
      <c r="B444" s="7">
        <v>2006</v>
      </c>
      <c r="C444" s="7">
        <v>5</v>
      </c>
      <c r="D444" s="7">
        <v>4</v>
      </c>
      <c r="E444" s="7">
        <v>2006</v>
      </c>
      <c r="F444" s="7">
        <v>5</v>
      </c>
      <c r="G444" s="7">
        <v>8</v>
      </c>
      <c r="H444" s="7">
        <v>16</v>
      </c>
      <c r="I444" s="7">
        <v>7000</v>
      </c>
      <c r="J444" s="7"/>
      <c r="K444" s="10">
        <v>57000000</v>
      </c>
      <c r="L444" s="10">
        <f t="shared" si="6"/>
        <v>61956521.73913043</v>
      </c>
      <c r="M444" s="7" t="s">
        <v>12</v>
      </c>
    </row>
    <row r="445" spans="1:13" x14ac:dyDescent="0.2">
      <c r="A445" s="7" t="s">
        <v>20</v>
      </c>
      <c r="B445" s="7">
        <v>2006</v>
      </c>
      <c r="C445" s="7">
        <v>5</v>
      </c>
      <c r="D445" s="7">
        <v>30</v>
      </c>
      <c r="E445" s="7">
        <v>2006</v>
      </c>
      <c r="F445" s="7">
        <v>6</v>
      </c>
      <c r="G445" s="7">
        <v>9</v>
      </c>
      <c r="H445" s="7">
        <v>57</v>
      </c>
      <c r="I445" s="7">
        <v>356000</v>
      </c>
      <c r="J445" s="7"/>
      <c r="K445" s="10">
        <v>393000000</v>
      </c>
      <c r="L445" s="10">
        <f t="shared" si="6"/>
        <v>427173913.04347825</v>
      </c>
      <c r="M445" s="7" t="s">
        <v>12</v>
      </c>
    </row>
    <row r="446" spans="1:13" x14ac:dyDescent="0.2">
      <c r="A446" s="7" t="s">
        <v>20</v>
      </c>
      <c r="B446" s="7">
        <v>2006</v>
      </c>
      <c r="C446" s="7">
        <v>6</v>
      </c>
      <c r="D446" s="7">
        <v>12</v>
      </c>
      <c r="E446" s="7">
        <v>2006</v>
      </c>
      <c r="F446" s="7">
        <v>6</v>
      </c>
      <c r="G446" s="7">
        <v>16</v>
      </c>
      <c r="H446" s="7">
        <v>50</v>
      </c>
      <c r="I446" s="7">
        <v>12000</v>
      </c>
      <c r="J446" s="7"/>
      <c r="K446" s="10">
        <v>141000000</v>
      </c>
      <c r="L446" s="10">
        <f t="shared" si="6"/>
        <v>153260869.56521738</v>
      </c>
      <c r="M446" s="7" t="s">
        <v>12</v>
      </c>
    </row>
    <row r="447" spans="1:13" x14ac:dyDescent="0.2">
      <c r="A447" s="7" t="s">
        <v>20</v>
      </c>
      <c r="B447" s="7">
        <v>2006</v>
      </c>
      <c r="C447" s="7">
        <v>6</v>
      </c>
      <c r="D447" s="7">
        <v>25</v>
      </c>
      <c r="E447" s="7">
        <v>2006</v>
      </c>
      <c r="F447" s="7">
        <v>6</v>
      </c>
      <c r="G447" s="7">
        <v>26</v>
      </c>
      <c r="H447" s="7">
        <v>6</v>
      </c>
      <c r="I447" s="7">
        <v>270000</v>
      </c>
      <c r="J447" s="7"/>
      <c r="K447" s="10">
        <v>6500000</v>
      </c>
      <c r="L447" s="10">
        <f t="shared" si="6"/>
        <v>7065217.3913043477</v>
      </c>
      <c r="M447" s="7" t="s">
        <v>12</v>
      </c>
    </row>
    <row r="448" spans="1:13" x14ac:dyDescent="0.2">
      <c r="A448" s="7" t="s">
        <v>20</v>
      </c>
      <c r="B448" s="7">
        <v>2006</v>
      </c>
      <c r="C448" s="7">
        <v>6</v>
      </c>
      <c r="D448" s="7">
        <v>28</v>
      </c>
      <c r="E448" s="7">
        <v>2006</v>
      </c>
      <c r="F448" s="7">
        <v>7</v>
      </c>
      <c r="G448" s="7">
        <v>6</v>
      </c>
      <c r="H448" s="7">
        <v>30</v>
      </c>
      <c r="I448" s="7">
        <v>4120000</v>
      </c>
      <c r="J448" s="7"/>
      <c r="K448" s="10">
        <v>679000000</v>
      </c>
      <c r="L448" s="10">
        <f t="shared" si="6"/>
        <v>738043478.2608695</v>
      </c>
      <c r="M448" s="7" t="s">
        <v>12</v>
      </c>
    </row>
    <row r="449" spans="1:13" x14ac:dyDescent="0.2">
      <c r="A449" s="7" t="s">
        <v>20</v>
      </c>
      <c r="B449" s="7">
        <v>2006</v>
      </c>
      <c r="C449" s="7">
        <v>6</v>
      </c>
      <c r="D449" s="7">
        <v>28</v>
      </c>
      <c r="E449" s="7">
        <v>2006</v>
      </c>
      <c r="F449" s="7">
        <v>7</v>
      </c>
      <c r="G449" s="7">
        <v>8</v>
      </c>
      <c r="H449" s="7">
        <v>42</v>
      </c>
      <c r="I449" s="7">
        <v>10009</v>
      </c>
      <c r="J449" s="7"/>
      <c r="K449" s="10">
        <v>11000000</v>
      </c>
      <c r="L449" s="10">
        <f t="shared" si="6"/>
        <v>11956521.739130434</v>
      </c>
      <c r="M449" s="7" t="s">
        <v>12</v>
      </c>
    </row>
    <row r="450" spans="1:13" x14ac:dyDescent="0.2">
      <c r="A450" s="7" t="s">
        <v>20</v>
      </c>
      <c r="B450" s="7">
        <v>2007</v>
      </c>
      <c r="C450" s="7">
        <v>7</v>
      </c>
      <c r="D450" s="7">
        <v>14</v>
      </c>
      <c r="E450" s="7">
        <v>2007</v>
      </c>
      <c r="F450" s="7">
        <v>8</v>
      </c>
      <c r="G450" s="7">
        <v>3</v>
      </c>
      <c r="H450" s="7">
        <v>29</v>
      </c>
      <c r="I450" s="7">
        <v>350000</v>
      </c>
      <c r="J450" s="7"/>
      <c r="K450" s="10">
        <v>80000000</v>
      </c>
      <c r="L450" s="10">
        <f>K450/0.95</f>
        <v>84210526.315789476</v>
      </c>
      <c r="M450" s="7" t="s">
        <v>12</v>
      </c>
    </row>
    <row r="451" spans="1:13" x14ac:dyDescent="0.2">
      <c r="A451" s="7" t="s">
        <v>20</v>
      </c>
      <c r="B451" s="7">
        <v>2007</v>
      </c>
      <c r="C451" s="7">
        <v>7</v>
      </c>
      <c r="D451" s="7">
        <v>18</v>
      </c>
      <c r="E451" s="7">
        <v>2007</v>
      </c>
      <c r="F451" s="7">
        <v>7</v>
      </c>
      <c r="G451" s="7">
        <v>22</v>
      </c>
      <c r="H451" s="7">
        <v>83</v>
      </c>
      <c r="I451" s="7">
        <v>112742</v>
      </c>
      <c r="J451" s="7"/>
      <c r="K451" s="10">
        <v>329000000</v>
      </c>
      <c r="L451" s="10">
        <f>K451/0.95</f>
        <v>346315789.47368425</v>
      </c>
      <c r="M451" s="7" t="s">
        <v>12</v>
      </c>
    </row>
    <row r="452" spans="1:13" x14ac:dyDescent="0.2">
      <c r="A452" s="7" t="s">
        <v>20</v>
      </c>
      <c r="B452" s="7">
        <v>2007</v>
      </c>
      <c r="C452" s="7">
        <v>7</v>
      </c>
      <c r="D452" s="7">
        <v>18</v>
      </c>
      <c r="E452" s="7">
        <v>2007</v>
      </c>
      <c r="F452" s="7">
        <v>8</v>
      </c>
      <c r="G452" s="7">
        <v>3</v>
      </c>
      <c r="H452" s="7">
        <v>170</v>
      </c>
      <c r="I452" s="7">
        <v>386000</v>
      </c>
      <c r="J452" s="7"/>
      <c r="K452" s="10">
        <v>40000000</v>
      </c>
      <c r="L452" s="10">
        <f>K452/0.95</f>
        <v>42105263.157894738</v>
      </c>
      <c r="M452" s="7" t="s">
        <v>12</v>
      </c>
    </row>
    <row r="453" spans="1:13" x14ac:dyDescent="0.2">
      <c r="A453" s="7" t="s">
        <v>20</v>
      </c>
      <c r="B453" s="7">
        <v>2007</v>
      </c>
      <c r="C453" s="7">
        <v>8</v>
      </c>
      <c r="D453" s="7">
        <v>22</v>
      </c>
      <c r="E453" s="7">
        <v>2007</v>
      </c>
      <c r="F453" s="7">
        <v>8</v>
      </c>
      <c r="G453" s="7">
        <v>27</v>
      </c>
      <c r="H453" s="7">
        <v>17</v>
      </c>
      <c r="I453" s="7">
        <v>213000</v>
      </c>
      <c r="J453" s="7"/>
      <c r="K453" s="10">
        <v>5500000</v>
      </c>
      <c r="L453" s="10">
        <f>K453/0.95</f>
        <v>5789473.6842105268</v>
      </c>
      <c r="M453" s="7" t="s">
        <v>12</v>
      </c>
    </row>
    <row r="454" spans="1:13" x14ac:dyDescent="0.2">
      <c r="A454" s="7" t="s">
        <v>20</v>
      </c>
      <c r="B454" s="7">
        <v>2007</v>
      </c>
      <c r="C454" s="7">
        <v>8</v>
      </c>
      <c r="D454" s="7">
        <v>31</v>
      </c>
      <c r="E454" s="7">
        <v>2007</v>
      </c>
      <c r="F454" s="7">
        <v>9</v>
      </c>
      <c r="G454" s="7">
        <v>2</v>
      </c>
      <c r="H454" s="7">
        <v>11</v>
      </c>
      <c r="I454" s="7">
        <v>17500</v>
      </c>
      <c r="J454" s="7"/>
      <c r="K454" s="10">
        <v>26000000</v>
      </c>
      <c r="L454" s="10">
        <f>K454/0.95</f>
        <v>27368421.052631579</v>
      </c>
      <c r="M454" s="7" t="s">
        <v>12</v>
      </c>
    </row>
    <row r="455" spans="1:13" x14ac:dyDescent="0.2">
      <c r="A455" s="7" t="s">
        <v>20</v>
      </c>
      <c r="B455" s="7">
        <v>2008</v>
      </c>
      <c r="C455" s="7">
        <v>6</v>
      </c>
      <c r="D455" s="7">
        <v>7</v>
      </c>
      <c r="E455" s="7">
        <v>2008</v>
      </c>
      <c r="F455" s="7">
        <v>6</v>
      </c>
      <c r="G455" s="7">
        <v>22</v>
      </c>
      <c r="H455" s="7">
        <v>176</v>
      </c>
      <c r="I455" s="7">
        <v>1600000</v>
      </c>
      <c r="J455" s="7"/>
      <c r="K455" s="10">
        <v>2200000000</v>
      </c>
      <c r="L455" s="9">
        <f>K455/0.99</f>
        <v>2222222222.2222223</v>
      </c>
      <c r="M455" s="7" t="s">
        <v>12</v>
      </c>
    </row>
    <row r="456" spans="1:13" x14ac:dyDescent="0.2">
      <c r="A456" s="7" t="s">
        <v>20</v>
      </c>
      <c r="B456" s="7">
        <v>2008</v>
      </c>
      <c r="C456" s="7">
        <v>7</v>
      </c>
      <c r="D456" s="7">
        <v>7</v>
      </c>
      <c r="E456" s="7">
        <v>2008</v>
      </c>
      <c r="F456" s="7">
        <v>7</v>
      </c>
      <c r="G456" s="7">
        <v>7</v>
      </c>
      <c r="H456" s="7">
        <v>19</v>
      </c>
      <c r="I456" s="7">
        <v>3000000</v>
      </c>
      <c r="J456" s="7"/>
      <c r="K456" s="10">
        <v>102000000</v>
      </c>
      <c r="L456" s="9">
        <f>K456/0.99</f>
        <v>103030303.03030303</v>
      </c>
      <c r="M456" s="7" t="s">
        <v>12</v>
      </c>
    </row>
    <row r="457" spans="1:13" x14ac:dyDescent="0.2">
      <c r="A457" s="7" t="s">
        <v>20</v>
      </c>
      <c r="B457" s="7">
        <v>2008</v>
      </c>
      <c r="C457" s="7">
        <v>10</v>
      </c>
      <c r="D457" s="7">
        <v>31</v>
      </c>
      <c r="E457" s="7">
        <v>2008</v>
      </c>
      <c r="F457" s="7">
        <v>11</v>
      </c>
      <c r="G457" s="7">
        <v>4</v>
      </c>
      <c r="H457" s="7">
        <v>67</v>
      </c>
      <c r="I457" s="7">
        <v>411000</v>
      </c>
      <c r="J457" s="7"/>
      <c r="K457" s="10">
        <v>29000000</v>
      </c>
      <c r="L457" s="9">
        <f>K457/0.99</f>
        <v>29292929.292929292</v>
      </c>
      <c r="M457" s="7" t="s">
        <v>12</v>
      </c>
    </row>
    <row r="458" spans="1:13" x14ac:dyDescent="0.2">
      <c r="A458" s="7" t="s">
        <v>20</v>
      </c>
      <c r="B458" s="7">
        <v>2009</v>
      </c>
      <c r="C458" s="7">
        <v>6</v>
      </c>
      <c r="D458" s="7">
        <v>7</v>
      </c>
      <c r="E458" s="7">
        <v>2009</v>
      </c>
      <c r="F458" s="7">
        <v>6</v>
      </c>
      <c r="G458" s="7">
        <v>9</v>
      </c>
      <c r="H458" s="7">
        <v>16</v>
      </c>
      <c r="I458" s="7">
        <v>0</v>
      </c>
      <c r="J458" s="7"/>
      <c r="K458" s="10">
        <v>281000000</v>
      </c>
      <c r="L458" s="9">
        <f>K458/0.98</f>
        <v>286734693.87755102</v>
      </c>
      <c r="M458" s="7" t="s">
        <v>12</v>
      </c>
    </row>
    <row r="459" spans="1:13" x14ac:dyDescent="0.2">
      <c r="A459" s="7" t="s">
        <v>20</v>
      </c>
      <c r="B459" s="7">
        <v>2009</v>
      </c>
      <c r="C459" s="7">
        <v>6</v>
      </c>
      <c r="D459" s="7">
        <v>19</v>
      </c>
      <c r="E459" s="7">
        <v>2009</v>
      </c>
      <c r="F459" s="7">
        <v>6</v>
      </c>
      <c r="G459" s="7">
        <v>22</v>
      </c>
      <c r="H459" s="7">
        <v>11</v>
      </c>
      <c r="I459" s="7">
        <v>106000</v>
      </c>
      <c r="J459" s="7"/>
      <c r="K459" s="10">
        <v>59000000</v>
      </c>
      <c r="L459" s="9">
        <f>K459/0.98</f>
        <v>60204081.632653065</v>
      </c>
      <c r="M459" s="7" t="s">
        <v>12</v>
      </c>
    </row>
    <row r="460" spans="1:13" x14ac:dyDescent="0.2">
      <c r="A460" s="7" t="s">
        <v>20</v>
      </c>
      <c r="B460" s="7">
        <v>2009</v>
      </c>
      <c r="C460" s="7">
        <v>7</v>
      </c>
      <c r="D460" s="7">
        <v>1</v>
      </c>
      <c r="E460" s="7">
        <v>2009</v>
      </c>
      <c r="F460" s="7">
        <v>7</v>
      </c>
      <c r="G460" s="7">
        <v>8</v>
      </c>
      <c r="H460" s="7">
        <v>90</v>
      </c>
      <c r="I460" s="7">
        <v>39372000</v>
      </c>
      <c r="J460" s="7"/>
      <c r="K460" s="10">
        <v>1000000000</v>
      </c>
      <c r="L460" s="9">
        <f>K460/0.98</f>
        <v>1020408163.2653061</v>
      </c>
      <c r="M460" s="7" t="s">
        <v>12</v>
      </c>
    </row>
    <row r="461" spans="1:13" x14ac:dyDescent="0.2">
      <c r="A461" s="7" t="s">
        <v>20</v>
      </c>
      <c r="B461" s="7">
        <v>2009</v>
      </c>
      <c r="C461" s="7">
        <v>7</v>
      </c>
      <c r="D461" s="7">
        <v>26</v>
      </c>
      <c r="E461" s="7">
        <v>2009</v>
      </c>
      <c r="F461" s="7">
        <v>8</v>
      </c>
      <c r="G461" s="7">
        <v>4</v>
      </c>
      <c r="H461" s="7">
        <v>20</v>
      </c>
      <c r="I461" s="7">
        <v>38</v>
      </c>
      <c r="J461" s="7"/>
      <c r="K461" s="10">
        <v>33000000</v>
      </c>
      <c r="L461" s="9">
        <f>K461/0.98</f>
        <v>33673469.387755103</v>
      </c>
      <c r="M461" s="7" t="s">
        <v>12</v>
      </c>
    </row>
    <row r="462" spans="1:13" x14ac:dyDescent="0.2">
      <c r="A462" s="7" t="s">
        <v>20</v>
      </c>
      <c r="B462" s="7">
        <v>2010</v>
      </c>
      <c r="C462" s="7">
        <v>5</v>
      </c>
      <c r="D462" s="7">
        <v>29</v>
      </c>
      <c r="E462" s="7">
        <v>2010</v>
      </c>
      <c r="F462" s="7">
        <v>8</v>
      </c>
      <c r="G462" s="7">
        <v>31</v>
      </c>
      <c r="H462" s="7">
        <v>1691</v>
      </c>
      <c r="I462" s="7">
        <v>134000000</v>
      </c>
      <c r="J462" s="7"/>
      <c r="K462" s="10">
        <v>18000000000</v>
      </c>
      <c r="L462" s="10">
        <f>K462/1</f>
        <v>18000000000</v>
      </c>
      <c r="M462" s="7" t="s">
        <v>12</v>
      </c>
    </row>
    <row r="463" spans="1:13" x14ac:dyDescent="0.2">
      <c r="A463" s="7" t="s">
        <v>20</v>
      </c>
      <c r="B463" s="7">
        <v>2010</v>
      </c>
      <c r="C463" s="7">
        <v>10</v>
      </c>
      <c r="D463" s="7">
        <v>6</v>
      </c>
      <c r="E463" s="7">
        <v>2010</v>
      </c>
      <c r="F463" s="7">
        <v>10</v>
      </c>
      <c r="G463" s="7">
        <v>6</v>
      </c>
      <c r="H463" s="7">
        <v>4</v>
      </c>
      <c r="I463" s="7">
        <v>130000</v>
      </c>
      <c r="J463" s="7"/>
      <c r="K463" s="10">
        <v>171000000</v>
      </c>
      <c r="L463" s="10">
        <f>K463/1</f>
        <v>171000000</v>
      </c>
      <c r="M463" s="7" t="s">
        <v>12</v>
      </c>
    </row>
    <row r="464" spans="1:13" x14ac:dyDescent="0.2">
      <c r="A464" s="7" t="s">
        <v>20</v>
      </c>
      <c r="B464" s="7">
        <v>2011</v>
      </c>
      <c r="C464" s="7">
        <v>6</v>
      </c>
      <c r="D464" s="7">
        <v>1</v>
      </c>
      <c r="E464" s="7">
        <v>2011</v>
      </c>
      <c r="F464" s="7">
        <v>6</v>
      </c>
      <c r="G464" s="7">
        <v>29</v>
      </c>
      <c r="H464" s="7">
        <v>467</v>
      </c>
      <c r="I464" s="7">
        <v>67900000</v>
      </c>
      <c r="J464" s="7"/>
      <c r="K464" s="10">
        <v>6400000000</v>
      </c>
      <c r="L464" s="10">
        <f>K464/1.03</f>
        <v>6213592233.0097084</v>
      </c>
      <c r="M464" s="7" t="s">
        <v>12</v>
      </c>
    </row>
    <row r="465" spans="1:13" x14ac:dyDescent="0.2">
      <c r="A465" s="7" t="s">
        <v>20</v>
      </c>
      <c r="B465" s="7">
        <v>2011</v>
      </c>
      <c r="C465" s="7">
        <v>7</v>
      </c>
      <c r="D465" s="7">
        <v>11</v>
      </c>
      <c r="E465" s="7">
        <v>2011</v>
      </c>
      <c r="F465" s="7">
        <v>7</v>
      </c>
      <c r="G465" s="7">
        <v>19</v>
      </c>
      <c r="H465" s="7">
        <v>6</v>
      </c>
      <c r="I465" s="7">
        <v>1600000</v>
      </c>
      <c r="J465" s="7"/>
      <c r="K465" s="10">
        <v>54130000</v>
      </c>
      <c r="L465" s="10">
        <f>K465/1.03</f>
        <v>52553398.058252424</v>
      </c>
      <c r="M465" s="7" t="s">
        <v>12</v>
      </c>
    </row>
    <row r="466" spans="1:13" x14ac:dyDescent="0.2">
      <c r="A466" s="7" t="s">
        <v>20</v>
      </c>
      <c r="B466" s="7">
        <v>2011</v>
      </c>
      <c r="C466" s="7">
        <v>9</v>
      </c>
      <c r="D466" s="7">
        <v>1</v>
      </c>
      <c r="E466" s="7">
        <v>2011</v>
      </c>
      <c r="F466" s="7">
        <v>9</v>
      </c>
      <c r="G466" s="7">
        <v>22</v>
      </c>
      <c r="H466" s="7">
        <v>117</v>
      </c>
      <c r="I466" s="7">
        <v>20000000</v>
      </c>
      <c r="J466" s="7"/>
      <c r="K466" s="10">
        <v>4250000000</v>
      </c>
      <c r="L466" s="10">
        <f>K466/1.03</f>
        <v>4126213592.2330098</v>
      </c>
      <c r="M466" s="7" t="s">
        <v>12</v>
      </c>
    </row>
    <row r="467" spans="1:13" x14ac:dyDescent="0.2">
      <c r="A467" s="7" t="s">
        <v>20</v>
      </c>
      <c r="B467" s="7">
        <v>2012</v>
      </c>
      <c r="C467" s="7">
        <v>4</v>
      </c>
      <c r="D467" s="7">
        <v>28</v>
      </c>
      <c r="E467" s="7">
        <v>2012</v>
      </c>
      <c r="F467" s="7">
        <v>5</v>
      </c>
      <c r="G467" s="7">
        <v>15</v>
      </c>
      <c r="H467" s="7">
        <v>132</v>
      </c>
      <c r="I467" s="7">
        <v>13119000</v>
      </c>
      <c r="J467" s="7"/>
      <c r="K467" s="10">
        <v>2500000000</v>
      </c>
      <c r="L467" s="10">
        <f t="shared" ref="L467:L476" si="7">K467/1.05</f>
        <v>2380952380.9523807</v>
      </c>
      <c r="M467" s="7" t="s">
        <v>12</v>
      </c>
    </row>
    <row r="468" spans="1:13" x14ac:dyDescent="0.2">
      <c r="A468" s="7" t="s">
        <v>20</v>
      </c>
      <c r="B468" s="7">
        <v>2012</v>
      </c>
      <c r="C468" s="7">
        <v>5</v>
      </c>
      <c r="D468" s="7">
        <v>8</v>
      </c>
      <c r="E468" s="7">
        <v>2012</v>
      </c>
      <c r="F468" s="7">
        <v>5</v>
      </c>
      <c r="G468" s="7">
        <v>16</v>
      </c>
      <c r="H468" s="7">
        <v>53</v>
      </c>
      <c r="I468" s="7">
        <v>185000</v>
      </c>
      <c r="J468" s="7"/>
      <c r="K468" s="10">
        <v>316333000</v>
      </c>
      <c r="L468" s="10">
        <f t="shared" si="7"/>
        <v>301269523.80952382</v>
      </c>
      <c r="M468" s="7" t="s">
        <v>12</v>
      </c>
    </row>
    <row r="469" spans="1:13" x14ac:dyDescent="0.2">
      <c r="A469" s="7" t="s">
        <v>20</v>
      </c>
      <c r="B469" s="7">
        <v>2012</v>
      </c>
      <c r="C469" s="7">
        <v>5</v>
      </c>
      <c r="D469" s="7">
        <v>20</v>
      </c>
      <c r="E469" s="7">
        <v>2012</v>
      </c>
      <c r="F469" s="7">
        <v>5</v>
      </c>
      <c r="G469" s="7">
        <v>24</v>
      </c>
      <c r="H469" s="7">
        <v>16</v>
      </c>
      <c r="I469" s="7">
        <v>125000</v>
      </c>
      <c r="J469" s="7"/>
      <c r="K469" s="10">
        <v>378000000</v>
      </c>
      <c r="L469" s="10">
        <f t="shared" si="7"/>
        <v>360000000</v>
      </c>
      <c r="M469" s="7" t="s">
        <v>12</v>
      </c>
    </row>
    <row r="470" spans="1:13" x14ac:dyDescent="0.2">
      <c r="A470" s="7" t="s">
        <v>20</v>
      </c>
      <c r="B470" s="7">
        <v>2012</v>
      </c>
      <c r="C470" s="7">
        <v>6</v>
      </c>
      <c r="D470" s="7">
        <v>22</v>
      </c>
      <c r="E470" s="7">
        <v>2012</v>
      </c>
      <c r="F470" s="7">
        <v>7</v>
      </c>
      <c r="G470" s="7">
        <v>2</v>
      </c>
      <c r="H470" s="7">
        <v>91</v>
      </c>
      <c r="I470" s="7">
        <v>17440000</v>
      </c>
      <c r="J470" s="7"/>
      <c r="K470" s="10">
        <v>1200000000</v>
      </c>
      <c r="L470" s="10">
        <f t="shared" si="7"/>
        <v>1142857142.8571429</v>
      </c>
      <c r="M470" s="7" t="s">
        <v>12</v>
      </c>
    </row>
    <row r="471" spans="1:13" x14ac:dyDescent="0.2">
      <c r="A471" s="7" t="s">
        <v>20</v>
      </c>
      <c r="B471" s="7">
        <v>2012</v>
      </c>
      <c r="C471" s="7">
        <v>7</v>
      </c>
      <c r="D471" s="7">
        <v>9</v>
      </c>
      <c r="E471" s="7">
        <v>2012</v>
      </c>
      <c r="F471" s="7">
        <v>7</v>
      </c>
      <c r="G471" s="7">
        <v>25</v>
      </c>
      <c r="H471" s="7">
        <v>58</v>
      </c>
      <c r="I471" s="7">
        <v>140000</v>
      </c>
      <c r="J471" s="7"/>
      <c r="K471" s="10">
        <v>600000000</v>
      </c>
      <c r="L471" s="10">
        <f t="shared" si="7"/>
        <v>571428571.42857146</v>
      </c>
      <c r="M471" s="7" t="s">
        <v>12</v>
      </c>
    </row>
    <row r="472" spans="1:13" x14ac:dyDescent="0.2">
      <c r="A472" s="7" t="s">
        <v>20</v>
      </c>
      <c r="B472" s="7">
        <v>2012</v>
      </c>
      <c r="C472" s="7">
        <v>7</v>
      </c>
      <c r="D472" s="7">
        <v>21</v>
      </c>
      <c r="E472" s="7">
        <v>2012</v>
      </c>
      <c r="F472" s="7">
        <v>7</v>
      </c>
      <c r="G472" s="7">
        <v>24</v>
      </c>
      <c r="H472" s="7">
        <v>151</v>
      </c>
      <c r="I472" s="7">
        <v>1000000</v>
      </c>
      <c r="J472" s="7"/>
      <c r="K472" s="10">
        <v>8000000000</v>
      </c>
      <c r="L472" s="10">
        <f t="shared" si="7"/>
        <v>7619047619.0476189</v>
      </c>
      <c r="M472" s="7" t="s">
        <v>12</v>
      </c>
    </row>
    <row r="473" spans="1:13" x14ac:dyDescent="0.2">
      <c r="A473" s="7" t="s">
        <v>20</v>
      </c>
      <c r="B473" s="7">
        <v>2012</v>
      </c>
      <c r="C473" s="7">
        <v>7</v>
      </c>
      <c r="D473" s="7">
        <v>27</v>
      </c>
      <c r="E473" s="7">
        <v>2012</v>
      </c>
      <c r="F473" s="7">
        <v>8</v>
      </c>
      <c r="G473" s="7">
        <v>2</v>
      </c>
      <c r="H473" s="7">
        <v>70</v>
      </c>
      <c r="I473" s="7">
        <v>500000</v>
      </c>
      <c r="J473" s="7"/>
      <c r="K473" s="10">
        <v>800000000</v>
      </c>
      <c r="L473" s="10">
        <f t="shared" si="7"/>
        <v>761904761.90476191</v>
      </c>
      <c r="M473" s="7" t="s">
        <v>12</v>
      </c>
    </row>
    <row r="474" spans="1:13" x14ac:dyDescent="0.2">
      <c r="A474" s="7" t="s">
        <v>20</v>
      </c>
      <c r="B474" s="7">
        <v>2012</v>
      </c>
      <c r="C474" s="7">
        <v>8</v>
      </c>
      <c r="D474" s="7">
        <v>14</v>
      </c>
      <c r="E474" s="7">
        <v>2012</v>
      </c>
      <c r="F474" s="7">
        <v>8</v>
      </c>
      <c r="G474" s="7">
        <v>20</v>
      </c>
      <c r="H474" s="7">
        <v>15</v>
      </c>
      <c r="I474" s="7">
        <v>0</v>
      </c>
      <c r="J474" s="7"/>
      <c r="K474" s="10">
        <v>370000000</v>
      </c>
      <c r="L474" s="10">
        <f t="shared" si="7"/>
        <v>352380952.38095236</v>
      </c>
      <c r="M474" s="7" t="s">
        <v>12</v>
      </c>
    </row>
    <row r="475" spans="1:13" x14ac:dyDescent="0.2">
      <c r="A475" s="7" t="s">
        <v>20</v>
      </c>
      <c r="B475" s="7">
        <v>2012</v>
      </c>
      <c r="C475" s="7">
        <v>8</v>
      </c>
      <c r="D475" s="7">
        <v>28</v>
      </c>
      <c r="E475" s="7">
        <v>2012</v>
      </c>
      <c r="F475" s="7">
        <v>8</v>
      </c>
      <c r="G475" s="7">
        <v>30</v>
      </c>
      <c r="H475" s="7">
        <v>15</v>
      </c>
      <c r="I475" s="7">
        <v>210000</v>
      </c>
      <c r="J475" s="7"/>
      <c r="K475" s="10">
        <v>306000000</v>
      </c>
      <c r="L475" s="10">
        <f t="shared" si="7"/>
        <v>291428571.4285714</v>
      </c>
      <c r="M475" s="7" t="s">
        <v>12</v>
      </c>
    </row>
    <row r="476" spans="1:13" x14ac:dyDescent="0.2">
      <c r="A476" s="7" t="s">
        <v>20</v>
      </c>
      <c r="B476" s="7">
        <v>2012</v>
      </c>
      <c r="C476" s="7">
        <v>9</v>
      </c>
      <c r="D476" s="7">
        <v>7</v>
      </c>
      <c r="E476" s="7">
        <v>2012</v>
      </c>
      <c r="F476" s="7">
        <v>9</v>
      </c>
      <c r="G476" s="7">
        <v>13</v>
      </c>
      <c r="H476" s="7">
        <v>21</v>
      </c>
      <c r="I476" s="7">
        <v>0</v>
      </c>
      <c r="J476" s="7"/>
      <c r="K476" s="10">
        <v>500000000</v>
      </c>
      <c r="L476" s="10">
        <f t="shared" si="7"/>
        <v>476190476.19047618</v>
      </c>
      <c r="M476" s="7" t="s">
        <v>12</v>
      </c>
    </row>
    <row r="477" spans="1:13" x14ac:dyDescent="0.2">
      <c r="A477" s="7" t="s">
        <v>20</v>
      </c>
      <c r="B477" s="7">
        <v>2013</v>
      </c>
      <c r="C477" s="7">
        <v>5</v>
      </c>
      <c r="D477" s="7">
        <v>6</v>
      </c>
      <c r="E477" s="7">
        <v>2013</v>
      </c>
      <c r="F477" s="7">
        <v>5</v>
      </c>
      <c r="G477" s="7">
        <v>10</v>
      </c>
      <c r="H477" s="7">
        <v>20</v>
      </c>
      <c r="I477" s="7">
        <v>255000</v>
      </c>
      <c r="J477" s="7"/>
      <c r="K477" s="10">
        <v>165000000</v>
      </c>
      <c r="L477" s="10">
        <f t="shared" ref="L477:L490" si="8">K477/1.07</f>
        <v>154205607.47663552</v>
      </c>
      <c r="M477" s="7" t="s">
        <v>12</v>
      </c>
    </row>
    <row r="478" spans="1:13" x14ac:dyDescent="0.2">
      <c r="A478" s="7" t="s">
        <v>20</v>
      </c>
      <c r="B478" s="7">
        <v>2013</v>
      </c>
      <c r="C478" s="7">
        <v>5</v>
      </c>
      <c r="D478" s="7">
        <v>12</v>
      </c>
      <c r="E478" s="7">
        <v>2013</v>
      </c>
      <c r="F478" s="7">
        <v>5</v>
      </c>
      <c r="G478" s="7">
        <v>28</v>
      </c>
      <c r="H478" s="7">
        <v>55</v>
      </c>
      <c r="I478" s="7">
        <v>300000</v>
      </c>
      <c r="J478" s="7"/>
      <c r="K478" s="10">
        <v>661000000</v>
      </c>
      <c r="L478" s="10">
        <f t="shared" si="8"/>
        <v>617757009.34579432</v>
      </c>
      <c r="M478" s="7" t="s">
        <v>12</v>
      </c>
    </row>
    <row r="479" spans="1:13" x14ac:dyDescent="0.2">
      <c r="A479" s="7" t="s">
        <v>20</v>
      </c>
      <c r="B479" s="7">
        <v>2013</v>
      </c>
      <c r="C479" s="7">
        <v>5</v>
      </c>
      <c r="D479" s="7">
        <v>19</v>
      </c>
      <c r="E479" s="7">
        <v>2013</v>
      </c>
      <c r="F479" s="7">
        <v>5</v>
      </c>
      <c r="G479" s="7">
        <v>23</v>
      </c>
      <c r="H479" s="7">
        <v>12</v>
      </c>
      <c r="I479" s="7">
        <v>100000</v>
      </c>
      <c r="J479" s="7"/>
      <c r="K479" s="10">
        <v>445000000</v>
      </c>
      <c r="L479" s="10">
        <f t="shared" si="8"/>
        <v>415887850.46728969</v>
      </c>
      <c r="M479" s="7" t="s">
        <v>12</v>
      </c>
    </row>
    <row r="480" spans="1:13" x14ac:dyDescent="0.2">
      <c r="A480" s="7" t="s">
        <v>20</v>
      </c>
      <c r="B480" s="7">
        <v>2013</v>
      </c>
      <c r="C480" s="7">
        <v>5</v>
      </c>
      <c r="D480" s="7">
        <v>24</v>
      </c>
      <c r="E480" s="7">
        <v>2013</v>
      </c>
      <c r="F480" s="7">
        <v>5</v>
      </c>
      <c r="G480" s="7">
        <v>27</v>
      </c>
      <c r="H480" s="7">
        <v>12</v>
      </c>
      <c r="I480" s="7">
        <v>200000</v>
      </c>
      <c r="J480" s="7"/>
      <c r="K480" s="10">
        <v>333000000</v>
      </c>
      <c r="L480" s="10">
        <f t="shared" si="8"/>
        <v>311214953.27102804</v>
      </c>
      <c r="M480" s="7" t="s">
        <v>12</v>
      </c>
    </row>
    <row r="481" spans="1:18" x14ac:dyDescent="0.2">
      <c r="A481" s="7" t="s">
        <v>20</v>
      </c>
      <c r="B481" s="7">
        <v>2013</v>
      </c>
      <c r="C481" s="7">
        <v>6</v>
      </c>
      <c r="D481" s="7">
        <v>5</v>
      </c>
      <c r="E481" s="7">
        <v>2013</v>
      </c>
      <c r="F481" s="7">
        <v>6</v>
      </c>
      <c r="G481" s="7">
        <v>8</v>
      </c>
      <c r="H481" s="7">
        <v>15</v>
      </c>
      <c r="I481" s="7">
        <v>10000</v>
      </c>
      <c r="J481" s="7"/>
      <c r="K481" s="10">
        <v>277000000</v>
      </c>
      <c r="L481" s="10">
        <f t="shared" si="8"/>
        <v>258878504.67289719</v>
      </c>
      <c r="M481" s="7" t="s">
        <v>12</v>
      </c>
    </row>
    <row r="482" spans="1:18" x14ac:dyDescent="0.2">
      <c r="A482" s="7" t="s">
        <v>20</v>
      </c>
      <c r="B482" s="7">
        <v>2013</v>
      </c>
      <c r="C482" s="7">
        <v>6</v>
      </c>
      <c r="D482" s="7">
        <v>14</v>
      </c>
      <c r="E482" s="7">
        <v>2013</v>
      </c>
      <c r="F482" s="7">
        <v>6</v>
      </c>
      <c r="G482" s="7">
        <v>21</v>
      </c>
      <c r="H482" s="7">
        <v>11</v>
      </c>
      <c r="I482" s="7">
        <v>280500</v>
      </c>
      <c r="J482" s="7"/>
      <c r="K482" s="10">
        <v>555000000</v>
      </c>
      <c r="L482" s="10">
        <f t="shared" si="8"/>
        <v>518691588.7850467</v>
      </c>
      <c r="M482" s="7" t="s">
        <v>12</v>
      </c>
    </row>
    <row r="483" spans="1:18" s="5" customFormat="1" x14ac:dyDescent="0.2">
      <c r="A483" s="7" t="s">
        <v>20</v>
      </c>
      <c r="B483" s="7">
        <v>2013</v>
      </c>
      <c r="C483" s="7">
        <v>6</v>
      </c>
      <c r="D483" s="7">
        <v>29</v>
      </c>
      <c r="E483" s="7">
        <v>2013</v>
      </c>
      <c r="F483" s="7">
        <v>7</v>
      </c>
      <c r="G483" s="7">
        <v>3</v>
      </c>
      <c r="H483" s="7">
        <v>55</v>
      </c>
      <c r="I483" s="7">
        <v>625000</v>
      </c>
      <c r="J483" s="7"/>
      <c r="K483" s="10">
        <v>1400000000</v>
      </c>
      <c r="L483" s="10">
        <f t="shared" si="8"/>
        <v>1308411214.9532709</v>
      </c>
      <c r="M483" s="7" t="s">
        <v>12</v>
      </c>
      <c r="N483" s="1"/>
      <c r="O483" s="1"/>
      <c r="P483" s="1"/>
      <c r="Q483" s="1"/>
      <c r="R483" s="1"/>
    </row>
    <row r="484" spans="1:18" x14ac:dyDescent="0.2">
      <c r="A484" s="7" t="s">
        <v>20</v>
      </c>
      <c r="B484" s="7">
        <v>2013</v>
      </c>
      <c r="C484" s="7">
        <v>7</v>
      </c>
      <c r="D484" s="7">
        <v>7</v>
      </c>
      <c r="E484" s="7">
        <v>2013</v>
      </c>
      <c r="F484" s="7">
        <v>7</v>
      </c>
      <c r="G484" s="7">
        <v>17</v>
      </c>
      <c r="H484" s="7">
        <v>233</v>
      </c>
      <c r="I484" s="7">
        <v>3500000</v>
      </c>
      <c r="J484" s="7"/>
      <c r="K484" s="10">
        <v>4621600000</v>
      </c>
      <c r="L484" s="10">
        <f t="shared" si="8"/>
        <v>4319252336.4485979</v>
      </c>
      <c r="M484" s="7" t="s">
        <v>12</v>
      </c>
    </row>
    <row r="485" spans="1:18" x14ac:dyDescent="0.2">
      <c r="A485" s="7" t="s">
        <v>20</v>
      </c>
      <c r="B485" s="7">
        <v>2013</v>
      </c>
      <c r="C485" s="7">
        <v>7</v>
      </c>
      <c r="D485" s="7">
        <v>21</v>
      </c>
      <c r="E485" s="7">
        <v>2013</v>
      </c>
      <c r="F485" s="7">
        <v>7</v>
      </c>
      <c r="G485" s="7">
        <v>25</v>
      </c>
      <c r="H485" s="7">
        <v>36</v>
      </c>
      <c r="I485" s="7">
        <v>718500</v>
      </c>
      <c r="J485" s="7"/>
      <c r="K485" s="10">
        <v>1400000000</v>
      </c>
      <c r="L485" s="10">
        <f t="shared" si="8"/>
        <v>1308411214.9532709</v>
      </c>
      <c r="M485" s="7" t="s">
        <v>12</v>
      </c>
    </row>
    <row r="486" spans="1:18" x14ac:dyDescent="0.2">
      <c r="A486" s="7" t="s">
        <v>20</v>
      </c>
      <c r="B486" s="7">
        <v>2013</v>
      </c>
      <c r="C486" s="7">
        <v>7</v>
      </c>
      <c r="D486" s="7">
        <v>25</v>
      </c>
      <c r="E486" s="7">
        <v>2013</v>
      </c>
      <c r="F486" s="7">
        <v>8</v>
      </c>
      <c r="G486" s="7">
        <v>1</v>
      </c>
      <c r="H486" s="7">
        <v>10</v>
      </c>
      <c r="I486" s="7">
        <v>125000</v>
      </c>
      <c r="J486" s="7"/>
      <c r="K486" s="10">
        <v>571000000</v>
      </c>
      <c r="L486" s="10">
        <f t="shared" si="8"/>
        <v>533644859.81308407</v>
      </c>
      <c r="M486" s="7" t="s">
        <v>12</v>
      </c>
    </row>
    <row r="487" spans="1:18" x14ac:dyDescent="0.2">
      <c r="A487" s="7" t="s">
        <v>20</v>
      </c>
      <c r="B487" s="7">
        <v>2013</v>
      </c>
      <c r="C487" s="7">
        <v>8</v>
      </c>
      <c r="D487" s="7">
        <v>12</v>
      </c>
      <c r="E487" s="7">
        <v>2013</v>
      </c>
      <c r="F487" s="7">
        <v>9</v>
      </c>
      <c r="G487" s="7">
        <v>5</v>
      </c>
      <c r="H487" s="7">
        <v>118</v>
      </c>
      <c r="I487" s="7">
        <v>1075000</v>
      </c>
      <c r="J487" s="7"/>
      <c r="K487" s="10">
        <v>4960000000</v>
      </c>
      <c r="L487" s="10">
        <f t="shared" si="8"/>
        <v>4635514018.6915884</v>
      </c>
      <c r="M487" s="7" t="s">
        <v>12</v>
      </c>
    </row>
    <row r="488" spans="1:18" x14ac:dyDescent="0.2">
      <c r="A488" s="7" t="s">
        <v>20</v>
      </c>
      <c r="B488" s="7">
        <v>2013</v>
      </c>
      <c r="C488" s="7">
        <v>8</v>
      </c>
      <c r="D488" s="7">
        <v>18</v>
      </c>
      <c r="E488" s="7">
        <v>2013</v>
      </c>
      <c r="F488" s="7">
        <v>8</v>
      </c>
      <c r="G488" s="7">
        <v>21</v>
      </c>
      <c r="H488" s="7">
        <v>43</v>
      </c>
      <c r="I488" s="7">
        <v>255000</v>
      </c>
      <c r="J488" s="7"/>
      <c r="K488" s="10">
        <v>457000000</v>
      </c>
      <c r="L488" s="10">
        <f t="shared" si="8"/>
        <v>427102803.73831773</v>
      </c>
      <c r="M488" s="7" t="s">
        <v>12</v>
      </c>
    </row>
    <row r="489" spans="1:18" x14ac:dyDescent="0.2">
      <c r="A489" s="7" t="s">
        <v>20</v>
      </c>
      <c r="B489" s="7">
        <v>2013</v>
      </c>
      <c r="C489" s="7">
        <v>9</v>
      </c>
      <c r="D489" s="7">
        <v>16</v>
      </c>
      <c r="E489" s="7">
        <v>2013</v>
      </c>
      <c r="F489" s="7">
        <v>9</v>
      </c>
      <c r="G489" s="7">
        <v>18</v>
      </c>
      <c r="H489" s="7">
        <v>17</v>
      </c>
      <c r="I489" s="7">
        <v>150030</v>
      </c>
      <c r="J489" s="7"/>
      <c r="K489" s="10">
        <v>343000000</v>
      </c>
      <c r="L489" s="10">
        <f t="shared" si="8"/>
        <v>320560747.66355139</v>
      </c>
      <c r="M489" s="7" t="s">
        <v>12</v>
      </c>
    </row>
    <row r="490" spans="1:18" x14ac:dyDescent="0.2">
      <c r="A490" s="7" t="s">
        <v>20</v>
      </c>
      <c r="B490" s="7">
        <v>2013</v>
      </c>
      <c r="C490" s="7">
        <v>12</v>
      </c>
      <c r="D490" s="7">
        <v>14</v>
      </c>
      <c r="E490" s="7">
        <v>2013</v>
      </c>
      <c r="F490" s="7">
        <v>12</v>
      </c>
      <c r="G490" s="7">
        <v>16</v>
      </c>
      <c r="H490" s="7">
        <v>0</v>
      </c>
      <c r="I490" s="7">
        <v>90000</v>
      </c>
      <c r="J490" s="7"/>
      <c r="K490" s="10">
        <v>410000000</v>
      </c>
      <c r="L490" s="10">
        <f t="shared" si="8"/>
        <v>383177570.09345794</v>
      </c>
      <c r="M490" s="7" t="s">
        <v>12</v>
      </c>
    </row>
    <row r="491" spans="1:18" x14ac:dyDescent="0.2">
      <c r="A491" s="7" t="s">
        <v>20</v>
      </c>
      <c r="B491" s="7">
        <v>2014</v>
      </c>
      <c r="C491" s="7">
        <v>5</v>
      </c>
      <c r="D491" s="7">
        <v>12</v>
      </c>
      <c r="E491" s="7">
        <v>2014</v>
      </c>
      <c r="F491" s="7">
        <v>5</v>
      </c>
      <c r="G491" s="7">
        <v>16</v>
      </c>
      <c r="H491" s="7">
        <v>53</v>
      </c>
      <c r="I491" s="7">
        <v>0</v>
      </c>
      <c r="J491" s="7"/>
      <c r="K491" s="10">
        <v>700000000</v>
      </c>
      <c r="L491" s="10">
        <f t="shared" ref="L491:L502" si="9">K491/1.09</f>
        <v>642201834.86238527</v>
      </c>
      <c r="M491" s="7" t="s">
        <v>12</v>
      </c>
    </row>
    <row r="492" spans="1:18" x14ac:dyDescent="0.2">
      <c r="A492" s="7" t="s">
        <v>20</v>
      </c>
      <c r="B492" s="7">
        <v>2014</v>
      </c>
      <c r="C492" s="7">
        <v>5</v>
      </c>
      <c r="D492" s="7">
        <v>24</v>
      </c>
      <c r="E492" s="7">
        <v>2014</v>
      </c>
      <c r="F492" s="7">
        <v>6</v>
      </c>
      <c r="G492" s="7">
        <v>3</v>
      </c>
      <c r="H492" s="7">
        <v>37</v>
      </c>
      <c r="I492" s="7">
        <v>475000</v>
      </c>
      <c r="J492" s="7"/>
      <c r="K492" s="10">
        <v>1200000000</v>
      </c>
      <c r="L492" s="10">
        <f t="shared" si="9"/>
        <v>1100917431.1926606</v>
      </c>
      <c r="M492" s="7" t="s">
        <v>12</v>
      </c>
    </row>
    <row r="493" spans="1:18" x14ac:dyDescent="0.2">
      <c r="A493" s="7" t="s">
        <v>20</v>
      </c>
      <c r="B493" s="7">
        <v>2014</v>
      </c>
      <c r="C493" s="7">
        <v>6</v>
      </c>
      <c r="D493" s="7">
        <v>1</v>
      </c>
      <c r="E493" s="7">
        <v>2014</v>
      </c>
      <c r="F493" s="7">
        <v>6</v>
      </c>
      <c r="G493" s="7">
        <v>7</v>
      </c>
      <c r="H493" s="7">
        <v>33</v>
      </c>
      <c r="I493" s="7">
        <v>720000</v>
      </c>
      <c r="J493" s="7"/>
      <c r="K493" s="10">
        <v>677000000</v>
      </c>
      <c r="L493" s="10">
        <f t="shared" si="9"/>
        <v>621100917.43119264</v>
      </c>
      <c r="M493" s="7" t="s">
        <v>12</v>
      </c>
    </row>
    <row r="494" spans="1:18" x14ac:dyDescent="0.2">
      <c r="A494" s="7" t="s">
        <v>20</v>
      </c>
      <c r="B494" s="7">
        <v>2014</v>
      </c>
      <c r="C494" s="7">
        <v>6</v>
      </c>
      <c r="D494" s="7">
        <v>4</v>
      </c>
      <c r="E494" s="7">
        <v>2014</v>
      </c>
      <c r="F494" s="7">
        <v>6</v>
      </c>
      <c r="G494" s="7">
        <v>28</v>
      </c>
      <c r="H494" s="7">
        <v>37</v>
      </c>
      <c r="I494" s="7">
        <v>450000</v>
      </c>
      <c r="J494" s="7"/>
      <c r="K494" s="10">
        <v>1100000000</v>
      </c>
      <c r="L494" s="10">
        <f t="shared" si="9"/>
        <v>1009174311.9266055</v>
      </c>
      <c r="M494" s="7" t="s">
        <v>12</v>
      </c>
    </row>
    <row r="495" spans="1:18" x14ac:dyDescent="0.2">
      <c r="A495" s="7" t="s">
        <v>20</v>
      </c>
      <c r="B495" s="7">
        <v>2014</v>
      </c>
      <c r="C495" s="7">
        <v>6</v>
      </c>
      <c r="D495" s="7">
        <v>17</v>
      </c>
      <c r="E495" s="7">
        <v>2014</v>
      </c>
      <c r="F495" s="7">
        <v>6</v>
      </c>
      <c r="G495" s="7">
        <v>21</v>
      </c>
      <c r="H495" s="7">
        <v>24</v>
      </c>
      <c r="I495" s="7">
        <v>15000000</v>
      </c>
      <c r="J495" s="7"/>
      <c r="K495" s="10">
        <v>900000000</v>
      </c>
      <c r="L495" s="10">
        <f t="shared" si="9"/>
        <v>825688073.39449537</v>
      </c>
      <c r="M495" s="7" t="s">
        <v>12</v>
      </c>
    </row>
    <row r="496" spans="1:18" x14ac:dyDescent="0.2">
      <c r="A496" s="7" t="s">
        <v>20</v>
      </c>
      <c r="B496" s="7">
        <v>2014</v>
      </c>
      <c r="C496" s="7">
        <v>6</v>
      </c>
      <c r="D496" s="7">
        <v>25</v>
      </c>
      <c r="E496" s="7">
        <v>2014</v>
      </c>
      <c r="F496" s="7">
        <v>6</v>
      </c>
      <c r="G496" s="7">
        <v>30</v>
      </c>
      <c r="H496" s="7">
        <v>24</v>
      </c>
      <c r="I496" s="7">
        <v>150000</v>
      </c>
      <c r="J496" s="7"/>
      <c r="K496" s="10">
        <v>483000000</v>
      </c>
      <c r="L496" s="10">
        <f t="shared" si="9"/>
        <v>443119266.05504584</v>
      </c>
      <c r="M496" s="7" t="s">
        <v>12</v>
      </c>
    </row>
    <row r="497" spans="1:13" x14ac:dyDescent="0.2">
      <c r="A497" s="7" t="s">
        <v>20</v>
      </c>
      <c r="B497" s="7">
        <v>2014</v>
      </c>
      <c r="C497" s="7">
        <v>7</v>
      </c>
      <c r="D497" s="7">
        <v>3</v>
      </c>
      <c r="E497" s="7">
        <v>2014</v>
      </c>
      <c r="F497" s="7">
        <v>7</v>
      </c>
      <c r="G497" s="7">
        <v>7</v>
      </c>
      <c r="H497" s="7">
        <v>23</v>
      </c>
      <c r="I497" s="7">
        <v>25000</v>
      </c>
      <c r="J497" s="7"/>
      <c r="K497" s="10">
        <v>500000000</v>
      </c>
      <c r="L497" s="10">
        <f t="shared" si="9"/>
        <v>458715596.33027518</v>
      </c>
      <c r="M497" s="7" t="s">
        <v>12</v>
      </c>
    </row>
    <row r="498" spans="1:13" x14ac:dyDescent="0.2">
      <c r="A498" s="7" t="s">
        <v>20</v>
      </c>
      <c r="B498" s="7">
        <v>2014</v>
      </c>
      <c r="C498" s="7">
        <v>7</v>
      </c>
      <c r="D498" s="7">
        <v>13</v>
      </c>
      <c r="E498" s="7">
        <v>2014</v>
      </c>
      <c r="F498" s="7">
        <v>7</v>
      </c>
      <c r="G498" s="7">
        <v>18</v>
      </c>
      <c r="H498" s="7">
        <v>66</v>
      </c>
      <c r="I498" s="7">
        <v>110500</v>
      </c>
      <c r="J498" s="7"/>
      <c r="K498" s="10">
        <v>1250000000</v>
      </c>
      <c r="L498" s="10">
        <f t="shared" si="9"/>
        <v>1146788990.8256879</v>
      </c>
      <c r="M498" s="7" t="s">
        <v>12</v>
      </c>
    </row>
    <row r="499" spans="1:13" x14ac:dyDescent="0.2">
      <c r="A499" s="7" t="s">
        <v>20</v>
      </c>
      <c r="B499" s="7">
        <v>2014</v>
      </c>
      <c r="C499" s="7">
        <v>8</v>
      </c>
      <c r="D499" s="7">
        <v>11</v>
      </c>
      <c r="E499" s="7">
        <v>2014</v>
      </c>
      <c r="F499" s="7">
        <v>8</v>
      </c>
      <c r="G499" s="7">
        <v>19</v>
      </c>
      <c r="H499" s="7">
        <v>27</v>
      </c>
      <c r="I499" s="7">
        <v>150000</v>
      </c>
      <c r="J499" s="7"/>
      <c r="K499" s="10">
        <v>487000000</v>
      </c>
      <c r="L499" s="10">
        <f t="shared" si="9"/>
        <v>446788990.82568806</v>
      </c>
      <c r="M499" s="7" t="s">
        <v>12</v>
      </c>
    </row>
    <row r="500" spans="1:13" x14ac:dyDescent="0.2">
      <c r="A500" s="7" t="s">
        <v>20</v>
      </c>
      <c r="B500" s="7">
        <v>2014</v>
      </c>
      <c r="C500" s="7">
        <v>8</v>
      </c>
      <c r="D500" s="7">
        <v>22</v>
      </c>
      <c r="E500" s="7">
        <v>2014</v>
      </c>
      <c r="F500" s="7">
        <v>8</v>
      </c>
      <c r="G500" s="7">
        <v>28</v>
      </c>
      <c r="H500" s="7">
        <v>10</v>
      </c>
      <c r="I500" s="7">
        <v>50000</v>
      </c>
      <c r="J500" s="7"/>
      <c r="K500" s="10">
        <v>600000000</v>
      </c>
      <c r="L500" s="10">
        <f t="shared" si="9"/>
        <v>550458715.59633029</v>
      </c>
      <c r="M500" s="7" t="s">
        <v>12</v>
      </c>
    </row>
    <row r="501" spans="1:13" x14ac:dyDescent="0.2">
      <c r="A501" s="7" t="s">
        <v>20</v>
      </c>
      <c r="B501" s="7">
        <v>2014</v>
      </c>
      <c r="C501" s="7">
        <v>9</v>
      </c>
      <c r="D501" s="7">
        <v>1</v>
      </c>
      <c r="E501" s="7">
        <v>2014</v>
      </c>
      <c r="F501" s="7">
        <v>9</v>
      </c>
      <c r="G501" s="7">
        <v>8</v>
      </c>
      <c r="H501" s="7">
        <v>65</v>
      </c>
      <c r="I501" s="7">
        <v>300000</v>
      </c>
      <c r="J501" s="7"/>
      <c r="K501" s="10">
        <v>570000000</v>
      </c>
      <c r="L501" s="10">
        <f t="shared" si="9"/>
        <v>522935779.81651372</v>
      </c>
      <c r="M501" s="7" t="s">
        <v>12</v>
      </c>
    </row>
    <row r="502" spans="1:13" x14ac:dyDescent="0.2">
      <c r="A502" s="7" t="s">
        <v>20</v>
      </c>
      <c r="B502" s="7">
        <v>2014</v>
      </c>
      <c r="C502" s="7">
        <v>9</v>
      </c>
      <c r="D502" s="7">
        <v>10</v>
      </c>
      <c r="E502" s="7">
        <v>2014</v>
      </c>
      <c r="F502" s="7">
        <v>9</v>
      </c>
      <c r="G502" s="7">
        <v>17</v>
      </c>
      <c r="H502" s="7">
        <v>50</v>
      </c>
      <c r="I502" s="7">
        <v>1065000</v>
      </c>
      <c r="J502" s="7"/>
      <c r="K502" s="10">
        <v>1400000000</v>
      </c>
      <c r="L502" s="10">
        <f t="shared" si="9"/>
        <v>1284403669.7247705</v>
      </c>
      <c r="M502" s="7" t="s">
        <v>12</v>
      </c>
    </row>
    <row r="503" spans="1:13" x14ac:dyDescent="0.2">
      <c r="A503" s="7" t="s">
        <v>160</v>
      </c>
      <c r="B503" s="6">
        <v>1992</v>
      </c>
      <c r="C503" s="6">
        <v>8</v>
      </c>
      <c r="D503" s="6">
        <v>29</v>
      </c>
      <c r="E503" s="6">
        <v>1992</v>
      </c>
      <c r="F503" s="6">
        <v>9</v>
      </c>
      <c r="G503" s="6">
        <v>2</v>
      </c>
      <c r="H503" s="7">
        <v>168</v>
      </c>
      <c r="I503" s="7"/>
      <c r="J503" s="7"/>
      <c r="K503" s="9">
        <v>350000000</v>
      </c>
      <c r="L503" s="10">
        <f>K503/0.64</f>
        <v>546875000</v>
      </c>
      <c r="M503" s="7" t="s">
        <v>56</v>
      </c>
    </row>
    <row r="504" spans="1:13" x14ac:dyDescent="0.2">
      <c r="A504" s="7" t="s">
        <v>28</v>
      </c>
      <c r="B504" s="6">
        <v>1969</v>
      </c>
      <c r="C504" s="6">
        <v>12</v>
      </c>
      <c r="D504" s="7"/>
      <c r="E504" s="6">
        <v>1970</v>
      </c>
      <c r="F504" s="6">
        <v>2</v>
      </c>
      <c r="G504" s="6">
        <v>9</v>
      </c>
      <c r="H504" s="7"/>
      <c r="I504" s="8">
        <v>70000</v>
      </c>
      <c r="J504" s="7"/>
      <c r="K504" s="9">
        <v>500000</v>
      </c>
      <c r="L504" s="9">
        <f>K504/0.18</f>
        <v>2777777.777777778</v>
      </c>
      <c r="M504" s="7" t="s">
        <v>9</v>
      </c>
    </row>
    <row r="505" spans="1:13" x14ac:dyDescent="0.2">
      <c r="A505" s="7" t="s">
        <v>28</v>
      </c>
      <c r="B505" s="6">
        <v>1970</v>
      </c>
      <c r="C505" s="6">
        <v>4</v>
      </c>
      <c r="D505" s="7"/>
      <c r="E505" s="6">
        <v>1970</v>
      </c>
      <c r="F505" s="6">
        <v>4</v>
      </c>
      <c r="G505" s="6">
        <v>30</v>
      </c>
      <c r="H505" s="7"/>
      <c r="I505" s="8">
        <v>4000</v>
      </c>
      <c r="J505" s="7"/>
      <c r="K505" s="9">
        <v>50000</v>
      </c>
      <c r="L505" s="10">
        <f>K505/0.18</f>
        <v>277777.77777777781</v>
      </c>
      <c r="M505" s="7" t="s">
        <v>9</v>
      </c>
    </row>
    <row r="506" spans="1:13" x14ac:dyDescent="0.2">
      <c r="A506" s="7" t="s">
        <v>28</v>
      </c>
      <c r="B506" s="6">
        <v>1970</v>
      </c>
      <c r="C506" s="6">
        <v>11</v>
      </c>
      <c r="D506" s="7"/>
      <c r="E506" s="6">
        <v>1970</v>
      </c>
      <c r="F506" s="6">
        <v>11</v>
      </c>
      <c r="G506" s="6">
        <v>1</v>
      </c>
      <c r="H506" s="7">
        <v>307</v>
      </c>
      <c r="I506" s="8">
        <v>5000000</v>
      </c>
      <c r="J506" s="8">
        <v>105000</v>
      </c>
      <c r="K506" s="9">
        <v>138800000</v>
      </c>
      <c r="L506" s="10">
        <f>K506/0.18</f>
        <v>771111111.11111116</v>
      </c>
      <c r="M506" s="7" t="s">
        <v>9</v>
      </c>
    </row>
    <row r="507" spans="1:13" x14ac:dyDescent="0.2">
      <c r="A507" s="7" t="s">
        <v>28</v>
      </c>
      <c r="B507" s="7">
        <v>1981</v>
      </c>
      <c r="C507" s="7">
        <v>8</v>
      </c>
      <c r="D507" s="7">
        <v>17</v>
      </c>
      <c r="E507" s="7">
        <v>1981</v>
      </c>
      <c r="F507" s="7">
        <v>8</v>
      </c>
      <c r="G507" s="7">
        <v>17</v>
      </c>
      <c r="H507" s="7">
        <v>150</v>
      </c>
      <c r="I507" s="7">
        <v>0</v>
      </c>
      <c r="J507" s="7"/>
      <c r="K507" s="10">
        <v>5000000</v>
      </c>
      <c r="L507" s="9">
        <f>K507/0.42</f>
        <v>11904761.904761905</v>
      </c>
      <c r="M507" s="7" t="s">
        <v>12</v>
      </c>
    </row>
    <row r="508" spans="1:13" x14ac:dyDescent="0.2">
      <c r="A508" s="7" t="s">
        <v>28</v>
      </c>
      <c r="B508" s="6">
        <v>1984</v>
      </c>
      <c r="C508" s="6">
        <v>11</v>
      </c>
      <c r="D508" s="7"/>
      <c r="E508" s="7"/>
      <c r="F508" s="7"/>
      <c r="G508" s="7"/>
      <c r="H508" s="7">
        <v>50</v>
      </c>
      <c r="I508" s="8">
        <v>194000</v>
      </c>
      <c r="J508" s="7"/>
      <c r="K508" s="9">
        <v>400000000</v>
      </c>
      <c r="L508" s="9">
        <f>K508/0.48</f>
        <v>833333333.33333337</v>
      </c>
      <c r="M508" s="7" t="s">
        <v>9</v>
      </c>
    </row>
    <row r="509" spans="1:13" x14ac:dyDescent="0.2">
      <c r="A509" s="7" t="s">
        <v>28</v>
      </c>
      <c r="B509" s="7">
        <v>1997</v>
      </c>
      <c r="C509" s="7">
        <v>10</v>
      </c>
      <c r="D509" s="7">
        <v>14</v>
      </c>
      <c r="E509" s="7">
        <v>1997</v>
      </c>
      <c r="F509" s="7">
        <v>10</v>
      </c>
      <c r="G509" s="7">
        <v>16</v>
      </c>
      <c r="H509" s="7">
        <v>2</v>
      </c>
      <c r="I509" s="7">
        <v>15000</v>
      </c>
      <c r="J509" s="7"/>
      <c r="K509" s="10">
        <v>3000000</v>
      </c>
      <c r="L509" s="10">
        <f>K509/0.74</f>
        <v>4054054.054054054</v>
      </c>
      <c r="M509" s="7" t="s">
        <v>12</v>
      </c>
    </row>
    <row r="510" spans="1:13" x14ac:dyDescent="0.2">
      <c r="A510" s="7" t="s">
        <v>28</v>
      </c>
      <c r="B510" s="7">
        <v>1999</v>
      </c>
      <c r="C510" s="7">
        <v>10</v>
      </c>
      <c r="D510" s="7">
        <v>4</v>
      </c>
      <c r="E510" s="7">
        <v>1999</v>
      </c>
      <c r="F510" s="7">
        <v>10</v>
      </c>
      <c r="G510" s="7">
        <v>15</v>
      </c>
      <c r="H510" s="7">
        <v>29</v>
      </c>
      <c r="I510" s="7">
        <v>150040</v>
      </c>
      <c r="J510" s="7"/>
      <c r="K510" s="10">
        <v>3000</v>
      </c>
      <c r="L510" s="10">
        <f>K510/0.76</f>
        <v>3947.3684210526317</v>
      </c>
      <c r="M510" s="7" t="s">
        <v>12</v>
      </c>
    </row>
    <row r="511" spans="1:13" x14ac:dyDescent="0.2">
      <c r="A511" s="7" t="s">
        <v>28</v>
      </c>
      <c r="B511" s="7">
        <v>2005</v>
      </c>
      <c r="C511" s="7">
        <v>2</v>
      </c>
      <c r="D511" s="7">
        <v>11</v>
      </c>
      <c r="E511" s="7">
        <v>2005</v>
      </c>
      <c r="F511" s="7">
        <v>2</v>
      </c>
      <c r="G511" s="7">
        <v>26</v>
      </c>
      <c r="H511" s="7">
        <v>56</v>
      </c>
      <c r="I511" s="7">
        <v>85729</v>
      </c>
      <c r="J511" s="7"/>
      <c r="K511" s="10">
        <v>10000000</v>
      </c>
      <c r="L511" s="10">
        <f>K511/0.9</f>
        <v>11111111.11111111</v>
      </c>
      <c r="M511" s="7" t="s">
        <v>12</v>
      </c>
    </row>
    <row r="512" spans="1:13" x14ac:dyDescent="0.2">
      <c r="A512" s="7" t="s">
        <v>28</v>
      </c>
      <c r="B512" s="7">
        <v>2010</v>
      </c>
      <c r="C512" s="7">
        <v>4</v>
      </c>
      <c r="D512" s="7">
        <v>6</v>
      </c>
      <c r="E512" s="7">
        <v>2011</v>
      </c>
      <c r="F512" s="7">
        <v>3</v>
      </c>
      <c r="G512" s="7">
        <v>7</v>
      </c>
      <c r="H512" s="7">
        <v>418</v>
      </c>
      <c r="I512" s="7">
        <v>2791999</v>
      </c>
      <c r="J512" s="7"/>
      <c r="K512" s="10">
        <v>1000000000</v>
      </c>
      <c r="L512" s="10">
        <f>K512/1</f>
        <v>1000000000</v>
      </c>
      <c r="M512" s="7" t="s">
        <v>12</v>
      </c>
    </row>
    <row r="513" spans="1:13" x14ac:dyDescent="0.2">
      <c r="A513" s="7" t="s">
        <v>28</v>
      </c>
      <c r="B513" s="7">
        <v>2011</v>
      </c>
      <c r="C513" s="7">
        <v>4</v>
      </c>
      <c r="D513" s="7"/>
      <c r="E513" s="7">
        <v>2011</v>
      </c>
      <c r="F513" s="7">
        <v>7</v>
      </c>
      <c r="G513" s="7"/>
      <c r="H513" s="7">
        <v>138</v>
      </c>
      <c r="I513" s="7">
        <v>988599</v>
      </c>
      <c r="J513" s="7"/>
      <c r="K513" s="10">
        <v>1030000000</v>
      </c>
      <c r="L513" s="10">
        <f>K513/1.03</f>
        <v>1000000000</v>
      </c>
      <c r="M513" s="7" t="s">
        <v>12</v>
      </c>
    </row>
    <row r="514" spans="1:13" x14ac:dyDescent="0.2">
      <c r="A514" s="7" t="s">
        <v>28</v>
      </c>
      <c r="B514" s="7">
        <v>2011</v>
      </c>
      <c r="C514" s="7">
        <v>9</v>
      </c>
      <c r="D514" s="7">
        <v>1</v>
      </c>
      <c r="E514" s="7">
        <v>2011</v>
      </c>
      <c r="F514" s="7">
        <v>12</v>
      </c>
      <c r="G514" s="7">
        <v>29</v>
      </c>
      <c r="H514" s="7">
        <v>135</v>
      </c>
      <c r="I514" s="7">
        <v>498924</v>
      </c>
      <c r="J514" s="7"/>
      <c r="K514" s="10">
        <v>1290000000</v>
      </c>
      <c r="L514" s="10">
        <f>K514/1.03</f>
        <v>1252427184.4660194</v>
      </c>
      <c r="M514" s="7" t="s">
        <v>12</v>
      </c>
    </row>
    <row r="515" spans="1:13" x14ac:dyDescent="0.2">
      <c r="A515" s="7" t="s">
        <v>28</v>
      </c>
      <c r="B515" s="7">
        <v>2012</v>
      </c>
      <c r="C515" s="7">
        <v>3</v>
      </c>
      <c r="D515" s="7">
        <v>15</v>
      </c>
      <c r="E515" s="7">
        <v>2012</v>
      </c>
      <c r="F515" s="7">
        <v>5</v>
      </c>
      <c r="G515" s="7">
        <v>14</v>
      </c>
      <c r="H515" s="7">
        <v>48</v>
      </c>
      <c r="I515" s="7">
        <v>8000</v>
      </c>
      <c r="J515" s="7"/>
      <c r="K515" s="10">
        <v>62000000</v>
      </c>
      <c r="L515" s="10">
        <f>K515/1.05</f>
        <v>59047619.047619045</v>
      </c>
      <c r="M515" s="7" t="s">
        <v>12</v>
      </c>
    </row>
    <row r="516" spans="1:13" x14ac:dyDescent="0.2">
      <c r="A516" s="7" t="s">
        <v>28</v>
      </c>
      <c r="B516" s="7">
        <v>2012</v>
      </c>
      <c r="C516" s="7">
        <v>4</v>
      </c>
      <c r="D516" s="7">
        <v>20</v>
      </c>
      <c r="E516" s="7">
        <v>2012</v>
      </c>
      <c r="F516" s="7">
        <v>4</v>
      </c>
      <c r="G516" s="7">
        <v>26</v>
      </c>
      <c r="H516" s="7">
        <v>17</v>
      </c>
      <c r="I516" s="7">
        <v>56000</v>
      </c>
      <c r="J516" s="7"/>
      <c r="K516" s="10">
        <v>40000000</v>
      </c>
      <c r="L516" s="10">
        <f>K516/1.05</f>
        <v>38095238.095238097</v>
      </c>
      <c r="M516" s="7" t="s">
        <v>12</v>
      </c>
    </row>
    <row r="517" spans="1:13" x14ac:dyDescent="0.2">
      <c r="A517" s="7" t="s">
        <v>274</v>
      </c>
      <c r="B517" s="6">
        <v>1999</v>
      </c>
      <c r="C517" s="6">
        <v>4</v>
      </c>
      <c r="D517" s="6">
        <v>9</v>
      </c>
      <c r="E517" s="6">
        <v>1999</v>
      </c>
      <c r="F517" s="6">
        <v>4</v>
      </c>
      <c r="G517" s="6">
        <v>15</v>
      </c>
      <c r="H517" s="7">
        <v>26</v>
      </c>
      <c r="I517" s="7"/>
      <c r="J517" s="7"/>
      <c r="K517" s="9">
        <v>3000</v>
      </c>
      <c r="L517" s="10">
        <f>K517/0.76</f>
        <v>3947.3684210526317</v>
      </c>
      <c r="M517" s="7" t="s">
        <v>56</v>
      </c>
    </row>
    <row r="518" spans="1:13" x14ac:dyDescent="0.2">
      <c r="A518" s="7" t="s">
        <v>72</v>
      </c>
      <c r="B518" s="6">
        <v>1986</v>
      </c>
      <c r="C518" s="6">
        <v>7</v>
      </c>
      <c r="D518" s="6">
        <v>10</v>
      </c>
      <c r="E518" s="6">
        <v>1986</v>
      </c>
      <c r="F518" s="6">
        <v>7</v>
      </c>
      <c r="G518" s="6">
        <v>30</v>
      </c>
      <c r="H518" s="7">
        <v>4</v>
      </c>
      <c r="I518" s="7"/>
      <c r="J518" s="7"/>
      <c r="K518" s="9">
        <v>2500000</v>
      </c>
      <c r="L518" s="9">
        <f>K518/0.5</f>
        <v>5000000</v>
      </c>
      <c r="M518" s="7" t="s">
        <v>56</v>
      </c>
    </row>
    <row r="519" spans="1:13" x14ac:dyDescent="0.2">
      <c r="A519" s="7" t="s">
        <v>72</v>
      </c>
      <c r="B519" s="6">
        <v>1988</v>
      </c>
      <c r="C519" s="6">
        <v>10</v>
      </c>
      <c r="D519" s="6">
        <v>18</v>
      </c>
      <c r="E519" s="6">
        <v>1988</v>
      </c>
      <c r="F519" s="6">
        <v>10</v>
      </c>
      <c r="G519" s="6">
        <v>25</v>
      </c>
      <c r="H519" s="7">
        <v>135</v>
      </c>
      <c r="I519" s="7"/>
      <c r="J519" s="7"/>
      <c r="K519" s="9">
        <v>62000000</v>
      </c>
      <c r="L519" s="9">
        <f>K519/0.54</f>
        <v>114814814.81481481</v>
      </c>
      <c r="M519" s="7" t="s">
        <v>56</v>
      </c>
    </row>
    <row r="520" spans="1:13" x14ac:dyDescent="0.2">
      <c r="A520" s="7" t="s">
        <v>328</v>
      </c>
      <c r="B520" s="7">
        <v>2012</v>
      </c>
      <c r="C520" s="7">
        <v>4</v>
      </c>
      <c r="D520" s="7">
        <v>20</v>
      </c>
      <c r="E520" s="7">
        <v>2012</v>
      </c>
      <c r="F520" s="7">
        <v>4</v>
      </c>
      <c r="G520" s="7">
        <v>28</v>
      </c>
      <c r="H520" s="7">
        <v>4</v>
      </c>
      <c r="I520" s="7">
        <v>65137</v>
      </c>
      <c r="J520" s="7"/>
      <c r="K520" s="10">
        <v>5000000</v>
      </c>
      <c r="L520" s="10">
        <f>K520/1.05</f>
        <v>4761904.7619047621</v>
      </c>
      <c r="M520" s="7" t="s">
        <v>12</v>
      </c>
    </row>
    <row r="521" spans="1:13" x14ac:dyDescent="0.2">
      <c r="A521" s="7" t="s">
        <v>58</v>
      </c>
      <c r="B521" s="6">
        <v>1985</v>
      </c>
      <c r="C521" s="6">
        <v>2</v>
      </c>
      <c r="D521" s="6">
        <v>16</v>
      </c>
      <c r="E521" s="6">
        <v>1985</v>
      </c>
      <c r="F521" s="6">
        <v>2</v>
      </c>
      <c r="G521" s="6">
        <v>28</v>
      </c>
      <c r="H521" s="7">
        <v>2</v>
      </c>
      <c r="I521" s="7"/>
      <c r="J521" s="7"/>
      <c r="K521" s="9">
        <v>5600000</v>
      </c>
      <c r="L521" s="9">
        <f>K521/0.49</f>
        <v>11428571.428571429</v>
      </c>
      <c r="M521" s="7" t="s">
        <v>56</v>
      </c>
    </row>
    <row r="522" spans="1:13" x14ac:dyDescent="0.2">
      <c r="A522" s="7" t="s">
        <v>270</v>
      </c>
      <c r="B522" s="7">
        <v>1998</v>
      </c>
      <c r="C522" s="7">
        <v>11</v>
      </c>
      <c r="D522" s="7">
        <v>24</v>
      </c>
      <c r="E522" s="7">
        <v>1998</v>
      </c>
      <c r="F522" s="7">
        <v>11</v>
      </c>
      <c r="G522" s="7">
        <v>30</v>
      </c>
      <c r="H522" s="7">
        <v>0</v>
      </c>
      <c r="I522" s="7">
        <v>20000</v>
      </c>
      <c r="J522" s="7"/>
      <c r="K522" s="10">
        <v>59000</v>
      </c>
      <c r="L522" s="9">
        <f>K522/0.75</f>
        <v>78666.666666666672</v>
      </c>
      <c r="M522" s="7" t="s">
        <v>12</v>
      </c>
    </row>
    <row r="523" spans="1:13" x14ac:dyDescent="0.2">
      <c r="A523" s="7" t="s">
        <v>90</v>
      </c>
      <c r="B523" s="6">
        <v>1969</v>
      </c>
      <c r="C523" s="6">
        <v>10</v>
      </c>
      <c r="D523" s="7"/>
      <c r="E523" s="6">
        <v>1970</v>
      </c>
      <c r="F523" s="6">
        <v>1</v>
      </c>
      <c r="G523" s="6">
        <v>7</v>
      </c>
      <c r="H523" s="7">
        <v>7</v>
      </c>
      <c r="I523" s="8">
        <v>4580</v>
      </c>
      <c r="J523" s="7"/>
      <c r="K523" s="9">
        <v>4000000</v>
      </c>
      <c r="L523" s="9">
        <f>K523/0.18</f>
        <v>22222222.222222224</v>
      </c>
      <c r="M523" s="7" t="s">
        <v>9</v>
      </c>
    </row>
    <row r="524" spans="1:13" x14ac:dyDescent="0.2">
      <c r="A524" s="7" t="s">
        <v>90</v>
      </c>
      <c r="B524" s="6">
        <v>1970</v>
      </c>
      <c r="C524" s="6">
        <v>4</v>
      </c>
      <c r="D524" s="6">
        <v>9</v>
      </c>
      <c r="E524" s="6">
        <v>1970</v>
      </c>
      <c r="F524" s="6">
        <v>4</v>
      </c>
      <c r="G524" s="6">
        <v>10</v>
      </c>
      <c r="H524" s="7">
        <v>23</v>
      </c>
      <c r="I524" s="8">
        <v>10000</v>
      </c>
      <c r="J524" s="7"/>
      <c r="K524" s="9">
        <v>6000000</v>
      </c>
      <c r="L524" s="10">
        <f>K524/0.18</f>
        <v>33333333.333333336</v>
      </c>
      <c r="M524" s="7" t="s">
        <v>9</v>
      </c>
    </row>
    <row r="525" spans="1:13" x14ac:dyDescent="0.2">
      <c r="A525" s="7" t="s">
        <v>90</v>
      </c>
      <c r="B525" s="7">
        <v>1970</v>
      </c>
      <c r="C525" s="7">
        <v>12</v>
      </c>
      <c r="D525" s="7">
        <v>4</v>
      </c>
      <c r="E525" s="7">
        <v>1970</v>
      </c>
      <c r="F525" s="7">
        <v>12</v>
      </c>
      <c r="G525" s="7">
        <v>4</v>
      </c>
      <c r="H525" s="7">
        <v>1</v>
      </c>
      <c r="I525" s="7">
        <v>5200</v>
      </c>
      <c r="J525" s="7"/>
      <c r="K525" s="10">
        <v>24000000</v>
      </c>
      <c r="L525" s="10">
        <f>K525/0.18</f>
        <v>133333333.33333334</v>
      </c>
      <c r="M525" s="7" t="s">
        <v>12</v>
      </c>
    </row>
    <row r="526" spans="1:13" x14ac:dyDescent="0.2">
      <c r="A526" s="7" t="s">
        <v>90</v>
      </c>
      <c r="B526" s="6">
        <v>1988</v>
      </c>
      <c r="C526" s="6">
        <v>1</v>
      </c>
      <c r="D526" s="7"/>
      <c r="E526" s="6">
        <v>1988</v>
      </c>
      <c r="F526" s="6">
        <v>1</v>
      </c>
      <c r="G526" s="6">
        <v>30</v>
      </c>
      <c r="H526" s="7">
        <v>7</v>
      </c>
      <c r="I526" s="8">
        <v>10000</v>
      </c>
      <c r="J526" s="8">
        <v>2500</v>
      </c>
      <c r="K526" s="9">
        <v>9000000</v>
      </c>
      <c r="L526" s="9">
        <f>K526/0.54</f>
        <v>16666666.666666666</v>
      </c>
      <c r="M526" s="7" t="s">
        <v>9</v>
      </c>
    </row>
    <row r="527" spans="1:13" x14ac:dyDescent="0.2">
      <c r="A527" s="7" t="s">
        <v>90</v>
      </c>
      <c r="B527" s="6">
        <v>1991</v>
      </c>
      <c r="C527" s="6">
        <v>8</v>
      </c>
      <c r="D527" s="6">
        <v>11</v>
      </c>
      <c r="E527" s="6">
        <v>1991</v>
      </c>
      <c r="F527" s="6">
        <v>8</v>
      </c>
      <c r="G527" s="6">
        <v>12</v>
      </c>
      <c r="H527" s="7">
        <v>1</v>
      </c>
      <c r="I527" s="8">
        <v>165000</v>
      </c>
      <c r="J527" s="7">
        <v>20000</v>
      </c>
      <c r="K527" s="9">
        <v>8000000</v>
      </c>
      <c r="L527" s="10">
        <f>K527/0.62</f>
        <v>12903225.806451613</v>
      </c>
      <c r="M527" s="7" t="s">
        <v>9</v>
      </c>
    </row>
    <row r="528" spans="1:13" x14ac:dyDescent="0.2">
      <c r="A528" s="7" t="s">
        <v>90</v>
      </c>
      <c r="B528" s="7">
        <v>1994</v>
      </c>
      <c r="C528" s="7">
        <v>11</v>
      </c>
      <c r="D528" s="7">
        <v>4</v>
      </c>
      <c r="E528" s="7">
        <v>1994</v>
      </c>
      <c r="F528" s="7">
        <v>11</v>
      </c>
      <c r="G528" s="7">
        <v>4</v>
      </c>
      <c r="H528" s="7">
        <v>2</v>
      </c>
      <c r="I528" s="7">
        <v>2556</v>
      </c>
      <c r="J528" s="7"/>
      <c r="K528" s="10">
        <v>3000000</v>
      </c>
      <c r="L528" s="10">
        <f>K528/0.68</f>
        <v>4411764.7058823528</v>
      </c>
      <c r="M528" s="7" t="s">
        <v>12</v>
      </c>
    </row>
    <row r="529" spans="1:13" x14ac:dyDescent="0.2">
      <c r="A529" s="7" t="s">
        <v>90</v>
      </c>
      <c r="B529" s="6">
        <v>1995</v>
      </c>
      <c r="C529" s="6">
        <v>10</v>
      </c>
      <c r="D529" s="6">
        <v>6</v>
      </c>
      <c r="E529" s="6">
        <v>1995</v>
      </c>
      <c r="F529" s="6">
        <v>11</v>
      </c>
      <c r="G529" s="6">
        <v>9</v>
      </c>
      <c r="H529" s="7"/>
      <c r="I529" s="7"/>
      <c r="J529" s="7"/>
      <c r="K529" s="9">
        <v>6300000</v>
      </c>
      <c r="L529" s="9">
        <f>K529/0.7</f>
        <v>9000000</v>
      </c>
      <c r="M529" s="7" t="s">
        <v>56</v>
      </c>
    </row>
    <row r="530" spans="1:13" x14ac:dyDescent="0.2">
      <c r="A530" s="7" t="s">
        <v>90</v>
      </c>
      <c r="B530" s="7">
        <v>1996</v>
      </c>
      <c r="C530" s="7">
        <v>2</v>
      </c>
      <c r="D530" s="7">
        <v>7</v>
      </c>
      <c r="E530" s="7">
        <v>1996</v>
      </c>
      <c r="F530" s="7">
        <v>2</v>
      </c>
      <c r="G530" s="7">
        <v>14</v>
      </c>
      <c r="H530" s="7">
        <v>6</v>
      </c>
      <c r="I530" s="7">
        <v>20000</v>
      </c>
      <c r="J530" s="7"/>
      <c r="K530" s="10">
        <v>250000000</v>
      </c>
      <c r="L530" s="10">
        <f>K530/0.72</f>
        <v>347222222.22222221</v>
      </c>
      <c r="M530" s="7" t="s">
        <v>12</v>
      </c>
    </row>
    <row r="531" spans="1:13" x14ac:dyDescent="0.2">
      <c r="A531" s="7" t="s">
        <v>90</v>
      </c>
      <c r="B531" s="7">
        <v>1999</v>
      </c>
      <c r="C531" s="7">
        <v>9</v>
      </c>
      <c r="D531" s="7">
        <v>24</v>
      </c>
      <c r="E531" s="7">
        <v>1999</v>
      </c>
      <c r="F531" s="7">
        <v>9</v>
      </c>
      <c r="G531" s="7">
        <v>30</v>
      </c>
      <c r="H531" s="7">
        <v>9</v>
      </c>
      <c r="I531" s="7">
        <v>9993</v>
      </c>
      <c r="J531" s="7"/>
      <c r="K531" s="10">
        <v>1000000</v>
      </c>
      <c r="L531" s="10">
        <f>K531/0.76</f>
        <v>1315789.4736842106</v>
      </c>
      <c r="M531" s="7" t="s">
        <v>12</v>
      </c>
    </row>
    <row r="532" spans="1:13" x14ac:dyDescent="0.2">
      <c r="A532" s="7" t="s">
        <v>90</v>
      </c>
      <c r="B532" s="7">
        <v>2002</v>
      </c>
      <c r="C532" s="7">
        <v>5</v>
      </c>
      <c r="D532" s="7">
        <v>6</v>
      </c>
      <c r="E532" s="7">
        <v>2002</v>
      </c>
      <c r="F532" s="7">
        <v>5</v>
      </c>
      <c r="G532" s="7">
        <v>11</v>
      </c>
      <c r="H532" s="7">
        <v>0</v>
      </c>
      <c r="I532" s="7">
        <v>20000</v>
      </c>
      <c r="J532" s="7"/>
      <c r="K532" s="10">
        <v>1000000</v>
      </c>
      <c r="L532" s="9">
        <f>K532/0.82</f>
        <v>1219512.1951219514</v>
      </c>
      <c r="M532" s="7" t="s">
        <v>12</v>
      </c>
    </row>
    <row r="533" spans="1:13" x14ac:dyDescent="0.2">
      <c r="A533" s="7" t="s">
        <v>90</v>
      </c>
      <c r="B533" s="7">
        <v>2005</v>
      </c>
      <c r="C533" s="7">
        <v>1</v>
      </c>
      <c r="D533" s="7">
        <v>11</v>
      </c>
      <c r="E533" s="7">
        <v>2005</v>
      </c>
      <c r="F533" s="7">
        <v>1</v>
      </c>
      <c r="G533" s="7">
        <v>18</v>
      </c>
      <c r="H533" s="7">
        <v>4</v>
      </c>
      <c r="I533" s="7">
        <v>2143</v>
      </c>
      <c r="J533" s="7"/>
      <c r="K533" s="10">
        <v>25000000</v>
      </c>
      <c r="L533" s="10">
        <f>K533/0.9</f>
        <v>27777777.777777776</v>
      </c>
      <c r="M533" s="7" t="s">
        <v>12</v>
      </c>
    </row>
    <row r="534" spans="1:13" x14ac:dyDescent="0.2">
      <c r="A534" s="7" t="s">
        <v>90</v>
      </c>
      <c r="B534" s="7">
        <v>2007</v>
      </c>
      <c r="C534" s="7">
        <v>10</v>
      </c>
      <c r="D534" s="7">
        <v>12</v>
      </c>
      <c r="E534" s="7">
        <v>2007</v>
      </c>
      <c r="F534" s="7">
        <v>10</v>
      </c>
      <c r="G534" s="7">
        <v>26</v>
      </c>
      <c r="H534" s="7">
        <v>19</v>
      </c>
      <c r="I534" s="7">
        <v>12000</v>
      </c>
      <c r="J534" s="7"/>
      <c r="K534" s="10">
        <v>80000000</v>
      </c>
      <c r="L534" s="10">
        <f>K534/0.95</f>
        <v>84210526.315789476</v>
      </c>
      <c r="M534" s="7" t="s">
        <v>12</v>
      </c>
    </row>
    <row r="535" spans="1:13" x14ac:dyDescent="0.2">
      <c r="A535" s="7" t="s">
        <v>191</v>
      </c>
      <c r="B535" s="6">
        <v>1993</v>
      </c>
      <c r="C535" s="6">
        <v>12</v>
      </c>
      <c r="D535" s="6">
        <v>9</v>
      </c>
      <c r="E535" s="6">
        <v>1993</v>
      </c>
      <c r="F535" s="6">
        <v>12</v>
      </c>
      <c r="G535" s="6">
        <v>12</v>
      </c>
      <c r="H535" s="7">
        <v>4</v>
      </c>
      <c r="I535" s="7"/>
      <c r="J535" s="7"/>
      <c r="K535" s="9">
        <v>3000000</v>
      </c>
      <c r="L535" s="9">
        <f>K535/0.66</f>
        <v>4545454.5454545449</v>
      </c>
      <c r="M535" s="7" t="s">
        <v>56</v>
      </c>
    </row>
    <row r="536" spans="1:13" x14ac:dyDescent="0.2">
      <c r="A536" s="7" t="s">
        <v>265</v>
      </c>
      <c r="B536" s="6">
        <v>1998</v>
      </c>
      <c r="C536" s="6">
        <v>9</v>
      </c>
      <c r="D536" s="6">
        <v>15</v>
      </c>
      <c r="E536" s="6">
        <v>1998</v>
      </c>
      <c r="F536" s="6">
        <v>9</v>
      </c>
      <c r="G536" s="6">
        <v>16</v>
      </c>
      <c r="H536" s="7">
        <v>0</v>
      </c>
      <c r="I536" s="7"/>
      <c r="J536" s="7"/>
      <c r="K536" s="9">
        <v>10000000</v>
      </c>
      <c r="L536" s="9">
        <f>K536/0.75</f>
        <v>13333333.333333334</v>
      </c>
      <c r="M536" s="7" t="s">
        <v>56</v>
      </c>
    </row>
    <row r="537" spans="1:13" x14ac:dyDescent="0.2">
      <c r="A537" s="7" t="s">
        <v>265</v>
      </c>
      <c r="B537" s="7">
        <v>2010</v>
      </c>
      <c r="C537" s="7">
        <v>6</v>
      </c>
      <c r="D537" s="7">
        <v>3</v>
      </c>
      <c r="E537" s="7">
        <v>2010</v>
      </c>
      <c r="F537" s="7">
        <v>6</v>
      </c>
      <c r="G537" s="7">
        <v>3</v>
      </c>
      <c r="H537" s="7">
        <v>0</v>
      </c>
      <c r="I537" s="7">
        <v>300</v>
      </c>
      <c r="J537" s="7"/>
      <c r="K537" s="10">
        <v>80000000</v>
      </c>
      <c r="L537" s="10">
        <f>K537/1</f>
        <v>80000000</v>
      </c>
      <c r="M537" s="7" t="s">
        <v>12</v>
      </c>
    </row>
    <row r="538" spans="1:13" x14ac:dyDescent="0.2">
      <c r="A538" s="7" t="s">
        <v>43</v>
      </c>
      <c r="B538" s="7">
        <v>1983</v>
      </c>
      <c r="C538" s="7">
        <v>2</v>
      </c>
      <c r="D538" s="7"/>
      <c r="E538" s="7">
        <v>1983</v>
      </c>
      <c r="F538" s="7">
        <v>2</v>
      </c>
      <c r="G538" s="7"/>
      <c r="H538" s="7">
        <v>15</v>
      </c>
      <c r="I538" s="7">
        <v>164575</v>
      </c>
      <c r="J538" s="7"/>
      <c r="K538" s="10">
        <v>60000000</v>
      </c>
      <c r="L538" s="9">
        <f>K538/0.46</f>
        <v>130434782.60869564</v>
      </c>
      <c r="M538" s="7" t="s">
        <v>12</v>
      </c>
    </row>
    <row r="539" spans="1:13" x14ac:dyDescent="0.2">
      <c r="A539" s="7" t="s">
        <v>43</v>
      </c>
      <c r="B539" s="7">
        <v>1992</v>
      </c>
      <c r="C539" s="7">
        <v>2</v>
      </c>
      <c r="D539" s="7">
        <v>6</v>
      </c>
      <c r="E539" s="7">
        <v>1992</v>
      </c>
      <c r="F539" s="7">
        <v>2</v>
      </c>
      <c r="G539" s="7">
        <v>10</v>
      </c>
      <c r="H539" s="7">
        <v>0</v>
      </c>
      <c r="I539" s="7">
        <v>9127</v>
      </c>
      <c r="J539" s="7"/>
      <c r="K539" s="10">
        <v>2590000</v>
      </c>
      <c r="L539" s="10">
        <f>K539/0.64</f>
        <v>4046875</v>
      </c>
      <c r="M539" s="7" t="s">
        <v>12</v>
      </c>
    </row>
    <row r="540" spans="1:13" x14ac:dyDescent="0.2">
      <c r="A540" s="7" t="s">
        <v>43</v>
      </c>
      <c r="B540" s="7">
        <v>1993</v>
      </c>
      <c r="C540" s="7">
        <v>11</v>
      </c>
      <c r="D540" s="7">
        <v>24</v>
      </c>
      <c r="E540" s="7">
        <v>1993</v>
      </c>
      <c r="F540" s="7">
        <v>11</v>
      </c>
      <c r="G540" s="7">
        <v>28</v>
      </c>
      <c r="H540" s="7">
        <v>34</v>
      </c>
      <c r="I540" s="7">
        <v>532000</v>
      </c>
      <c r="J540" s="7"/>
      <c r="K540" s="10">
        <v>140000000</v>
      </c>
      <c r="L540" s="9">
        <f>K540/0.66</f>
        <v>212121212.12121212</v>
      </c>
      <c r="M540" s="7" t="s">
        <v>12</v>
      </c>
    </row>
    <row r="541" spans="1:13" x14ac:dyDescent="0.2">
      <c r="A541" s="7" t="s">
        <v>232</v>
      </c>
      <c r="B541" s="7">
        <v>1996</v>
      </c>
      <c r="C541" s="7">
        <v>5</v>
      </c>
      <c r="D541" s="7">
        <v>10</v>
      </c>
      <c r="E541" s="7">
        <v>1996</v>
      </c>
      <c r="F541" s="7">
        <v>5</v>
      </c>
      <c r="G541" s="7">
        <v>14</v>
      </c>
      <c r="H541" s="7">
        <v>1</v>
      </c>
      <c r="I541" s="7">
        <v>60</v>
      </c>
      <c r="J541" s="7"/>
      <c r="K541" s="10">
        <v>36000000</v>
      </c>
      <c r="L541" s="10">
        <f>K541/0.72</f>
        <v>50000000</v>
      </c>
      <c r="M541" s="7" t="s">
        <v>12</v>
      </c>
    </row>
    <row r="542" spans="1:13" x14ac:dyDescent="0.2">
      <c r="A542" s="7" t="s">
        <v>232</v>
      </c>
      <c r="B542" s="7">
        <v>1997</v>
      </c>
      <c r="C542" s="7">
        <v>7</v>
      </c>
      <c r="D542" s="7">
        <v>2</v>
      </c>
      <c r="E542" s="7">
        <v>1997</v>
      </c>
      <c r="F542" s="7">
        <v>7</v>
      </c>
      <c r="G542" s="7">
        <v>24</v>
      </c>
      <c r="H542" s="7">
        <v>29</v>
      </c>
      <c r="I542" s="7">
        <v>102107</v>
      </c>
      <c r="J542" s="7"/>
      <c r="K542" s="10">
        <v>1850000000</v>
      </c>
      <c r="L542" s="10">
        <f>K542/0.74</f>
        <v>2500000000</v>
      </c>
      <c r="M542" s="7" t="s">
        <v>12</v>
      </c>
    </row>
    <row r="543" spans="1:13" x14ac:dyDescent="0.2">
      <c r="A543" s="7" t="s">
        <v>232</v>
      </c>
      <c r="B543" s="7">
        <v>1998</v>
      </c>
      <c r="C543" s="7">
        <v>7</v>
      </c>
      <c r="D543" s="7">
        <v>23</v>
      </c>
      <c r="E543" s="7">
        <v>1998</v>
      </c>
      <c r="F543" s="7">
        <v>7</v>
      </c>
      <c r="G543" s="7">
        <v>27</v>
      </c>
      <c r="H543" s="7">
        <v>6</v>
      </c>
      <c r="I543" s="7">
        <v>0</v>
      </c>
      <c r="J543" s="7"/>
      <c r="K543" s="10">
        <v>52000000</v>
      </c>
      <c r="L543" s="9">
        <f>K543/0.75</f>
        <v>69333333.333333328</v>
      </c>
      <c r="M543" s="7" t="s">
        <v>12</v>
      </c>
    </row>
    <row r="544" spans="1:13" x14ac:dyDescent="0.2">
      <c r="A544" s="7" t="s">
        <v>232</v>
      </c>
      <c r="B544" s="7">
        <v>2000</v>
      </c>
      <c r="C544" s="7">
        <v>3</v>
      </c>
      <c r="D544" s="7">
        <v>8</v>
      </c>
      <c r="E544" s="7">
        <v>2000</v>
      </c>
      <c r="F544" s="7">
        <v>3</v>
      </c>
      <c r="G544" s="7">
        <v>13</v>
      </c>
      <c r="H544" s="7">
        <v>0</v>
      </c>
      <c r="I544" s="7">
        <v>0</v>
      </c>
      <c r="J544" s="7"/>
      <c r="K544" s="10">
        <v>80000000</v>
      </c>
      <c r="L544" s="10">
        <f>K544/0.79</f>
        <v>101265822.78481013</v>
      </c>
      <c r="M544" s="7" t="s">
        <v>12</v>
      </c>
    </row>
    <row r="545" spans="1:13" x14ac:dyDescent="0.2">
      <c r="A545" s="7" t="s">
        <v>232</v>
      </c>
      <c r="B545" s="7">
        <v>2009</v>
      </c>
      <c r="C545" s="7">
        <v>6</v>
      </c>
      <c r="D545" s="7">
        <v>22</v>
      </c>
      <c r="E545" s="7">
        <v>2009</v>
      </c>
      <c r="F545" s="7">
        <v>6</v>
      </c>
      <c r="G545" s="7">
        <v>28</v>
      </c>
      <c r="H545" s="7">
        <v>13</v>
      </c>
      <c r="I545" s="7">
        <v>14450</v>
      </c>
      <c r="J545" s="7"/>
      <c r="K545" s="10">
        <v>150000000</v>
      </c>
      <c r="L545" s="9">
        <f>K545/0.98</f>
        <v>153061224.48979592</v>
      </c>
      <c r="M545" s="7" t="s">
        <v>12</v>
      </c>
    </row>
    <row r="546" spans="1:13" x14ac:dyDescent="0.2">
      <c r="A546" s="7" t="s">
        <v>232</v>
      </c>
      <c r="B546" s="7">
        <v>2010</v>
      </c>
      <c r="C546" s="7">
        <v>5</v>
      </c>
      <c r="D546" s="7">
        <v>15</v>
      </c>
      <c r="E546" s="7">
        <v>2010</v>
      </c>
      <c r="F546" s="7">
        <v>5</v>
      </c>
      <c r="G546" s="7">
        <v>26</v>
      </c>
      <c r="H546" s="7">
        <v>1</v>
      </c>
      <c r="I546" s="7">
        <v>1200</v>
      </c>
      <c r="J546" s="7"/>
      <c r="K546" s="10">
        <v>190000000</v>
      </c>
      <c r="L546" s="10">
        <f>K546/1</f>
        <v>190000000</v>
      </c>
      <c r="M546" s="7" t="s">
        <v>12</v>
      </c>
    </row>
    <row r="547" spans="1:13" x14ac:dyDescent="0.2">
      <c r="A547" s="7" t="s">
        <v>232</v>
      </c>
      <c r="B547" s="7">
        <v>2010</v>
      </c>
      <c r="C547" s="7">
        <v>8</v>
      </c>
      <c r="D547" s="7">
        <v>7</v>
      </c>
      <c r="E547" s="7">
        <v>2010</v>
      </c>
      <c r="F547" s="7">
        <v>8</v>
      </c>
      <c r="G547" s="7">
        <v>8</v>
      </c>
      <c r="H547" s="7">
        <v>7</v>
      </c>
      <c r="I547" s="7">
        <v>200</v>
      </c>
      <c r="J547" s="7"/>
      <c r="K547" s="10">
        <v>157560000</v>
      </c>
      <c r="L547" s="10">
        <f>K547/1</f>
        <v>157560000</v>
      </c>
      <c r="M547" s="7" t="s">
        <v>12</v>
      </c>
    </row>
    <row r="548" spans="1:13" x14ac:dyDescent="0.2">
      <c r="A548" s="7" t="s">
        <v>232</v>
      </c>
      <c r="B548" s="7">
        <v>2013</v>
      </c>
      <c r="C548" s="7">
        <v>6</v>
      </c>
      <c r="D548" s="7">
        <v>1</v>
      </c>
      <c r="E548" s="7">
        <v>2013</v>
      </c>
      <c r="F548" s="7">
        <v>6</v>
      </c>
      <c r="G548" s="7">
        <v>7</v>
      </c>
      <c r="H548" s="7">
        <v>15</v>
      </c>
      <c r="I548" s="7">
        <v>1300000</v>
      </c>
      <c r="J548" s="7"/>
      <c r="K548" s="10">
        <v>828552000</v>
      </c>
      <c r="L548" s="10">
        <f>K548/1.07</f>
        <v>774347663.55140185</v>
      </c>
      <c r="M548" s="7" t="s">
        <v>12</v>
      </c>
    </row>
    <row r="549" spans="1:13" x14ac:dyDescent="0.2">
      <c r="A549" s="7" t="s">
        <v>303</v>
      </c>
      <c r="B549" s="6">
        <v>2002</v>
      </c>
      <c r="C549" s="6">
        <v>8</v>
      </c>
      <c r="D549" s="6">
        <v>7</v>
      </c>
      <c r="E549" s="6">
        <v>2002</v>
      </c>
      <c r="F549" s="6">
        <v>8</v>
      </c>
      <c r="G549" s="6">
        <v>28</v>
      </c>
      <c r="H549" s="7">
        <v>55</v>
      </c>
      <c r="I549" s="7"/>
      <c r="J549" s="7"/>
      <c r="K549" s="9">
        <v>20000000000</v>
      </c>
      <c r="L549" s="9">
        <f>K549/0.82</f>
        <v>24390243902.439026</v>
      </c>
      <c r="M549" s="7" t="s">
        <v>56</v>
      </c>
    </row>
    <row r="550" spans="1:13" x14ac:dyDescent="0.2">
      <c r="A550" s="7" t="s">
        <v>303</v>
      </c>
      <c r="B550" s="6">
        <v>2006</v>
      </c>
      <c r="C550" s="6">
        <v>3</v>
      </c>
      <c r="D550" s="6">
        <v>28</v>
      </c>
      <c r="E550" s="6">
        <v>2006</v>
      </c>
      <c r="F550" s="6">
        <v>4</v>
      </c>
      <c r="G550" s="6">
        <v>17</v>
      </c>
      <c r="H550" s="7">
        <v>9</v>
      </c>
      <c r="I550" s="7"/>
      <c r="J550" s="7"/>
      <c r="K550" s="9">
        <v>217000000</v>
      </c>
      <c r="L550" s="10">
        <f>K550/0.92</f>
        <v>235869565.21739128</v>
      </c>
      <c r="M550" s="7" t="s">
        <v>56</v>
      </c>
    </row>
    <row r="551" spans="1:13" x14ac:dyDescent="0.2">
      <c r="A551" s="7" t="s">
        <v>80</v>
      </c>
      <c r="B551" s="7">
        <v>1987</v>
      </c>
      <c r="C551" s="7">
        <v>5</v>
      </c>
      <c r="D551" s="7">
        <v>24</v>
      </c>
      <c r="E551" s="7">
        <v>1987</v>
      </c>
      <c r="F551" s="7">
        <v>5</v>
      </c>
      <c r="G551" s="7">
        <v>24</v>
      </c>
      <c r="H551" s="7">
        <v>0</v>
      </c>
      <c r="I551" s="7">
        <v>0</v>
      </c>
      <c r="J551" s="7"/>
      <c r="K551" s="10">
        <v>1000000</v>
      </c>
      <c r="L551" s="10">
        <f>K551/0.52</f>
        <v>1923076.923076923</v>
      </c>
      <c r="M551" s="7" t="s">
        <v>12</v>
      </c>
    </row>
    <row r="552" spans="1:13" x14ac:dyDescent="0.2">
      <c r="A552" s="7" t="s">
        <v>283</v>
      </c>
      <c r="B552" s="6">
        <v>1999</v>
      </c>
      <c r="C552" s="6">
        <v>11</v>
      </c>
      <c r="D552" s="6">
        <v>29</v>
      </c>
      <c r="E552" s="6">
        <v>1999</v>
      </c>
      <c r="F552" s="6">
        <v>12</v>
      </c>
      <c r="G552" s="6">
        <v>31</v>
      </c>
      <c r="H552" s="7">
        <v>2</v>
      </c>
      <c r="I552" s="7"/>
      <c r="J552" s="7"/>
      <c r="K552" s="9">
        <v>30000000</v>
      </c>
      <c r="L552" s="10">
        <f>K552/0.76</f>
        <v>39473684.210526317</v>
      </c>
      <c r="M552" s="7" t="s">
        <v>56</v>
      </c>
    </row>
    <row r="553" spans="1:13" x14ac:dyDescent="0.2">
      <c r="A553" s="7" t="s">
        <v>107</v>
      </c>
      <c r="B553" s="6">
        <v>1977</v>
      </c>
      <c r="C553" s="6">
        <v>10</v>
      </c>
      <c r="D553" s="7"/>
      <c r="E553" s="6">
        <v>1977</v>
      </c>
      <c r="F553" s="6">
        <v>10</v>
      </c>
      <c r="G553" s="6">
        <v>24</v>
      </c>
      <c r="H553" s="7"/>
      <c r="I553" s="8">
        <v>85000</v>
      </c>
      <c r="J553" s="7">
        <v>6000</v>
      </c>
      <c r="K553" s="9">
        <v>2500000</v>
      </c>
      <c r="L553" s="10">
        <f>K553/0.28</f>
        <v>8928571.4285714272</v>
      </c>
      <c r="M553" s="7" t="s">
        <v>9</v>
      </c>
    </row>
    <row r="554" spans="1:13" x14ac:dyDescent="0.2">
      <c r="A554" s="7" t="s">
        <v>107</v>
      </c>
      <c r="B554" s="6">
        <v>1989</v>
      </c>
      <c r="C554" s="6">
        <v>4</v>
      </c>
      <c r="D554" s="7"/>
      <c r="E554" s="6">
        <v>1989</v>
      </c>
      <c r="F554" s="6">
        <v>4</v>
      </c>
      <c r="G554" s="6">
        <v>8</v>
      </c>
      <c r="H554" s="7">
        <v>10</v>
      </c>
      <c r="I554" s="8">
        <v>150000</v>
      </c>
      <c r="J554" s="8">
        <v>150000</v>
      </c>
      <c r="K554" s="9">
        <v>1100000</v>
      </c>
      <c r="L554" s="9">
        <f>K554/0.57</f>
        <v>1929824.561403509</v>
      </c>
      <c r="M554" s="7" t="s">
        <v>9</v>
      </c>
    </row>
    <row r="555" spans="1:13" x14ac:dyDescent="0.2">
      <c r="A555" s="7" t="s">
        <v>208</v>
      </c>
      <c r="B555" s="7">
        <v>1994</v>
      </c>
      <c r="C555" s="7">
        <v>11</v>
      </c>
      <c r="D555" s="7">
        <v>19</v>
      </c>
      <c r="E555" s="7">
        <v>1994</v>
      </c>
      <c r="F555" s="7">
        <v>11</v>
      </c>
      <c r="G555" s="7">
        <v>19</v>
      </c>
      <c r="H555" s="7">
        <v>145</v>
      </c>
      <c r="I555" s="7">
        <v>120000</v>
      </c>
      <c r="J555" s="7"/>
      <c r="K555" s="10">
        <v>2119000</v>
      </c>
      <c r="L555" s="10">
        <f>K555/0.68</f>
        <v>3116176.4705882352</v>
      </c>
      <c r="M555" s="7" t="s">
        <v>12</v>
      </c>
    </row>
    <row r="556" spans="1:13" x14ac:dyDescent="0.2">
      <c r="A556" s="7" t="s">
        <v>301</v>
      </c>
      <c r="B556" s="7">
        <v>2002</v>
      </c>
      <c r="C556" s="7">
        <v>5</v>
      </c>
      <c r="D556" s="7">
        <v>24</v>
      </c>
      <c r="E556" s="7">
        <v>2002</v>
      </c>
      <c r="F556" s="7">
        <v>6</v>
      </c>
      <c r="G556" s="7">
        <v>7</v>
      </c>
      <c r="H556" s="7">
        <v>3</v>
      </c>
      <c r="I556" s="7">
        <v>1750</v>
      </c>
      <c r="J556" s="7"/>
      <c r="K556" s="10">
        <v>500000</v>
      </c>
      <c r="L556" s="9">
        <f>K556/0.82</f>
        <v>609756.0975609757</v>
      </c>
      <c r="M556" s="7" t="s">
        <v>12</v>
      </c>
    </row>
    <row r="557" spans="1:13" x14ac:dyDescent="0.2">
      <c r="A557" s="7" t="s">
        <v>301</v>
      </c>
      <c r="B557" s="7">
        <v>2003</v>
      </c>
      <c r="C557" s="7">
        <v>4</v>
      </c>
      <c r="D557" s="7">
        <v>16</v>
      </c>
      <c r="E557" s="7">
        <v>2003</v>
      </c>
      <c r="F557" s="7">
        <v>4</v>
      </c>
      <c r="G557" s="7">
        <v>22</v>
      </c>
      <c r="H557" s="7">
        <v>1</v>
      </c>
      <c r="I557" s="7">
        <v>460</v>
      </c>
      <c r="J557" s="7"/>
      <c r="K557" s="10">
        <v>2100000</v>
      </c>
      <c r="L557" s="10">
        <f>K557/0.84</f>
        <v>2500000</v>
      </c>
      <c r="M557" s="7" t="s">
        <v>12</v>
      </c>
    </row>
    <row r="558" spans="1:13" x14ac:dyDescent="0.2">
      <c r="A558" s="7" t="s">
        <v>301</v>
      </c>
      <c r="B558" s="7">
        <v>2003</v>
      </c>
      <c r="C558" s="7">
        <v>11</v>
      </c>
      <c r="D558" s="7">
        <v>14</v>
      </c>
      <c r="E558" s="7">
        <v>2003</v>
      </c>
      <c r="F558" s="7">
        <v>11</v>
      </c>
      <c r="G558" s="7">
        <v>14</v>
      </c>
      <c r="H558" s="7">
        <v>9</v>
      </c>
      <c r="I558" s="7">
        <v>65003</v>
      </c>
      <c r="J558" s="7"/>
      <c r="K558" s="10">
        <v>42620000</v>
      </c>
      <c r="L558" s="10">
        <f>K558/0.84</f>
        <v>50738095.238095239</v>
      </c>
      <c r="M558" s="7" t="s">
        <v>12</v>
      </c>
    </row>
    <row r="559" spans="1:13" x14ac:dyDescent="0.2">
      <c r="A559" s="7" t="s">
        <v>301</v>
      </c>
      <c r="B559" s="7">
        <v>2009</v>
      </c>
      <c r="C559" s="7">
        <v>2</v>
      </c>
      <c r="D559" s="7">
        <v>2</v>
      </c>
      <c r="E559" s="7">
        <v>2009</v>
      </c>
      <c r="F559" s="7">
        <v>2</v>
      </c>
      <c r="G559" s="7">
        <v>12</v>
      </c>
      <c r="H559" s="7">
        <v>5</v>
      </c>
      <c r="I559" s="7">
        <v>10000</v>
      </c>
      <c r="J559" s="7"/>
      <c r="K559" s="10">
        <v>8403000</v>
      </c>
      <c r="L559" s="9">
        <f>K559/0.98</f>
        <v>8574489.7959183678</v>
      </c>
      <c r="M559" s="7" t="s">
        <v>12</v>
      </c>
    </row>
    <row r="560" spans="1:13" x14ac:dyDescent="0.2">
      <c r="A560" s="7" t="s">
        <v>301</v>
      </c>
      <c r="B560" s="7">
        <v>2013</v>
      </c>
      <c r="C560" s="7">
        <v>12</v>
      </c>
      <c r="D560" s="7">
        <v>23</v>
      </c>
      <c r="E560" s="7">
        <v>2013</v>
      </c>
      <c r="F560" s="7">
        <v>12</v>
      </c>
      <c r="G560" s="7">
        <v>25</v>
      </c>
      <c r="H560" s="7">
        <v>0</v>
      </c>
      <c r="I560" s="7">
        <v>0</v>
      </c>
      <c r="J560" s="7"/>
      <c r="K560" s="10">
        <v>102000</v>
      </c>
      <c r="L560" s="10">
        <f>K560/1.07</f>
        <v>95327.102803738308</v>
      </c>
      <c r="M560" s="7" t="s">
        <v>12</v>
      </c>
    </row>
    <row r="561" spans="1:13" x14ac:dyDescent="0.2">
      <c r="A561" s="7" t="s">
        <v>324</v>
      </c>
      <c r="B561" s="6">
        <v>2009</v>
      </c>
      <c r="C561" s="6">
        <v>1</v>
      </c>
      <c r="D561" s="6">
        <v>8</v>
      </c>
      <c r="E561" s="6">
        <v>2009</v>
      </c>
      <c r="F561" s="6">
        <v>1</v>
      </c>
      <c r="G561" s="6">
        <v>16</v>
      </c>
      <c r="H561" s="7">
        <v>11</v>
      </c>
      <c r="I561" s="7"/>
      <c r="J561" s="7"/>
      <c r="K561" s="9">
        <v>44000000</v>
      </c>
      <c r="L561" s="9">
        <f>K561/0.98</f>
        <v>44897959.183673471</v>
      </c>
      <c r="M561" s="7" t="s">
        <v>56</v>
      </c>
    </row>
    <row r="562" spans="1:13" x14ac:dyDescent="0.2">
      <c r="A562" s="7" t="s">
        <v>176</v>
      </c>
      <c r="B562" s="6">
        <v>1993</v>
      </c>
      <c r="C562" s="6">
        <v>6</v>
      </c>
      <c r="D562" s="6">
        <v>15</v>
      </c>
      <c r="E562" s="6">
        <v>1993</v>
      </c>
      <c r="F562" s="6">
        <v>7</v>
      </c>
      <c r="G562" s="6">
        <v>8</v>
      </c>
      <c r="H562" s="7">
        <v>132</v>
      </c>
      <c r="I562" s="7"/>
      <c r="J562" s="7"/>
      <c r="K562" s="9">
        <v>860000000</v>
      </c>
      <c r="L562" s="9">
        <f>K562/0.66</f>
        <v>1303030303.030303</v>
      </c>
      <c r="M562" s="7" t="s">
        <v>56</v>
      </c>
    </row>
    <row r="563" spans="1:13" x14ac:dyDescent="0.2">
      <c r="A563" s="7" t="s">
        <v>39</v>
      </c>
      <c r="B563" s="6">
        <v>1965</v>
      </c>
      <c r="C563" s="6">
        <v>4</v>
      </c>
      <c r="D563" s="7"/>
      <c r="E563" s="6">
        <v>1965</v>
      </c>
      <c r="F563" s="6">
        <v>7</v>
      </c>
      <c r="G563" s="6">
        <v>1</v>
      </c>
      <c r="H563" s="7"/>
      <c r="I563" s="8">
        <v>50000</v>
      </c>
      <c r="J563" s="7"/>
      <c r="K563" s="9">
        <v>4000000</v>
      </c>
      <c r="L563" s="9">
        <f>K563/0.14</f>
        <v>28571428.571428567</v>
      </c>
      <c r="M563" s="7" t="s">
        <v>9</v>
      </c>
    </row>
    <row r="564" spans="1:13" x14ac:dyDescent="0.2">
      <c r="A564" s="7" t="s">
        <v>39</v>
      </c>
      <c r="B564" s="6">
        <v>1967</v>
      </c>
      <c r="C564" s="6">
        <v>2</v>
      </c>
      <c r="D564" s="6">
        <v>8</v>
      </c>
      <c r="E564" s="6">
        <v>1967</v>
      </c>
      <c r="F564" s="6">
        <v>2</v>
      </c>
      <c r="G564" s="6">
        <v>1</v>
      </c>
      <c r="H564" s="7"/>
      <c r="I564" s="8">
        <v>20000</v>
      </c>
      <c r="J564" s="7">
        <v>400</v>
      </c>
      <c r="K564" s="9">
        <v>100000</v>
      </c>
      <c r="L564" s="9">
        <f>K564/0.15</f>
        <v>666666.66666666674</v>
      </c>
      <c r="M564" s="7" t="s">
        <v>9</v>
      </c>
    </row>
    <row r="565" spans="1:13" x14ac:dyDescent="0.2">
      <c r="A565" s="7" t="s">
        <v>39</v>
      </c>
      <c r="B565" s="7">
        <v>1970</v>
      </c>
      <c r="C565" s="7">
        <v>4</v>
      </c>
      <c r="D565" s="7">
        <v>8</v>
      </c>
      <c r="E565" s="7">
        <v>1970</v>
      </c>
      <c r="F565" s="7">
        <v>4</v>
      </c>
      <c r="G565" s="7">
        <v>8</v>
      </c>
      <c r="H565" s="7">
        <v>20</v>
      </c>
      <c r="I565" s="7">
        <v>140500</v>
      </c>
      <c r="J565" s="7"/>
      <c r="K565" s="10">
        <v>500000</v>
      </c>
      <c r="L565" s="10">
        <f>K565/0.18</f>
        <v>2777777.777777778</v>
      </c>
      <c r="M565" s="7" t="s">
        <v>12</v>
      </c>
    </row>
    <row r="566" spans="1:13" x14ac:dyDescent="0.2">
      <c r="A566" s="7" t="s">
        <v>39</v>
      </c>
      <c r="B566" s="7">
        <v>1970</v>
      </c>
      <c r="C566" s="7">
        <v>11</v>
      </c>
      <c r="D566" s="7"/>
      <c r="E566" s="7">
        <v>1970</v>
      </c>
      <c r="F566" s="7">
        <v>11</v>
      </c>
      <c r="G566" s="7"/>
      <c r="H566" s="7">
        <v>0</v>
      </c>
      <c r="I566" s="7">
        <v>10100</v>
      </c>
      <c r="J566" s="7"/>
      <c r="K566" s="10">
        <v>20000</v>
      </c>
      <c r="L566" s="10">
        <f>K566/0.18</f>
        <v>111111.11111111111</v>
      </c>
      <c r="M566" s="7" t="s">
        <v>12</v>
      </c>
    </row>
    <row r="567" spans="1:13" x14ac:dyDescent="0.2">
      <c r="A567" s="7" t="s">
        <v>39</v>
      </c>
      <c r="B567" s="6">
        <v>1971</v>
      </c>
      <c r="C567" s="6">
        <v>7</v>
      </c>
      <c r="D567" s="6">
        <v>1</v>
      </c>
      <c r="E567" s="7"/>
      <c r="F567" s="7"/>
      <c r="G567" s="7"/>
      <c r="H567" s="7"/>
      <c r="I567" s="8">
        <v>2400</v>
      </c>
      <c r="J567" s="7"/>
      <c r="K567" s="9">
        <v>50000</v>
      </c>
      <c r="L567" s="9">
        <f>K567/0.19</f>
        <v>263157.89473684208</v>
      </c>
      <c r="M567" s="7" t="s">
        <v>9</v>
      </c>
    </row>
    <row r="568" spans="1:13" x14ac:dyDescent="0.2">
      <c r="A568" s="7" t="s">
        <v>39</v>
      </c>
      <c r="B568" s="7">
        <v>1982</v>
      </c>
      <c r="C568" s="7">
        <v>11</v>
      </c>
      <c r="D568" s="7"/>
      <c r="E568" s="7">
        <v>1983</v>
      </c>
      <c r="F568" s="7">
        <v>7</v>
      </c>
      <c r="G568" s="7"/>
      <c r="H568" s="7">
        <v>307</v>
      </c>
      <c r="I568" s="7">
        <v>700000</v>
      </c>
      <c r="J568" s="7"/>
      <c r="K568" s="10">
        <v>232100000</v>
      </c>
      <c r="L568" s="10">
        <f>K568/0.46</f>
        <v>504565217.39130431</v>
      </c>
      <c r="M568" s="7" t="s">
        <v>12</v>
      </c>
    </row>
    <row r="569" spans="1:13" x14ac:dyDescent="0.2">
      <c r="A569" s="7" t="s">
        <v>39</v>
      </c>
      <c r="B569" s="7">
        <v>1989</v>
      </c>
      <c r="C569" s="7">
        <v>6</v>
      </c>
      <c r="D569" s="7"/>
      <c r="E569" s="7">
        <v>1989</v>
      </c>
      <c r="F569" s="7">
        <v>6</v>
      </c>
      <c r="G569" s="7"/>
      <c r="H569" s="7">
        <v>35</v>
      </c>
      <c r="I569" s="7">
        <v>30000</v>
      </c>
      <c r="J569" s="7"/>
      <c r="K569" s="10">
        <v>15000000</v>
      </c>
      <c r="L569" s="9">
        <f>K569/0.57</f>
        <v>26315789.473684214</v>
      </c>
      <c r="M569" s="7" t="s">
        <v>12</v>
      </c>
    </row>
    <row r="570" spans="1:13" x14ac:dyDescent="0.2">
      <c r="A570" s="7" t="s">
        <v>39</v>
      </c>
      <c r="B570" s="6">
        <v>1991</v>
      </c>
      <c r="C570" s="6">
        <v>2</v>
      </c>
      <c r="D570" s="6">
        <v>2</v>
      </c>
      <c r="E570" s="6">
        <v>1991</v>
      </c>
      <c r="F570" s="6">
        <v>2</v>
      </c>
      <c r="G570" s="6">
        <v>8</v>
      </c>
      <c r="H570" s="7">
        <v>14</v>
      </c>
      <c r="I570" s="7"/>
      <c r="J570" s="7"/>
      <c r="K570" s="9">
        <v>2000000</v>
      </c>
      <c r="L570" s="10">
        <f>K570/0.62</f>
        <v>3225806.4516129033</v>
      </c>
      <c r="M570" s="7" t="s">
        <v>56</v>
      </c>
    </row>
    <row r="571" spans="1:13" x14ac:dyDescent="0.2">
      <c r="A571" s="7" t="s">
        <v>39</v>
      </c>
      <c r="B571" s="7">
        <v>1992</v>
      </c>
      <c r="C571" s="7">
        <v>3</v>
      </c>
      <c r="D571" s="7">
        <v>24</v>
      </c>
      <c r="E571" s="7">
        <v>1992</v>
      </c>
      <c r="F571" s="7">
        <v>5</v>
      </c>
      <c r="G571" s="7">
        <v>8</v>
      </c>
      <c r="H571" s="7">
        <v>22</v>
      </c>
      <c r="I571" s="7">
        <v>205000</v>
      </c>
      <c r="J571" s="7"/>
      <c r="K571" s="10">
        <v>20000000</v>
      </c>
      <c r="L571" s="10">
        <f>K571/0.64</f>
        <v>31250000</v>
      </c>
      <c r="M571" s="7" t="s">
        <v>12</v>
      </c>
    </row>
    <row r="572" spans="1:13" x14ac:dyDescent="0.2">
      <c r="A572" s="7" t="s">
        <v>39</v>
      </c>
      <c r="B572" s="7">
        <v>1997</v>
      </c>
      <c r="C572" s="7">
        <v>10</v>
      </c>
      <c r="D572" s="7"/>
      <c r="E572" s="7">
        <v>1998</v>
      </c>
      <c r="F572" s="7">
        <v>3</v>
      </c>
      <c r="G572" s="7"/>
      <c r="H572" s="7">
        <v>218</v>
      </c>
      <c r="I572" s="7">
        <v>35091</v>
      </c>
      <c r="J572" s="7"/>
      <c r="K572" s="10">
        <v>271000000</v>
      </c>
      <c r="L572" s="10">
        <f>K572/0.75</f>
        <v>361333333.33333331</v>
      </c>
      <c r="M572" s="7" t="s">
        <v>12</v>
      </c>
    </row>
    <row r="573" spans="1:13" x14ac:dyDescent="0.2">
      <c r="A573" s="7" t="s">
        <v>39</v>
      </c>
      <c r="B573" s="7">
        <v>2002</v>
      </c>
      <c r="C573" s="7">
        <v>3</v>
      </c>
      <c r="D573" s="7">
        <v>6</v>
      </c>
      <c r="E573" s="7">
        <v>2002</v>
      </c>
      <c r="F573" s="7">
        <v>4</v>
      </c>
      <c r="G573" s="7">
        <v>29</v>
      </c>
      <c r="H573" s="7">
        <v>31</v>
      </c>
      <c r="I573" s="7">
        <v>54113</v>
      </c>
      <c r="J573" s="7"/>
      <c r="K573" s="10">
        <v>13000000</v>
      </c>
      <c r="L573" s="9">
        <f>K573/0.82</f>
        <v>15853658.536585366</v>
      </c>
      <c r="M573" s="7" t="s">
        <v>12</v>
      </c>
    </row>
    <row r="574" spans="1:13" x14ac:dyDescent="0.2">
      <c r="A574" s="7" t="s">
        <v>39</v>
      </c>
      <c r="B574" s="7">
        <v>2002</v>
      </c>
      <c r="C574" s="7">
        <v>3</v>
      </c>
      <c r="D574" s="7">
        <v>19</v>
      </c>
      <c r="E574" s="7">
        <v>2002</v>
      </c>
      <c r="F574" s="7">
        <v>3</v>
      </c>
      <c r="G574" s="7">
        <v>19</v>
      </c>
      <c r="H574" s="7">
        <v>0</v>
      </c>
      <c r="I574" s="7">
        <v>520</v>
      </c>
      <c r="J574" s="7"/>
      <c r="K574" s="10">
        <v>3000000</v>
      </c>
      <c r="L574" s="9">
        <f>K574/0.82</f>
        <v>3658536.5853658537</v>
      </c>
      <c r="M574" s="7" t="s">
        <v>12</v>
      </c>
    </row>
    <row r="575" spans="1:13" x14ac:dyDescent="0.2">
      <c r="A575" s="7" t="s">
        <v>39</v>
      </c>
      <c r="B575" s="7">
        <v>2006</v>
      </c>
      <c r="C575" s="7">
        <v>2</v>
      </c>
      <c r="D575" s="7">
        <v>16</v>
      </c>
      <c r="E575" s="7">
        <v>2006</v>
      </c>
      <c r="F575" s="7">
        <v>5</v>
      </c>
      <c r="G575" s="7">
        <v>6</v>
      </c>
      <c r="H575" s="7">
        <v>16</v>
      </c>
      <c r="I575" s="7">
        <v>57670</v>
      </c>
      <c r="J575" s="7"/>
      <c r="K575" s="10">
        <v>2800000</v>
      </c>
      <c r="L575" s="10">
        <f>K575/0.92</f>
        <v>3043478.260869565</v>
      </c>
      <c r="M575" s="7" t="s">
        <v>12</v>
      </c>
    </row>
    <row r="576" spans="1:13" x14ac:dyDescent="0.2">
      <c r="A576" s="7" t="s">
        <v>39</v>
      </c>
      <c r="B576" s="7">
        <v>2008</v>
      </c>
      <c r="C576" s="7">
        <v>1</v>
      </c>
      <c r="D576" s="7">
        <v>30</v>
      </c>
      <c r="E576" s="7">
        <v>2008</v>
      </c>
      <c r="F576" s="7">
        <v>3</v>
      </c>
      <c r="G576" s="7">
        <v>3</v>
      </c>
      <c r="H576" s="7">
        <v>41</v>
      </c>
      <c r="I576" s="7">
        <v>289122</v>
      </c>
      <c r="J576" s="7"/>
      <c r="K576" s="10">
        <v>1000000000</v>
      </c>
      <c r="L576" s="9">
        <f>K576/0.99</f>
        <v>1010101010.1010101</v>
      </c>
      <c r="M576" s="7" t="s">
        <v>12</v>
      </c>
    </row>
    <row r="577" spans="1:13" x14ac:dyDescent="0.2">
      <c r="A577" s="7" t="s">
        <v>15</v>
      </c>
      <c r="B577" s="6">
        <v>1979</v>
      </c>
      <c r="C577" s="6">
        <v>10</v>
      </c>
      <c r="D577" s="7"/>
      <c r="E577" s="6">
        <v>1979</v>
      </c>
      <c r="F577" s="6">
        <v>10</v>
      </c>
      <c r="G577" s="6">
        <v>31</v>
      </c>
      <c r="H577" s="7">
        <v>50</v>
      </c>
      <c r="I577" s="8">
        <v>66000</v>
      </c>
      <c r="J577" s="7"/>
      <c r="K577" s="9">
        <v>14000000</v>
      </c>
      <c r="L577" s="9">
        <f>K577/0.33</f>
        <v>42424242.424242422</v>
      </c>
      <c r="M577" s="7" t="s">
        <v>9</v>
      </c>
    </row>
    <row r="578" spans="1:13" x14ac:dyDescent="0.2">
      <c r="A578" s="7" t="s">
        <v>15</v>
      </c>
      <c r="B578" s="7">
        <v>1994</v>
      </c>
      <c r="C578" s="7">
        <v>11</v>
      </c>
      <c r="D578" s="7">
        <v>2</v>
      </c>
      <c r="E578" s="7">
        <v>1994</v>
      </c>
      <c r="F578" s="7">
        <v>11</v>
      </c>
      <c r="G578" s="7">
        <v>8</v>
      </c>
      <c r="H578" s="7">
        <v>600</v>
      </c>
      <c r="I578" s="7">
        <v>160660</v>
      </c>
      <c r="J578" s="7"/>
      <c r="K578" s="10">
        <v>140000000</v>
      </c>
      <c r="L578" s="10">
        <f>K578/0.68</f>
        <v>205882352.94117644</v>
      </c>
      <c r="M578" s="7" t="s">
        <v>12</v>
      </c>
    </row>
    <row r="579" spans="1:13" x14ac:dyDescent="0.2">
      <c r="A579" s="7" t="s">
        <v>15</v>
      </c>
      <c r="B579" s="7">
        <v>1997</v>
      </c>
      <c r="C579" s="7">
        <v>10</v>
      </c>
      <c r="D579" s="7">
        <v>18</v>
      </c>
      <c r="E579" s="7">
        <v>1997</v>
      </c>
      <c r="F579" s="7">
        <v>10</v>
      </c>
      <c r="G579" s="7">
        <v>20</v>
      </c>
      <c r="H579" s="7">
        <v>4</v>
      </c>
      <c r="I579" s="7">
        <v>0</v>
      </c>
      <c r="J579" s="7"/>
      <c r="K579" s="10">
        <v>1000000</v>
      </c>
      <c r="L579" s="10">
        <f>K579/0.74</f>
        <v>1351351.3513513515</v>
      </c>
      <c r="M579" s="7" t="s">
        <v>12</v>
      </c>
    </row>
    <row r="580" spans="1:13" x14ac:dyDescent="0.2">
      <c r="A580" s="7" t="s">
        <v>35</v>
      </c>
      <c r="B580" s="6">
        <v>1982</v>
      </c>
      <c r="C580" s="6">
        <v>9</v>
      </c>
      <c r="D580" s="6">
        <v>17</v>
      </c>
      <c r="E580" s="6">
        <v>1982</v>
      </c>
      <c r="F580" s="6">
        <v>9</v>
      </c>
      <c r="G580" s="6">
        <v>21</v>
      </c>
      <c r="H580" s="7">
        <v>500</v>
      </c>
      <c r="I580" s="8">
        <v>50000</v>
      </c>
      <c r="J580" s="7"/>
      <c r="K580" s="9">
        <v>280000000</v>
      </c>
      <c r="L580" s="10">
        <f>K580/0.44</f>
        <v>636363636.36363637</v>
      </c>
      <c r="M580" s="7" t="s">
        <v>9</v>
      </c>
    </row>
    <row r="581" spans="1:13" x14ac:dyDescent="0.2">
      <c r="A581" s="7" t="s">
        <v>35</v>
      </c>
      <c r="B581" s="7">
        <v>1999</v>
      </c>
      <c r="C581" s="7">
        <v>9</v>
      </c>
      <c r="D581" s="7">
        <v>10</v>
      </c>
      <c r="E581" s="7">
        <v>1999</v>
      </c>
      <c r="F581" s="7">
        <v>9</v>
      </c>
      <c r="G581" s="7">
        <v>13</v>
      </c>
      <c r="H581" s="7">
        <v>7</v>
      </c>
      <c r="I581" s="7">
        <v>5450</v>
      </c>
      <c r="J581" s="7"/>
      <c r="K581" s="10">
        <v>1500000</v>
      </c>
      <c r="L581" s="10">
        <f>K581/0.76</f>
        <v>1973684.2105263157</v>
      </c>
      <c r="M581" s="7" t="s">
        <v>12</v>
      </c>
    </row>
    <row r="582" spans="1:13" x14ac:dyDescent="0.2">
      <c r="A582" s="7" t="s">
        <v>35</v>
      </c>
      <c r="B582" s="7">
        <v>2011</v>
      </c>
      <c r="C582" s="7">
        <v>9</v>
      </c>
      <c r="D582" s="7"/>
      <c r="E582" s="7">
        <v>2011</v>
      </c>
      <c r="F582" s="7">
        <v>10</v>
      </c>
      <c r="G582" s="7">
        <v>17</v>
      </c>
      <c r="H582" s="7">
        <v>35</v>
      </c>
      <c r="I582" s="7">
        <v>300000</v>
      </c>
      <c r="J582" s="7"/>
      <c r="K582" s="10">
        <v>1000000000</v>
      </c>
      <c r="L582" s="10">
        <f>K582/1.03</f>
        <v>970873786.40776694</v>
      </c>
      <c r="M582" s="7" t="s">
        <v>12</v>
      </c>
    </row>
    <row r="583" spans="1:13" x14ac:dyDescent="0.2">
      <c r="A583" s="7" t="s">
        <v>260</v>
      </c>
      <c r="B583" s="6">
        <v>1998</v>
      </c>
      <c r="C583" s="6">
        <v>4</v>
      </c>
      <c r="D583" s="6">
        <v>10</v>
      </c>
      <c r="E583" s="6">
        <v>1998</v>
      </c>
      <c r="F583" s="6">
        <v>4</v>
      </c>
      <c r="G583" s="6">
        <v>13</v>
      </c>
      <c r="H583" s="7">
        <v>5</v>
      </c>
      <c r="I583" s="7"/>
      <c r="J583" s="7"/>
      <c r="K583" s="9">
        <v>1270000000</v>
      </c>
      <c r="L583" s="9">
        <f>K583/0.75</f>
        <v>1693333333.3333333</v>
      </c>
      <c r="M583" s="7" t="s">
        <v>56</v>
      </c>
    </row>
    <row r="584" spans="1:13" x14ac:dyDescent="0.2">
      <c r="A584" s="7" t="s">
        <v>117</v>
      </c>
      <c r="B584" s="6">
        <v>1990</v>
      </c>
      <c r="C584" s="6">
        <v>1</v>
      </c>
      <c r="D584" s="6">
        <v>26</v>
      </c>
      <c r="E584" s="6">
        <v>1990</v>
      </c>
      <c r="F584" s="6">
        <v>2</v>
      </c>
      <c r="G584" s="6">
        <v>10</v>
      </c>
      <c r="H584" s="7">
        <v>47</v>
      </c>
      <c r="I584" s="7"/>
      <c r="J584" s="7"/>
      <c r="K584" s="9">
        <v>2000000000</v>
      </c>
      <c r="L584" s="12">
        <f>K584/0.6</f>
        <v>3333333333.3333335</v>
      </c>
      <c r="M584" s="7" t="s">
        <v>56</v>
      </c>
    </row>
    <row r="585" spans="1:13" x14ac:dyDescent="0.2">
      <c r="A585" s="7" t="s">
        <v>117</v>
      </c>
      <c r="B585" s="6">
        <v>1990</v>
      </c>
      <c r="C585" s="6">
        <v>2</v>
      </c>
      <c r="D585" s="6">
        <v>26</v>
      </c>
      <c r="E585" s="6">
        <v>1990</v>
      </c>
      <c r="F585" s="6">
        <v>2</v>
      </c>
      <c r="G585" s="6">
        <v>28</v>
      </c>
      <c r="H585" s="7">
        <v>17</v>
      </c>
      <c r="I585" s="7"/>
      <c r="J585" s="7"/>
      <c r="K585" s="9">
        <v>2000000000</v>
      </c>
      <c r="L585" s="12">
        <f>K585/0.6</f>
        <v>3333333333.3333335</v>
      </c>
      <c r="M585" s="7" t="s">
        <v>56</v>
      </c>
    </row>
    <row r="586" spans="1:13" x14ac:dyDescent="0.2">
      <c r="A586" s="7" t="s">
        <v>310</v>
      </c>
      <c r="B586" s="6">
        <v>2003</v>
      </c>
      <c r="C586" s="6">
        <v>8</v>
      </c>
      <c r="D586" s="6">
        <v>5</v>
      </c>
      <c r="E586" s="6">
        <v>2003</v>
      </c>
      <c r="F586" s="6">
        <v>8</v>
      </c>
      <c r="G586" s="6">
        <v>6</v>
      </c>
      <c r="H586" s="7"/>
      <c r="I586" s="7"/>
      <c r="J586" s="7"/>
      <c r="K586" s="9">
        <v>383000</v>
      </c>
      <c r="L586" s="10">
        <f>K586/0.84</f>
        <v>455952.38095238095</v>
      </c>
      <c r="M586" s="7" t="s">
        <v>56</v>
      </c>
    </row>
    <row r="587" spans="1:13" x14ac:dyDescent="0.2">
      <c r="A587" s="7" t="s">
        <v>201</v>
      </c>
      <c r="B587" s="6">
        <v>1968</v>
      </c>
      <c r="C587" s="6">
        <v>5</v>
      </c>
      <c r="D587" s="6">
        <v>7</v>
      </c>
      <c r="E587" s="6">
        <v>1968</v>
      </c>
      <c r="F587" s="6">
        <v>5</v>
      </c>
      <c r="G587" s="6">
        <v>14</v>
      </c>
      <c r="H587" s="7">
        <v>1</v>
      </c>
      <c r="I587" s="8">
        <v>10000</v>
      </c>
      <c r="J587" s="8">
        <v>6000</v>
      </c>
      <c r="K587" s="9">
        <v>920000</v>
      </c>
      <c r="L587" s="9">
        <f>K587/0.16</f>
        <v>5750000</v>
      </c>
      <c r="M587" s="7" t="s">
        <v>9</v>
      </c>
    </row>
    <row r="588" spans="1:13" x14ac:dyDescent="0.2">
      <c r="A588" s="7" t="s">
        <v>201</v>
      </c>
      <c r="B588" s="7">
        <v>1994</v>
      </c>
      <c r="C588" s="7">
        <v>8</v>
      </c>
      <c r="D588" s="7">
        <v>15</v>
      </c>
      <c r="E588" s="7">
        <v>1994</v>
      </c>
      <c r="F588" s="7">
        <v>8</v>
      </c>
      <c r="G588" s="7">
        <v>18</v>
      </c>
      <c r="H588" s="7">
        <v>4</v>
      </c>
      <c r="I588" s="7">
        <v>43014</v>
      </c>
      <c r="J588" s="7"/>
      <c r="K588" s="10">
        <v>3500000</v>
      </c>
      <c r="L588" s="10">
        <f>K588/0.68</f>
        <v>5147058.8235294111</v>
      </c>
      <c r="M588" s="7" t="s">
        <v>12</v>
      </c>
    </row>
    <row r="589" spans="1:13" x14ac:dyDescent="0.2">
      <c r="A589" s="7" t="s">
        <v>201</v>
      </c>
      <c r="B589" s="7">
        <v>1995</v>
      </c>
      <c r="C589" s="7">
        <v>4</v>
      </c>
      <c r="D589" s="7">
        <v>28</v>
      </c>
      <c r="E589" s="7">
        <v>1995</v>
      </c>
      <c r="F589" s="7">
        <v>5</v>
      </c>
      <c r="G589" s="7">
        <v>15</v>
      </c>
      <c r="H589" s="7">
        <v>27</v>
      </c>
      <c r="I589" s="7">
        <v>93875</v>
      </c>
      <c r="J589" s="7"/>
      <c r="K589" s="10">
        <v>500000</v>
      </c>
      <c r="L589" s="9">
        <f>K589/0.7</f>
        <v>714285.71428571432</v>
      </c>
      <c r="M589" s="7" t="s">
        <v>12</v>
      </c>
    </row>
    <row r="590" spans="1:13" x14ac:dyDescent="0.2">
      <c r="A590" s="7" t="s">
        <v>201</v>
      </c>
      <c r="B590" s="7">
        <v>1999</v>
      </c>
      <c r="C590" s="7">
        <v>8</v>
      </c>
      <c r="D590" s="7">
        <v>23</v>
      </c>
      <c r="E590" s="7">
        <v>1999</v>
      </c>
      <c r="F590" s="7">
        <v>9</v>
      </c>
      <c r="G590" s="7">
        <v>9</v>
      </c>
      <c r="H590" s="7">
        <v>0</v>
      </c>
      <c r="I590" s="7">
        <v>6755</v>
      </c>
      <c r="J590" s="7"/>
      <c r="K590" s="10">
        <v>2700000</v>
      </c>
      <c r="L590" s="10">
        <f>K590/0.76</f>
        <v>3552631.5789473685</v>
      </c>
      <c r="M590" s="7" t="s">
        <v>12</v>
      </c>
    </row>
    <row r="591" spans="1:13" x14ac:dyDescent="0.2">
      <c r="A591" s="7" t="s">
        <v>201</v>
      </c>
      <c r="B591" s="7">
        <v>2005</v>
      </c>
      <c r="C591" s="7">
        <v>4</v>
      </c>
      <c r="D591" s="7">
        <v>23</v>
      </c>
      <c r="E591" s="7">
        <v>2005</v>
      </c>
      <c r="F591" s="7">
        <v>4</v>
      </c>
      <c r="G591" s="7">
        <v>26</v>
      </c>
      <c r="H591" s="7">
        <v>156</v>
      </c>
      <c r="I591" s="7">
        <v>235418</v>
      </c>
      <c r="J591" s="7"/>
      <c r="K591" s="10">
        <v>5000000</v>
      </c>
      <c r="L591" s="10">
        <f>K591/0.9</f>
        <v>5555555.555555555</v>
      </c>
      <c r="M591" s="7" t="s">
        <v>12</v>
      </c>
    </row>
    <row r="592" spans="1:13" x14ac:dyDescent="0.2">
      <c r="A592" s="7" t="s">
        <v>201</v>
      </c>
      <c r="B592" s="7">
        <v>2005</v>
      </c>
      <c r="C592" s="7">
        <v>5</v>
      </c>
      <c r="D592" s="7">
        <v>20</v>
      </c>
      <c r="E592" s="7">
        <v>2005</v>
      </c>
      <c r="F592" s="7">
        <v>5</v>
      </c>
      <c r="G592" s="7">
        <v>22</v>
      </c>
      <c r="H592" s="7">
        <v>42</v>
      </c>
      <c r="I592" s="7">
        <v>0</v>
      </c>
      <c r="J592" s="7"/>
      <c r="K592" s="10">
        <v>1200000</v>
      </c>
      <c r="L592" s="10">
        <f>K592/0.9</f>
        <v>1333333.3333333333</v>
      </c>
      <c r="M592" s="7" t="s">
        <v>12</v>
      </c>
    </row>
    <row r="593" spans="1:13" x14ac:dyDescent="0.2">
      <c r="A593" s="7" t="s">
        <v>201</v>
      </c>
      <c r="B593" s="7">
        <v>2006</v>
      </c>
      <c r="C593" s="7">
        <v>8</v>
      </c>
      <c r="D593" s="7">
        <v>5</v>
      </c>
      <c r="E593" s="7">
        <v>2006</v>
      </c>
      <c r="F593" s="7">
        <v>8</v>
      </c>
      <c r="G593" s="7">
        <v>8</v>
      </c>
      <c r="H593" s="7">
        <v>498</v>
      </c>
      <c r="I593" s="7">
        <v>10096</v>
      </c>
      <c r="J593" s="7"/>
      <c r="K593" s="10">
        <v>3200000</v>
      </c>
      <c r="L593" s="10">
        <f>K593/0.92</f>
        <v>3478260.8695652173</v>
      </c>
      <c r="M593" s="7" t="s">
        <v>12</v>
      </c>
    </row>
    <row r="594" spans="1:13" x14ac:dyDescent="0.2">
      <c r="A594" s="7" t="s">
        <v>201</v>
      </c>
      <c r="B594" s="7">
        <v>2013</v>
      </c>
      <c r="C594" s="7">
        <v>4</v>
      </c>
      <c r="D594" s="7">
        <v>10</v>
      </c>
      <c r="E594" s="7">
        <v>2013</v>
      </c>
      <c r="F594" s="7">
        <v>4</v>
      </c>
      <c r="G594" s="7">
        <v>30</v>
      </c>
      <c r="H594" s="7">
        <v>0</v>
      </c>
      <c r="I594" s="7">
        <v>51500</v>
      </c>
      <c r="J594" s="7"/>
      <c r="K594" s="10">
        <v>2200000</v>
      </c>
      <c r="L594" s="10">
        <f>K594/1.07</f>
        <v>2056074.7663551401</v>
      </c>
      <c r="M594" s="7" t="s">
        <v>12</v>
      </c>
    </row>
    <row r="595" spans="1:13" x14ac:dyDescent="0.2">
      <c r="A595" s="7" t="s">
        <v>67</v>
      </c>
      <c r="B595" s="6">
        <v>1964</v>
      </c>
      <c r="C595" s="6">
        <v>3</v>
      </c>
      <c r="D595" s="6">
        <v>22</v>
      </c>
      <c r="E595" s="6">
        <v>1964</v>
      </c>
      <c r="F595" s="6">
        <v>4</v>
      </c>
      <c r="G595" s="6">
        <v>1</v>
      </c>
      <c r="H595" s="7">
        <v>1</v>
      </c>
      <c r="I595" s="8">
        <v>8000</v>
      </c>
      <c r="J595" s="8">
        <v>10000</v>
      </c>
      <c r="K595" s="9">
        <v>1100000</v>
      </c>
      <c r="L595" s="9">
        <f>K595/0.14</f>
        <v>7857142.8571428563</v>
      </c>
      <c r="M595" s="7" t="s">
        <v>9</v>
      </c>
    </row>
    <row r="596" spans="1:13" x14ac:dyDescent="0.2">
      <c r="A596" s="7" t="s">
        <v>67</v>
      </c>
      <c r="B596" s="7">
        <v>1986</v>
      </c>
      <c r="C596" s="7">
        <v>4</v>
      </c>
      <c r="D596" s="7">
        <v>12</v>
      </c>
      <c r="E596" s="7">
        <v>1986</v>
      </c>
      <c r="F596" s="7">
        <v>4</v>
      </c>
      <c r="G596" s="7">
        <v>12</v>
      </c>
      <c r="H596" s="7">
        <v>19</v>
      </c>
      <c r="I596" s="7">
        <v>215000</v>
      </c>
      <c r="J596" s="7"/>
      <c r="K596" s="10">
        <v>15400000</v>
      </c>
      <c r="L596" s="9">
        <f>K596/0.5</f>
        <v>30800000</v>
      </c>
      <c r="M596" s="7" t="s">
        <v>12</v>
      </c>
    </row>
    <row r="597" spans="1:13" x14ac:dyDescent="0.2">
      <c r="A597" s="7" t="s">
        <v>67</v>
      </c>
      <c r="B597" s="6">
        <v>2004</v>
      </c>
      <c r="C597" s="6">
        <v>4</v>
      </c>
      <c r="D597" s="6">
        <v>8</v>
      </c>
      <c r="E597" s="6">
        <v>2004</v>
      </c>
      <c r="F597" s="6">
        <v>4</v>
      </c>
      <c r="G597" s="6">
        <v>18</v>
      </c>
      <c r="H597" s="7">
        <v>10</v>
      </c>
      <c r="I597" s="7"/>
      <c r="J597" s="7"/>
      <c r="K597" s="9">
        <v>2600000</v>
      </c>
      <c r="L597" s="9">
        <f>K597/0.87</f>
        <v>2988505.7471264368</v>
      </c>
      <c r="M597" s="7" t="s">
        <v>56</v>
      </c>
    </row>
    <row r="598" spans="1:13" x14ac:dyDescent="0.2">
      <c r="A598" s="7" t="s">
        <v>67</v>
      </c>
      <c r="B598" s="7">
        <v>2006</v>
      </c>
      <c r="C598" s="7">
        <v>2</v>
      </c>
      <c r="D598" s="7">
        <v>4</v>
      </c>
      <c r="E598" s="7">
        <v>2006</v>
      </c>
      <c r="F598" s="7">
        <v>2</v>
      </c>
      <c r="G598" s="7">
        <v>9</v>
      </c>
      <c r="H598" s="7">
        <v>4</v>
      </c>
      <c r="I598" s="7">
        <v>224</v>
      </c>
      <c r="J598" s="7"/>
      <c r="K598" s="10">
        <v>500000</v>
      </c>
      <c r="L598" s="10">
        <f>K598/0.92</f>
        <v>543478.26086956519</v>
      </c>
      <c r="M598" s="7" t="s">
        <v>12</v>
      </c>
    </row>
    <row r="599" spans="1:13" x14ac:dyDescent="0.2">
      <c r="A599" s="7" t="s">
        <v>67</v>
      </c>
      <c r="B599" s="7">
        <v>2007</v>
      </c>
      <c r="C599" s="7">
        <v>2</v>
      </c>
      <c r="D599" s="7">
        <v>3</v>
      </c>
      <c r="E599" s="7">
        <v>2007</v>
      </c>
      <c r="F599" s="7">
        <v>2</v>
      </c>
      <c r="G599" s="7">
        <v>20</v>
      </c>
      <c r="H599" s="7">
        <v>1</v>
      </c>
      <c r="I599" s="7">
        <v>900</v>
      </c>
      <c r="J599" s="7"/>
      <c r="K599" s="10">
        <v>30000000</v>
      </c>
      <c r="L599" s="10">
        <f>K599/0.95</f>
        <v>31578947.368421055</v>
      </c>
      <c r="M599" s="7" t="s">
        <v>12</v>
      </c>
    </row>
    <row r="600" spans="1:13" x14ac:dyDescent="0.2">
      <c r="A600" s="7" t="s">
        <v>67</v>
      </c>
      <c r="B600" s="6">
        <v>2007</v>
      </c>
      <c r="C600" s="6">
        <v>3</v>
      </c>
      <c r="D600" s="6">
        <v>9</v>
      </c>
      <c r="E600" s="6">
        <v>2007</v>
      </c>
      <c r="F600" s="6">
        <v>3</v>
      </c>
      <c r="G600" s="6">
        <v>12</v>
      </c>
      <c r="H600" s="7">
        <v>5</v>
      </c>
      <c r="I600" s="7"/>
      <c r="J600" s="7"/>
      <c r="K600" s="9">
        <v>7000000</v>
      </c>
      <c r="L600" s="10">
        <f>K600/0.95</f>
        <v>7368421.0526315793</v>
      </c>
      <c r="M600" s="7" t="s">
        <v>56</v>
      </c>
    </row>
    <row r="601" spans="1:13" x14ac:dyDescent="0.2">
      <c r="A601" s="7" t="s">
        <v>67</v>
      </c>
      <c r="B601" s="6">
        <v>2009</v>
      </c>
      <c r="C601" s="6">
        <v>1</v>
      </c>
      <c r="D601" s="6">
        <v>8</v>
      </c>
      <c r="E601" s="6">
        <v>2009</v>
      </c>
      <c r="F601" s="6">
        <v>1</v>
      </c>
      <c r="G601" s="6">
        <v>16</v>
      </c>
      <c r="H601" s="7">
        <v>11</v>
      </c>
      <c r="I601" s="7"/>
      <c r="J601" s="7"/>
      <c r="K601" s="9">
        <v>44000000</v>
      </c>
      <c r="L601" s="9">
        <f>K601/0.98</f>
        <v>44897959.183673471</v>
      </c>
      <c r="M601" s="7" t="s">
        <v>56</v>
      </c>
    </row>
    <row r="602" spans="1:13" x14ac:dyDescent="0.2">
      <c r="A602" s="7" t="s">
        <v>67</v>
      </c>
      <c r="B602" s="7">
        <v>2012</v>
      </c>
      <c r="C602" s="7">
        <v>1</v>
      </c>
      <c r="D602" s="7">
        <v>22</v>
      </c>
      <c r="E602" s="7">
        <v>2012</v>
      </c>
      <c r="F602" s="7">
        <v>2</v>
      </c>
      <c r="G602" s="7">
        <v>6</v>
      </c>
      <c r="H602" s="7">
        <v>10</v>
      </c>
      <c r="I602" s="7">
        <v>4561</v>
      </c>
      <c r="J602" s="7"/>
      <c r="K602" s="10">
        <v>17000000</v>
      </c>
      <c r="L602" s="10">
        <f>K602/1.05</f>
        <v>16190476.19047619</v>
      </c>
      <c r="M602" s="7" t="s">
        <v>12</v>
      </c>
    </row>
    <row r="603" spans="1:13" x14ac:dyDescent="0.2">
      <c r="A603" s="7" t="s">
        <v>67</v>
      </c>
      <c r="B603" s="7">
        <v>2012</v>
      </c>
      <c r="C603" s="7">
        <v>3</v>
      </c>
      <c r="D603" s="7">
        <v>29</v>
      </c>
      <c r="E603" s="7">
        <v>2012</v>
      </c>
      <c r="F603" s="7">
        <v>3</v>
      </c>
      <c r="G603" s="7">
        <v>30</v>
      </c>
      <c r="H603" s="7">
        <v>5</v>
      </c>
      <c r="I603" s="7">
        <v>14984</v>
      </c>
      <c r="J603" s="7"/>
      <c r="K603" s="10">
        <v>72000000</v>
      </c>
      <c r="L603" s="10">
        <f>K603/1.05</f>
        <v>68571428.571428567</v>
      </c>
      <c r="M603" s="7" t="s">
        <v>12</v>
      </c>
    </row>
    <row r="604" spans="1:13" x14ac:dyDescent="0.2">
      <c r="A604" s="7" t="s">
        <v>165</v>
      </c>
      <c r="B604" s="6">
        <v>1993</v>
      </c>
      <c r="C604" s="6">
        <v>1</v>
      </c>
      <c r="D604" s="6">
        <v>1</v>
      </c>
      <c r="E604" s="6">
        <v>1993</v>
      </c>
      <c r="F604" s="6">
        <v>1</v>
      </c>
      <c r="G604" s="6">
        <v>3</v>
      </c>
      <c r="H604" s="7">
        <v>21</v>
      </c>
      <c r="I604" s="7"/>
      <c r="J604" s="7"/>
      <c r="K604" s="9">
        <v>64000000</v>
      </c>
      <c r="L604" s="9">
        <f>K604/0.66</f>
        <v>96969696.969696969</v>
      </c>
      <c r="M604" s="7" t="s">
        <v>56</v>
      </c>
    </row>
    <row r="605" spans="1:13" x14ac:dyDescent="0.2">
      <c r="A605" s="7" t="s">
        <v>40</v>
      </c>
      <c r="B605" s="6">
        <v>1982</v>
      </c>
      <c r="C605" s="6">
        <v>12</v>
      </c>
      <c r="D605" s="7"/>
      <c r="E605" s="7"/>
      <c r="F605" s="7"/>
      <c r="G605" s="7"/>
      <c r="H605" s="7">
        <v>18</v>
      </c>
      <c r="I605" s="7"/>
      <c r="J605" s="7"/>
      <c r="K605" s="9">
        <v>60000000</v>
      </c>
      <c r="L605" s="10">
        <f>K605/0.44</f>
        <v>136363636.36363637</v>
      </c>
      <c r="M605" s="7" t="s">
        <v>9</v>
      </c>
    </row>
    <row r="606" spans="1:13" x14ac:dyDescent="0.2">
      <c r="A606" s="7" t="s">
        <v>40</v>
      </c>
      <c r="B606" s="7">
        <v>1983</v>
      </c>
      <c r="C606" s="7">
        <v>3</v>
      </c>
      <c r="D606" s="7"/>
      <c r="E606" s="7">
        <v>1983</v>
      </c>
      <c r="F606" s="7">
        <v>5</v>
      </c>
      <c r="G606" s="7"/>
      <c r="H606" s="7">
        <v>18</v>
      </c>
      <c r="I606" s="7">
        <v>212</v>
      </c>
      <c r="J606" s="7"/>
      <c r="K606" s="10">
        <v>604000000</v>
      </c>
      <c r="L606" s="9">
        <f>K606/0.46</f>
        <v>1313043478.2608695</v>
      </c>
      <c r="M606" s="7" t="s">
        <v>12</v>
      </c>
    </row>
    <row r="607" spans="1:13" x14ac:dyDescent="0.2">
      <c r="A607" s="7" t="s">
        <v>40</v>
      </c>
      <c r="B607" s="7">
        <v>1983</v>
      </c>
      <c r="C607" s="7">
        <v>8</v>
      </c>
      <c r="D607" s="7"/>
      <c r="E607" s="7">
        <v>1983</v>
      </c>
      <c r="F607" s="7">
        <v>8</v>
      </c>
      <c r="G607" s="7"/>
      <c r="H607" s="7">
        <v>0</v>
      </c>
      <c r="I607" s="7">
        <v>0</v>
      </c>
      <c r="J607" s="7"/>
      <c r="K607" s="10">
        <v>5500000</v>
      </c>
      <c r="L607" s="9">
        <f>K607/0.46</f>
        <v>11956521.739130434</v>
      </c>
      <c r="M607" s="7" t="s">
        <v>12</v>
      </c>
    </row>
    <row r="608" spans="1:13" x14ac:dyDescent="0.2">
      <c r="A608" s="7" t="s">
        <v>40</v>
      </c>
      <c r="B608" s="7">
        <v>1988</v>
      </c>
      <c r="C608" s="7">
        <v>10</v>
      </c>
      <c r="D608" s="7">
        <v>3</v>
      </c>
      <c r="E608" s="7">
        <v>1988</v>
      </c>
      <c r="F608" s="7">
        <v>10</v>
      </c>
      <c r="G608" s="7">
        <v>3</v>
      </c>
      <c r="H608" s="7">
        <v>10</v>
      </c>
      <c r="I608" s="7">
        <v>300</v>
      </c>
      <c r="J608" s="7"/>
      <c r="K608" s="10">
        <v>500000000</v>
      </c>
      <c r="L608" s="9">
        <f>K608/0.54</f>
        <v>925925925.92592585</v>
      </c>
      <c r="M608" s="7" t="s">
        <v>12</v>
      </c>
    </row>
    <row r="609" spans="1:13" x14ac:dyDescent="0.2">
      <c r="A609" s="7" t="s">
        <v>40</v>
      </c>
      <c r="B609" s="7">
        <v>1993</v>
      </c>
      <c r="C609" s="7">
        <v>12</v>
      </c>
      <c r="D609" s="7">
        <v>20</v>
      </c>
      <c r="E609" s="7">
        <v>1993</v>
      </c>
      <c r="F609" s="7">
        <v>12</v>
      </c>
      <c r="G609" s="7">
        <v>31</v>
      </c>
      <c r="H609" s="7">
        <v>4</v>
      </c>
      <c r="I609" s="7">
        <v>0</v>
      </c>
      <c r="J609" s="7"/>
      <c r="K609" s="10">
        <v>600000000</v>
      </c>
      <c r="L609" s="9">
        <f>K609/0.66</f>
        <v>909090909.090909</v>
      </c>
      <c r="M609" s="11" t="s">
        <v>193</v>
      </c>
    </row>
    <row r="610" spans="1:13" x14ac:dyDescent="0.2">
      <c r="A610" s="7" t="s">
        <v>40</v>
      </c>
      <c r="B610" s="7">
        <v>1994</v>
      </c>
      <c r="C610" s="7">
        <v>1</v>
      </c>
      <c r="D610" s="7">
        <v>7</v>
      </c>
      <c r="E610" s="7">
        <v>1994</v>
      </c>
      <c r="F610" s="7">
        <v>1</v>
      </c>
      <c r="G610" s="7">
        <v>12</v>
      </c>
      <c r="H610" s="7">
        <v>10</v>
      </c>
      <c r="I610" s="7">
        <v>210</v>
      </c>
      <c r="J610" s="7"/>
      <c r="K610" s="10">
        <v>5000000</v>
      </c>
      <c r="L610" s="10">
        <f>K610/0.68</f>
        <v>7352941.176470588</v>
      </c>
      <c r="M610" s="7" t="s">
        <v>12</v>
      </c>
    </row>
    <row r="611" spans="1:13" x14ac:dyDescent="0.2">
      <c r="A611" s="7" t="s">
        <v>40</v>
      </c>
      <c r="B611" s="7">
        <v>1994</v>
      </c>
      <c r="C611" s="7">
        <v>11</v>
      </c>
      <c r="D611" s="7">
        <v>5</v>
      </c>
      <c r="E611" s="7">
        <v>1994</v>
      </c>
      <c r="F611" s="7">
        <v>11</v>
      </c>
      <c r="G611" s="7">
        <v>5</v>
      </c>
      <c r="H611" s="7">
        <v>3</v>
      </c>
      <c r="I611" s="7">
        <v>0</v>
      </c>
      <c r="J611" s="7"/>
      <c r="K611" s="10">
        <v>95000000</v>
      </c>
      <c r="L611" s="10">
        <f>K611/0.68</f>
        <v>139705882.35294116</v>
      </c>
      <c r="M611" s="7" t="s">
        <v>12</v>
      </c>
    </row>
    <row r="612" spans="1:13" x14ac:dyDescent="0.2">
      <c r="A612" s="7" t="s">
        <v>40</v>
      </c>
      <c r="B612" s="6">
        <v>1995</v>
      </c>
      <c r="C612" s="6">
        <v>1</v>
      </c>
      <c r="D612" s="6">
        <v>20</v>
      </c>
      <c r="E612" s="6">
        <v>1995</v>
      </c>
      <c r="F612" s="6">
        <v>1</v>
      </c>
      <c r="G612" s="6">
        <v>30</v>
      </c>
      <c r="H612" s="7">
        <v>16</v>
      </c>
      <c r="I612" s="7"/>
      <c r="J612" s="7"/>
      <c r="K612" s="9">
        <v>760000000</v>
      </c>
      <c r="L612" s="9">
        <f>K612/0.7</f>
        <v>1085714285.7142859</v>
      </c>
      <c r="M612" s="7" t="s">
        <v>56</v>
      </c>
    </row>
    <row r="613" spans="1:13" x14ac:dyDescent="0.2">
      <c r="A613" s="7" t="s">
        <v>40</v>
      </c>
      <c r="B613" s="7">
        <v>1996</v>
      </c>
      <c r="C613" s="7">
        <v>1</v>
      </c>
      <c r="D613" s="7">
        <v>27</v>
      </c>
      <c r="E613" s="7">
        <v>1996</v>
      </c>
      <c r="F613" s="7">
        <v>1</v>
      </c>
      <c r="G613" s="7">
        <v>30</v>
      </c>
      <c r="H613" s="7">
        <v>4</v>
      </c>
      <c r="I613" s="7">
        <v>600</v>
      </c>
      <c r="J613" s="7"/>
      <c r="K613" s="10">
        <v>6000000</v>
      </c>
      <c r="L613" s="10">
        <f>K613/0.72</f>
        <v>8333333.333333334</v>
      </c>
      <c r="M613" s="7" t="s">
        <v>12</v>
      </c>
    </row>
    <row r="614" spans="1:13" x14ac:dyDescent="0.2">
      <c r="A614" s="7" t="s">
        <v>40</v>
      </c>
      <c r="B614" s="7">
        <v>1999</v>
      </c>
      <c r="C614" s="7">
        <v>11</v>
      </c>
      <c r="D614" s="7">
        <v>12</v>
      </c>
      <c r="E614" s="7">
        <v>1999</v>
      </c>
      <c r="F614" s="7">
        <v>11</v>
      </c>
      <c r="G614" s="7">
        <v>15</v>
      </c>
      <c r="H614" s="7">
        <v>36</v>
      </c>
      <c r="I614" s="7">
        <v>3005</v>
      </c>
      <c r="J614" s="7"/>
      <c r="K614" s="10">
        <v>500000000</v>
      </c>
      <c r="L614" s="10">
        <f>K614/0.76</f>
        <v>657894736.84210527</v>
      </c>
      <c r="M614" s="7" t="s">
        <v>12</v>
      </c>
    </row>
    <row r="615" spans="1:13" x14ac:dyDescent="0.2">
      <c r="A615" s="7" t="s">
        <v>40</v>
      </c>
      <c r="B615" s="7">
        <v>2001</v>
      </c>
      <c r="C615" s="7">
        <v>3</v>
      </c>
      <c r="D615" s="7">
        <v>21</v>
      </c>
      <c r="E615" s="7">
        <v>2001</v>
      </c>
      <c r="F615" s="7">
        <v>3</v>
      </c>
      <c r="G615" s="7">
        <v>28</v>
      </c>
      <c r="H615" s="7">
        <v>3</v>
      </c>
      <c r="I615" s="7">
        <v>8100</v>
      </c>
      <c r="J615" s="7"/>
      <c r="K615" s="10">
        <v>132350000</v>
      </c>
      <c r="L615" s="10">
        <f>K615/0.81</f>
        <v>163395061.72839504</v>
      </c>
      <c r="M615" s="7" t="s">
        <v>12</v>
      </c>
    </row>
    <row r="616" spans="1:13" x14ac:dyDescent="0.2">
      <c r="A616" s="7" t="s">
        <v>40</v>
      </c>
      <c r="B616" s="7">
        <v>2002</v>
      </c>
      <c r="C616" s="7">
        <v>9</v>
      </c>
      <c r="D616" s="7">
        <v>8</v>
      </c>
      <c r="E616" s="7">
        <v>2002</v>
      </c>
      <c r="F616" s="7">
        <v>9</v>
      </c>
      <c r="G616" s="7">
        <v>12</v>
      </c>
      <c r="H616" s="7">
        <v>23</v>
      </c>
      <c r="I616" s="7">
        <v>2500</v>
      </c>
      <c r="J616" s="7"/>
      <c r="K616" s="10">
        <v>1190000000</v>
      </c>
      <c r="L616" s="9">
        <f>K616/0.82</f>
        <v>1451219512.195122</v>
      </c>
      <c r="M616" s="7" t="s">
        <v>12</v>
      </c>
    </row>
    <row r="617" spans="1:13" x14ac:dyDescent="0.2">
      <c r="A617" s="7" t="s">
        <v>40</v>
      </c>
      <c r="B617" s="7">
        <v>2003</v>
      </c>
      <c r="C617" s="7">
        <v>12</v>
      </c>
      <c r="D617" s="7">
        <v>2</v>
      </c>
      <c r="E617" s="7">
        <v>2003</v>
      </c>
      <c r="F617" s="7">
        <v>12</v>
      </c>
      <c r="G617" s="7">
        <v>3</v>
      </c>
      <c r="H617" s="7">
        <v>9</v>
      </c>
      <c r="I617" s="7">
        <v>27000</v>
      </c>
      <c r="J617" s="7"/>
      <c r="K617" s="10">
        <v>1500000000</v>
      </c>
      <c r="L617" s="10">
        <f>K617/0.84</f>
        <v>1785714285.7142859</v>
      </c>
      <c r="M617" s="7" t="s">
        <v>12</v>
      </c>
    </row>
    <row r="618" spans="1:13" x14ac:dyDescent="0.2">
      <c r="A618" s="7" t="s">
        <v>40</v>
      </c>
      <c r="B618" s="7">
        <v>2010</v>
      </c>
      <c r="C618" s="7">
        <v>6</v>
      </c>
      <c r="D618" s="7">
        <v>15</v>
      </c>
      <c r="E618" s="7">
        <v>2010</v>
      </c>
      <c r="F618" s="7">
        <v>6</v>
      </c>
      <c r="G618" s="7">
        <v>16</v>
      </c>
      <c r="H618" s="7">
        <v>25</v>
      </c>
      <c r="I618" s="7">
        <v>0</v>
      </c>
      <c r="J618" s="7"/>
      <c r="K618" s="10">
        <v>1500000000</v>
      </c>
      <c r="L618" s="10">
        <f>K618/1</f>
        <v>1500000000</v>
      </c>
      <c r="M618" s="7" t="s">
        <v>12</v>
      </c>
    </row>
    <row r="619" spans="1:13" x14ac:dyDescent="0.2">
      <c r="A619" s="7" t="s">
        <v>40</v>
      </c>
      <c r="B619" s="6">
        <v>2010</v>
      </c>
      <c r="C619" s="6">
        <v>6</v>
      </c>
      <c r="D619" s="6">
        <v>16</v>
      </c>
      <c r="E619" s="6">
        <v>2010</v>
      </c>
      <c r="F619" s="6">
        <v>6</v>
      </c>
      <c r="G619" s="6">
        <v>17</v>
      </c>
      <c r="H619" s="7">
        <v>19</v>
      </c>
      <c r="I619" s="7"/>
      <c r="J619" s="7"/>
      <c r="K619" s="18">
        <v>1100000000</v>
      </c>
      <c r="L619" s="10">
        <f>K619/1</f>
        <v>1100000000</v>
      </c>
      <c r="M619" s="7" t="s">
        <v>56</v>
      </c>
    </row>
    <row r="620" spans="1:13" x14ac:dyDescent="0.2">
      <c r="A620" s="7" t="s">
        <v>40</v>
      </c>
      <c r="B620" s="7">
        <v>2013</v>
      </c>
      <c r="C620" s="7">
        <v>6</v>
      </c>
      <c r="D620" s="7">
        <v>18</v>
      </c>
      <c r="E620" s="7">
        <v>2013</v>
      </c>
      <c r="F620" s="7">
        <v>6</v>
      </c>
      <c r="G620" s="7">
        <v>19</v>
      </c>
      <c r="H620" s="7">
        <v>2</v>
      </c>
      <c r="I620" s="7">
        <v>2000</v>
      </c>
      <c r="J620" s="7"/>
      <c r="K620" s="10">
        <v>655000000</v>
      </c>
      <c r="L620" s="10">
        <f>K620/1.07</f>
        <v>612149532.7102803</v>
      </c>
      <c r="M620" s="7" t="s">
        <v>12</v>
      </c>
    </row>
    <row r="621" spans="1:13" x14ac:dyDescent="0.2">
      <c r="A621" s="7" t="s">
        <v>40</v>
      </c>
      <c r="B621" s="7">
        <v>2014</v>
      </c>
      <c r="C621" s="7">
        <v>11</v>
      </c>
      <c r="D621" s="7">
        <v>29</v>
      </c>
      <c r="E621" s="7">
        <v>2014</v>
      </c>
      <c r="F621" s="7">
        <v>12</v>
      </c>
      <c r="G621" s="7">
        <v>5</v>
      </c>
      <c r="H621" s="7">
        <v>5</v>
      </c>
      <c r="I621" s="7">
        <v>3000</v>
      </c>
      <c r="J621" s="7"/>
      <c r="K621" s="10">
        <v>303000000</v>
      </c>
      <c r="L621" s="10">
        <f>K621/1.09</f>
        <v>277981651.37614679</v>
      </c>
      <c r="M621" s="7" t="s">
        <v>12</v>
      </c>
    </row>
    <row r="622" spans="1:13" x14ac:dyDescent="0.2">
      <c r="A622" s="7" t="s">
        <v>77</v>
      </c>
      <c r="B622" s="6">
        <v>1987</v>
      </c>
      <c r="C622" s="6">
        <v>1</v>
      </c>
      <c r="D622" s="6">
        <v>28</v>
      </c>
      <c r="E622" s="6">
        <v>1987</v>
      </c>
      <c r="F622" s="6">
        <v>2</v>
      </c>
      <c r="G622" s="6">
        <v>14</v>
      </c>
      <c r="H622" s="7">
        <v>110</v>
      </c>
      <c r="I622" s="7"/>
      <c r="J622" s="7"/>
      <c r="K622" s="9">
        <v>583000000</v>
      </c>
      <c r="L622" s="10">
        <f>K622/0.52</f>
        <v>1121153846.153846</v>
      </c>
      <c r="M622" s="7" t="s">
        <v>56</v>
      </c>
    </row>
    <row r="623" spans="1:13" x14ac:dyDescent="0.2">
      <c r="A623" s="7" t="s">
        <v>77</v>
      </c>
      <c r="B623" s="6">
        <v>1995</v>
      </c>
      <c r="C623" s="6">
        <v>7</v>
      </c>
      <c r="D623" s="6">
        <v>1</v>
      </c>
      <c r="E623" s="6">
        <v>1995</v>
      </c>
      <c r="F623" s="6">
        <v>7</v>
      </c>
      <c r="G623" s="6">
        <v>11</v>
      </c>
      <c r="H623" s="7">
        <v>5</v>
      </c>
      <c r="I623" s="7"/>
      <c r="J623" s="7"/>
      <c r="K623" s="9">
        <v>2200000</v>
      </c>
      <c r="L623" s="9">
        <f>K623/0.7</f>
        <v>3142857.1428571432</v>
      </c>
      <c r="M623" s="7" t="s">
        <v>56</v>
      </c>
    </row>
    <row r="624" spans="1:13" x14ac:dyDescent="0.2">
      <c r="A624" s="7" t="s">
        <v>77</v>
      </c>
      <c r="B624" s="7">
        <v>1997</v>
      </c>
      <c r="C624" s="7">
        <v>1</v>
      </c>
      <c r="D624" s="7">
        <v>1</v>
      </c>
      <c r="E624" s="7">
        <v>1997</v>
      </c>
      <c r="F624" s="7">
        <v>1</v>
      </c>
      <c r="G624" s="7">
        <v>6</v>
      </c>
      <c r="H624" s="7">
        <v>3</v>
      </c>
      <c r="I624" s="7">
        <v>0</v>
      </c>
      <c r="J624" s="7"/>
      <c r="K624" s="10">
        <v>19500000</v>
      </c>
      <c r="L624" s="10">
        <f>K624/0.74</f>
        <v>26351351.351351351</v>
      </c>
      <c r="M624" s="7" t="s">
        <v>12</v>
      </c>
    </row>
    <row r="625" spans="1:13" x14ac:dyDescent="0.2">
      <c r="A625" s="7" t="s">
        <v>77</v>
      </c>
      <c r="B625" s="7">
        <v>1997</v>
      </c>
      <c r="C625" s="7">
        <v>4</v>
      </c>
      <c r="D625" s="7">
        <v>26</v>
      </c>
      <c r="E625" s="7">
        <v>1997</v>
      </c>
      <c r="F625" s="7">
        <v>5</v>
      </c>
      <c r="G625" s="7">
        <v>2</v>
      </c>
      <c r="H625" s="7">
        <v>4</v>
      </c>
      <c r="I625" s="7">
        <v>300</v>
      </c>
      <c r="J625" s="7"/>
      <c r="K625" s="10">
        <v>10000000</v>
      </c>
      <c r="L625" s="10">
        <f>K625/0.74</f>
        <v>13513513.513513513</v>
      </c>
      <c r="M625" s="7" t="s">
        <v>12</v>
      </c>
    </row>
    <row r="626" spans="1:13" x14ac:dyDescent="0.2">
      <c r="A626" s="7" t="s">
        <v>77</v>
      </c>
      <c r="B626" s="6">
        <v>2002</v>
      </c>
      <c r="C626" s="6">
        <v>6</v>
      </c>
      <c r="D626" s="6">
        <v>29</v>
      </c>
      <c r="E626" s="6">
        <v>2002</v>
      </c>
      <c r="F626" s="6">
        <v>7</v>
      </c>
      <c r="G626" s="6">
        <v>2</v>
      </c>
      <c r="H626" s="7"/>
      <c r="I626" s="7"/>
      <c r="J626" s="7"/>
      <c r="K626" s="9">
        <v>3000000</v>
      </c>
      <c r="L626" s="9">
        <f>K626/0.82</f>
        <v>3658536.5853658537</v>
      </c>
      <c r="M626" s="7" t="s">
        <v>56</v>
      </c>
    </row>
    <row r="627" spans="1:13" x14ac:dyDescent="0.2">
      <c r="A627" s="7" t="s">
        <v>77</v>
      </c>
      <c r="B627" s="6">
        <v>2004</v>
      </c>
      <c r="C627" s="6">
        <v>6</v>
      </c>
      <c r="D627" s="6">
        <v>9</v>
      </c>
      <c r="E627" s="6">
        <v>2004</v>
      </c>
      <c r="F627" s="6">
        <v>6</v>
      </c>
      <c r="G627" s="6">
        <v>12</v>
      </c>
      <c r="H627" s="7"/>
      <c r="I627" s="7"/>
      <c r="J627" s="7"/>
      <c r="K627" s="9">
        <v>3000000</v>
      </c>
      <c r="L627" s="9">
        <f>K627/0.87</f>
        <v>3448275.8620689656</v>
      </c>
      <c r="M627" s="7" t="s">
        <v>56</v>
      </c>
    </row>
    <row r="628" spans="1:13" x14ac:dyDescent="0.2">
      <c r="A628" s="7" t="s">
        <v>77</v>
      </c>
      <c r="B628" s="7">
        <v>2004</v>
      </c>
      <c r="C628" s="7">
        <v>7</v>
      </c>
      <c r="D628" s="7">
        <v>15</v>
      </c>
      <c r="E628" s="7">
        <v>2004</v>
      </c>
      <c r="F628" s="7">
        <v>7</v>
      </c>
      <c r="G628" s="7">
        <v>20</v>
      </c>
      <c r="H628" s="7">
        <v>1</v>
      </c>
      <c r="I628" s="7">
        <v>90</v>
      </c>
      <c r="J628" s="7"/>
      <c r="K628" s="10">
        <v>2156000</v>
      </c>
      <c r="L628" s="9">
        <f>K628/0.87</f>
        <v>2478160.9195402297</v>
      </c>
      <c r="M628" s="7" t="s">
        <v>12</v>
      </c>
    </row>
    <row r="629" spans="1:13" x14ac:dyDescent="0.2">
      <c r="A629" s="7" t="s">
        <v>77</v>
      </c>
      <c r="B629" s="7">
        <v>2012</v>
      </c>
      <c r="C629" s="7">
        <v>5</v>
      </c>
      <c r="D629" s="7">
        <v>12</v>
      </c>
      <c r="E629" s="7">
        <v>2012</v>
      </c>
      <c r="F629" s="7">
        <v>5</v>
      </c>
      <c r="G629" s="7">
        <v>16</v>
      </c>
      <c r="H629" s="7">
        <v>5</v>
      </c>
      <c r="I629" s="7">
        <v>100018</v>
      </c>
      <c r="J629" s="7"/>
      <c r="K629" s="10">
        <v>3000000</v>
      </c>
      <c r="L629" s="10">
        <f>K629/1.05</f>
        <v>2857142.8571428568</v>
      </c>
      <c r="M629" s="7" t="s">
        <v>12</v>
      </c>
    </row>
    <row r="630" spans="1:13" x14ac:dyDescent="0.2">
      <c r="A630" s="7" t="s">
        <v>314</v>
      </c>
      <c r="B630" s="6">
        <v>2005</v>
      </c>
      <c r="C630" s="6">
        <v>6</v>
      </c>
      <c r="D630" s="6">
        <v>5</v>
      </c>
      <c r="E630" s="6">
        <v>2005</v>
      </c>
      <c r="F630" s="6">
        <v>6</v>
      </c>
      <c r="G630" s="6">
        <v>17</v>
      </c>
      <c r="H630" s="7">
        <v>1</v>
      </c>
      <c r="I630" s="7"/>
      <c r="J630" s="7"/>
      <c r="K630" s="9">
        <v>2000000</v>
      </c>
      <c r="L630" s="10">
        <f>K630/0.9</f>
        <v>2222222.222222222</v>
      </c>
      <c r="M630" s="7" t="s">
        <v>56</v>
      </c>
    </row>
    <row r="631" spans="1:13" x14ac:dyDescent="0.2">
      <c r="A631" s="7" t="s">
        <v>159</v>
      </c>
      <c r="B631" s="7">
        <v>1992</v>
      </c>
      <c r="C631" s="7">
        <v>8</v>
      </c>
      <c r="D631" s="7">
        <v>28</v>
      </c>
      <c r="E631" s="7">
        <v>1992</v>
      </c>
      <c r="F631" s="7">
        <v>8</v>
      </c>
      <c r="G631" s="7">
        <v>30</v>
      </c>
      <c r="H631" s="7">
        <v>0</v>
      </c>
      <c r="I631" s="7">
        <v>0</v>
      </c>
      <c r="J631" s="7"/>
      <c r="K631" s="10">
        <v>30100000</v>
      </c>
      <c r="L631" s="10">
        <f>K631/0.64</f>
        <v>47031250</v>
      </c>
      <c r="M631" s="7" t="s">
        <v>12</v>
      </c>
    </row>
    <row r="632" spans="1:13" x14ac:dyDescent="0.2">
      <c r="A632" s="7" t="s">
        <v>159</v>
      </c>
      <c r="B632" s="7">
        <v>1993</v>
      </c>
      <c r="C632" s="7">
        <v>12</v>
      </c>
      <c r="D632" s="7">
        <v>21</v>
      </c>
      <c r="E632" s="7">
        <v>1993</v>
      </c>
      <c r="F632" s="7">
        <v>12</v>
      </c>
      <c r="G632" s="7">
        <v>31</v>
      </c>
      <c r="H632" s="7">
        <v>5</v>
      </c>
      <c r="I632" s="7">
        <v>100000</v>
      </c>
      <c r="J632" s="7"/>
      <c r="K632" s="10">
        <v>600000000</v>
      </c>
      <c r="L632" s="9">
        <f>K632/0.66</f>
        <v>909090909.090909</v>
      </c>
      <c r="M632" s="7" t="s">
        <v>12</v>
      </c>
    </row>
    <row r="633" spans="1:13" x14ac:dyDescent="0.2">
      <c r="A633" s="7" t="s">
        <v>159</v>
      </c>
      <c r="B633" s="7">
        <v>1994</v>
      </c>
      <c r="C633" s="7">
        <v>1</v>
      </c>
      <c r="D633" s="7">
        <v>7</v>
      </c>
      <c r="E633" s="7">
        <v>1994</v>
      </c>
      <c r="F633" s="7">
        <v>1</v>
      </c>
      <c r="G633" s="7">
        <v>12</v>
      </c>
      <c r="H633" s="7">
        <v>0</v>
      </c>
      <c r="I633" s="7">
        <v>0</v>
      </c>
      <c r="J633" s="7"/>
      <c r="K633" s="10">
        <v>200000000</v>
      </c>
      <c r="L633" s="10">
        <f>K633/0.68</f>
        <v>294117647.05882353</v>
      </c>
      <c r="M633" s="7" t="s">
        <v>12</v>
      </c>
    </row>
    <row r="634" spans="1:13" x14ac:dyDescent="0.2">
      <c r="A634" s="7" t="s">
        <v>159</v>
      </c>
      <c r="B634" s="7">
        <v>1994</v>
      </c>
      <c r="C634" s="7">
        <v>4</v>
      </c>
      <c r="D634" s="7">
        <v>13</v>
      </c>
      <c r="E634" s="7">
        <v>1994</v>
      </c>
      <c r="F634" s="7">
        <v>4</v>
      </c>
      <c r="G634" s="7">
        <v>13</v>
      </c>
      <c r="H634" s="7">
        <v>2</v>
      </c>
      <c r="I634" s="7">
        <v>0</v>
      </c>
      <c r="J634" s="7"/>
      <c r="K634" s="10">
        <v>193500000</v>
      </c>
      <c r="L634" s="10">
        <f>K634/0.68</f>
        <v>284558823.52941173</v>
      </c>
      <c r="M634" s="7" t="s">
        <v>12</v>
      </c>
    </row>
    <row r="635" spans="1:13" x14ac:dyDescent="0.2">
      <c r="A635" s="7" t="s">
        <v>159</v>
      </c>
      <c r="B635" s="7">
        <v>1997</v>
      </c>
      <c r="C635" s="7">
        <v>7</v>
      </c>
      <c r="D635" s="7">
        <v>4</v>
      </c>
      <c r="E635" s="7">
        <v>1997</v>
      </c>
      <c r="F635" s="7">
        <v>8</v>
      </c>
      <c r="G635" s="7">
        <v>9</v>
      </c>
      <c r="H635" s="7">
        <v>0</v>
      </c>
      <c r="I635" s="7">
        <v>5200</v>
      </c>
      <c r="J635" s="7"/>
      <c r="K635" s="10">
        <v>360000000</v>
      </c>
      <c r="L635" s="10">
        <f>K635/0.74</f>
        <v>486486486.48648649</v>
      </c>
      <c r="M635" s="7" t="s">
        <v>12</v>
      </c>
    </row>
    <row r="636" spans="1:13" x14ac:dyDescent="0.2">
      <c r="A636" s="7" t="s">
        <v>159</v>
      </c>
      <c r="B636" s="7">
        <v>2002</v>
      </c>
      <c r="C636" s="7">
        <v>8</v>
      </c>
      <c r="D636" s="7">
        <v>11</v>
      </c>
      <c r="E636" s="7">
        <v>2002</v>
      </c>
      <c r="F636" s="7">
        <v>8</v>
      </c>
      <c r="G636" s="7">
        <v>20</v>
      </c>
      <c r="H636" s="7">
        <v>27</v>
      </c>
      <c r="I636" s="7">
        <v>330108</v>
      </c>
      <c r="J636" s="7"/>
      <c r="K636" s="10">
        <v>11600000000</v>
      </c>
      <c r="L636" s="9">
        <f>K636/0.82</f>
        <v>14146341463.414635</v>
      </c>
      <c r="M636" s="7" t="s">
        <v>12</v>
      </c>
    </row>
    <row r="637" spans="1:13" x14ac:dyDescent="0.2">
      <c r="A637" s="7" t="s">
        <v>159</v>
      </c>
      <c r="B637" s="7">
        <v>2005</v>
      </c>
      <c r="C637" s="7">
        <v>8</v>
      </c>
      <c r="D637" s="7">
        <v>21</v>
      </c>
      <c r="E637" s="7">
        <v>2005</v>
      </c>
      <c r="F637" s="7">
        <v>8</v>
      </c>
      <c r="G637" s="7">
        <v>26</v>
      </c>
      <c r="H637" s="7">
        <v>1</v>
      </c>
      <c r="I637" s="7">
        <v>0</v>
      </c>
      <c r="J637" s="7"/>
      <c r="K637" s="10">
        <v>220000000</v>
      </c>
      <c r="L637" s="10">
        <f>K637/0.9</f>
        <v>244444444.44444445</v>
      </c>
      <c r="M637" s="7" t="s">
        <v>12</v>
      </c>
    </row>
    <row r="638" spans="1:13" x14ac:dyDescent="0.2">
      <c r="A638" s="7" t="s">
        <v>159</v>
      </c>
      <c r="B638" s="7">
        <v>2009</v>
      </c>
      <c r="C638" s="7">
        <v>6</v>
      </c>
      <c r="D638" s="7">
        <v>22</v>
      </c>
      <c r="E638" s="7">
        <v>2009</v>
      </c>
      <c r="F638" s="7">
        <v>6</v>
      </c>
      <c r="G638" s="7">
        <v>26</v>
      </c>
      <c r="H638" s="7">
        <v>0</v>
      </c>
      <c r="I638" s="7">
        <v>0</v>
      </c>
      <c r="J638" s="7"/>
      <c r="K638" s="10">
        <v>20000000</v>
      </c>
      <c r="L638" s="9">
        <f>K638/0.98</f>
        <v>20408163.265306123</v>
      </c>
      <c r="M638" s="7" t="s">
        <v>12</v>
      </c>
    </row>
    <row r="639" spans="1:13" x14ac:dyDescent="0.2">
      <c r="A639" s="7" t="s">
        <v>159</v>
      </c>
      <c r="B639" s="7">
        <v>2013</v>
      </c>
      <c r="C639" s="7">
        <v>5</v>
      </c>
      <c r="D639" s="7">
        <v>28</v>
      </c>
      <c r="E639" s="7">
        <v>2013</v>
      </c>
      <c r="F639" s="7">
        <v>6</v>
      </c>
      <c r="G639" s="7">
        <v>18</v>
      </c>
      <c r="H639" s="7">
        <v>4</v>
      </c>
      <c r="I639" s="7">
        <v>6350</v>
      </c>
      <c r="J639" s="7"/>
      <c r="K639" s="10">
        <v>12900000000</v>
      </c>
      <c r="L639" s="10">
        <f>K639/1.07</f>
        <v>12056074766.355139</v>
      </c>
      <c r="M639" s="7" t="s">
        <v>12</v>
      </c>
    </row>
    <row r="640" spans="1:13" x14ac:dyDescent="0.2">
      <c r="A640" s="7" t="s">
        <v>139</v>
      </c>
      <c r="B640" s="7">
        <v>1978</v>
      </c>
      <c r="C640" s="7">
        <v>5</v>
      </c>
      <c r="D640" s="7"/>
      <c r="E640" s="7">
        <v>1978</v>
      </c>
      <c r="F640" s="7">
        <v>5</v>
      </c>
      <c r="G640" s="7"/>
      <c r="H640" s="7">
        <v>2</v>
      </c>
      <c r="I640" s="7">
        <v>0</v>
      </c>
      <c r="J640" s="7"/>
      <c r="K640" s="10">
        <v>330000000</v>
      </c>
      <c r="L640" s="9">
        <f>K640/0.3</f>
        <v>1100000000</v>
      </c>
      <c r="M640" s="7" t="s">
        <v>12</v>
      </c>
    </row>
    <row r="641" spans="1:13" x14ac:dyDescent="0.2">
      <c r="A641" s="7" t="s">
        <v>139</v>
      </c>
      <c r="B641" s="7">
        <v>1991</v>
      </c>
      <c r="C641" s="7">
        <v>8</v>
      </c>
      <c r="D641" s="7">
        <v>1</v>
      </c>
      <c r="E641" s="7">
        <v>1991</v>
      </c>
      <c r="F641" s="7">
        <v>8</v>
      </c>
      <c r="G641" s="7">
        <v>5</v>
      </c>
      <c r="H641" s="7">
        <v>5</v>
      </c>
      <c r="I641" s="7">
        <v>0</v>
      </c>
      <c r="J641" s="7"/>
      <c r="K641" s="10">
        <v>56000000</v>
      </c>
      <c r="L641" s="10">
        <f>K641/0.62</f>
        <v>90322580.645161286</v>
      </c>
      <c r="M641" s="7" t="s">
        <v>12</v>
      </c>
    </row>
    <row r="642" spans="1:13" x14ac:dyDescent="0.2">
      <c r="A642" s="7" t="s">
        <v>276</v>
      </c>
      <c r="B642" s="6">
        <v>1999</v>
      </c>
      <c r="C642" s="6">
        <v>5</v>
      </c>
      <c r="D642" s="6">
        <v>22</v>
      </c>
      <c r="E642" s="6">
        <v>1999</v>
      </c>
      <c r="F642" s="6">
        <v>5</v>
      </c>
      <c r="G642" s="6">
        <v>29</v>
      </c>
      <c r="H642" s="7">
        <v>6</v>
      </c>
      <c r="I642" s="7"/>
      <c r="J642" s="7"/>
      <c r="K642" s="9">
        <v>1170000000</v>
      </c>
      <c r="L642" s="10">
        <f>K642/0.76</f>
        <v>1539473684.2105262</v>
      </c>
      <c r="M642" s="7" t="s">
        <v>56</v>
      </c>
    </row>
    <row r="643" spans="1:13" x14ac:dyDescent="0.2">
      <c r="A643" s="7" t="s">
        <v>212</v>
      </c>
      <c r="B643" s="6">
        <v>1968</v>
      </c>
      <c r="C643" s="6">
        <v>7</v>
      </c>
      <c r="D643" s="7"/>
      <c r="E643" s="6">
        <v>1968</v>
      </c>
      <c r="F643" s="6">
        <v>10</v>
      </c>
      <c r="G643" s="6">
        <v>1</v>
      </c>
      <c r="H643" s="7"/>
      <c r="I643" s="8">
        <v>25000</v>
      </c>
      <c r="J643" s="8">
        <v>25000</v>
      </c>
      <c r="K643" s="9">
        <v>74700000</v>
      </c>
      <c r="L643" s="9">
        <f>K643/0.16</f>
        <v>466875000</v>
      </c>
      <c r="M643" s="7" t="s">
        <v>9</v>
      </c>
    </row>
    <row r="644" spans="1:13" x14ac:dyDescent="0.2">
      <c r="A644" s="7" t="s">
        <v>212</v>
      </c>
      <c r="B644" s="6">
        <v>1995</v>
      </c>
      <c r="C644" s="6">
        <v>7</v>
      </c>
      <c r="D644" s="6">
        <v>5</v>
      </c>
      <c r="E644" s="6">
        <v>1995</v>
      </c>
      <c r="F644" s="6">
        <v>7</v>
      </c>
      <c r="G644" s="6">
        <v>7</v>
      </c>
      <c r="H644" s="7">
        <v>22</v>
      </c>
      <c r="I644" s="7"/>
      <c r="J644" s="7"/>
      <c r="K644" s="9">
        <v>15000000</v>
      </c>
      <c r="L644" s="9">
        <f>K644/0.7</f>
        <v>21428571.428571429</v>
      </c>
      <c r="M644" s="7" t="s">
        <v>56</v>
      </c>
    </row>
    <row r="645" spans="1:13" x14ac:dyDescent="0.2">
      <c r="A645" s="7" t="s">
        <v>212</v>
      </c>
      <c r="B645" s="7">
        <v>1999</v>
      </c>
      <c r="C645" s="7">
        <v>9</v>
      </c>
      <c r="D645" s="7"/>
      <c r="E645" s="7">
        <v>1999</v>
      </c>
      <c r="F645" s="7">
        <v>9</v>
      </c>
      <c r="G645" s="7"/>
      <c r="H645" s="7">
        <v>52</v>
      </c>
      <c r="I645" s="7">
        <v>324602</v>
      </c>
      <c r="J645" s="7"/>
      <c r="K645" s="10">
        <v>21000000</v>
      </c>
      <c r="L645" s="10">
        <f>K645/0.76</f>
        <v>27631578.947368421</v>
      </c>
      <c r="M645" s="7" t="s">
        <v>12</v>
      </c>
    </row>
    <row r="646" spans="1:13" x14ac:dyDescent="0.2">
      <c r="A646" s="7" t="s">
        <v>206</v>
      </c>
      <c r="B646" s="6">
        <v>1973</v>
      </c>
      <c r="C646" s="6">
        <v>6</v>
      </c>
      <c r="D646" s="7"/>
      <c r="E646" s="6">
        <v>1973</v>
      </c>
      <c r="F646" s="6">
        <v>6</v>
      </c>
      <c r="G646" s="6">
        <v>28</v>
      </c>
      <c r="H646" s="7">
        <v>5</v>
      </c>
      <c r="I646" s="7">
        <v>1000</v>
      </c>
      <c r="J646" s="7"/>
      <c r="K646" s="9">
        <v>2500000</v>
      </c>
      <c r="L646" s="9">
        <v>12500000</v>
      </c>
      <c r="M646" s="7" t="s">
        <v>12</v>
      </c>
    </row>
    <row r="647" spans="1:13" x14ac:dyDescent="0.2">
      <c r="A647" s="7" t="s">
        <v>206</v>
      </c>
      <c r="B647" s="7">
        <v>1977</v>
      </c>
      <c r="C647" s="7">
        <v>10</v>
      </c>
      <c r="D647" s="7">
        <v>1</v>
      </c>
      <c r="E647" s="7">
        <v>1977</v>
      </c>
      <c r="F647" s="7">
        <v>11</v>
      </c>
      <c r="G647" s="7">
        <v>30</v>
      </c>
      <c r="H647" s="7">
        <v>27</v>
      </c>
      <c r="I647" s="7">
        <v>1600</v>
      </c>
      <c r="J647" s="7"/>
      <c r="K647" s="10">
        <v>28000000</v>
      </c>
      <c r="L647" s="10">
        <f>K647/0.28</f>
        <v>99999999.999999985</v>
      </c>
      <c r="M647" s="7" t="s">
        <v>12</v>
      </c>
    </row>
    <row r="648" spans="1:13" x14ac:dyDescent="0.2">
      <c r="A648" s="7" t="s">
        <v>206</v>
      </c>
      <c r="B648" s="6">
        <v>1994</v>
      </c>
      <c r="C648" s="6">
        <v>10</v>
      </c>
      <c r="D648" s="6">
        <v>24</v>
      </c>
      <c r="E648" s="6">
        <v>1994</v>
      </c>
      <c r="F648" s="6">
        <v>10</v>
      </c>
      <c r="G648" s="6">
        <v>27</v>
      </c>
      <c r="H648" s="7">
        <v>14</v>
      </c>
      <c r="I648" s="7"/>
      <c r="J648" s="7"/>
      <c r="K648" s="9">
        <v>437700000</v>
      </c>
      <c r="L648" s="10">
        <f>K648/0.68</f>
        <v>643676470.58823526</v>
      </c>
      <c r="M648" s="7" t="s">
        <v>56</v>
      </c>
    </row>
    <row r="649" spans="1:13" x14ac:dyDescent="0.2">
      <c r="A649" s="7" t="s">
        <v>206</v>
      </c>
      <c r="B649" s="7">
        <v>1997</v>
      </c>
      <c r="C649" s="7">
        <v>1</v>
      </c>
      <c r="D649" s="7">
        <v>12</v>
      </c>
      <c r="E649" s="7">
        <v>1997</v>
      </c>
      <c r="F649" s="7">
        <v>1</v>
      </c>
      <c r="G649" s="7">
        <v>13</v>
      </c>
      <c r="H649" s="7">
        <v>9</v>
      </c>
      <c r="I649" s="7">
        <v>0</v>
      </c>
      <c r="J649" s="7"/>
      <c r="K649" s="10">
        <v>160000000</v>
      </c>
      <c r="L649" s="10">
        <f>K649/0.74</f>
        <v>216216216.21621621</v>
      </c>
      <c r="M649" s="7" t="s">
        <v>12</v>
      </c>
    </row>
    <row r="650" spans="1:13" x14ac:dyDescent="0.2">
      <c r="A650" s="7" t="s">
        <v>206</v>
      </c>
      <c r="B650" s="7">
        <v>2003</v>
      </c>
      <c r="C650" s="7">
        <v>2</v>
      </c>
      <c r="D650" s="7">
        <v>2</v>
      </c>
      <c r="E650" s="7">
        <v>2003</v>
      </c>
      <c r="F650" s="7">
        <v>2</v>
      </c>
      <c r="G650" s="7">
        <v>2</v>
      </c>
      <c r="H650" s="7">
        <v>0</v>
      </c>
      <c r="I650" s="7">
        <v>0</v>
      </c>
      <c r="J650" s="7"/>
      <c r="K650" s="10">
        <v>600000000</v>
      </c>
      <c r="L650" s="10">
        <f>K650/0.84</f>
        <v>714285714.28571427</v>
      </c>
      <c r="M650" s="7" t="s">
        <v>12</v>
      </c>
    </row>
    <row r="651" spans="1:13" x14ac:dyDescent="0.2">
      <c r="A651" s="7" t="s">
        <v>206</v>
      </c>
      <c r="B651" s="7">
        <v>2006</v>
      </c>
      <c r="C651" s="7">
        <v>10</v>
      </c>
      <c r="D651" s="7">
        <v>8</v>
      </c>
      <c r="E651" s="7">
        <v>2006</v>
      </c>
      <c r="F651" s="7">
        <v>10</v>
      </c>
      <c r="G651" s="7">
        <v>12</v>
      </c>
      <c r="H651" s="7">
        <v>1</v>
      </c>
      <c r="I651" s="7">
        <v>3000</v>
      </c>
      <c r="J651" s="7"/>
      <c r="K651" s="10">
        <v>5659000</v>
      </c>
      <c r="L651" s="10">
        <f>K651/0.92</f>
        <v>6151086.9565217393</v>
      </c>
      <c r="M651" s="7" t="s">
        <v>12</v>
      </c>
    </row>
    <row r="652" spans="1:13" x14ac:dyDescent="0.2">
      <c r="A652" s="7" t="s">
        <v>365</v>
      </c>
      <c r="B652" s="7">
        <v>1975</v>
      </c>
      <c r="C652" s="7">
        <v>11</v>
      </c>
      <c r="D652" s="7"/>
      <c r="E652" s="7">
        <v>1975</v>
      </c>
      <c r="F652" s="7">
        <v>11</v>
      </c>
      <c r="G652" s="7"/>
      <c r="H652" s="7">
        <v>0</v>
      </c>
      <c r="I652" s="7">
        <v>0</v>
      </c>
      <c r="J652" s="7"/>
      <c r="K652" s="10">
        <v>4700000</v>
      </c>
      <c r="L652" s="10">
        <f>K652/0.25</f>
        <v>18800000</v>
      </c>
      <c r="M652" s="7" t="s">
        <v>12</v>
      </c>
    </row>
    <row r="653" spans="1:13" x14ac:dyDescent="0.2">
      <c r="A653" s="7" t="s">
        <v>326</v>
      </c>
      <c r="B653" s="6">
        <v>2010</v>
      </c>
      <c r="C653" s="6">
        <v>5</v>
      </c>
      <c r="D653" s="6">
        <v>18</v>
      </c>
      <c r="E653" s="6">
        <v>2010</v>
      </c>
      <c r="F653" s="6">
        <v>5</v>
      </c>
      <c r="G653" s="6">
        <v>24</v>
      </c>
      <c r="H653" s="7">
        <v>172</v>
      </c>
      <c r="I653" s="7"/>
      <c r="J653" s="7"/>
      <c r="K653" s="9">
        <v>1100000000</v>
      </c>
      <c r="L653" s="10">
        <f>K653/1</f>
        <v>1100000000</v>
      </c>
      <c r="M653" s="7" t="s">
        <v>56</v>
      </c>
    </row>
    <row r="654" spans="1:13" x14ac:dyDescent="0.2">
      <c r="A654" s="7" t="s">
        <v>36</v>
      </c>
      <c r="B654" s="7">
        <v>1982</v>
      </c>
      <c r="C654" s="7">
        <v>9</v>
      </c>
      <c r="D654" s="7">
        <v>20</v>
      </c>
      <c r="E654" s="7">
        <v>1982</v>
      </c>
      <c r="F654" s="7">
        <v>9</v>
      </c>
      <c r="G654" s="7">
        <v>20</v>
      </c>
      <c r="H654" s="7">
        <v>620</v>
      </c>
      <c r="I654" s="7">
        <v>20256</v>
      </c>
      <c r="J654" s="7"/>
      <c r="K654" s="10">
        <v>100000000</v>
      </c>
      <c r="L654" s="10">
        <f>K654/0.44</f>
        <v>227272727.27272728</v>
      </c>
      <c r="M654" s="7" t="s">
        <v>12</v>
      </c>
    </row>
    <row r="655" spans="1:13" x14ac:dyDescent="0.2">
      <c r="A655" s="7" t="s">
        <v>36</v>
      </c>
      <c r="B655" s="7">
        <v>1999</v>
      </c>
      <c r="C655" s="7">
        <v>9</v>
      </c>
      <c r="D655" s="7">
        <v>1</v>
      </c>
      <c r="E655" s="7">
        <v>1999</v>
      </c>
      <c r="F655" s="7">
        <v>9</v>
      </c>
      <c r="G655" s="7">
        <v>1</v>
      </c>
      <c r="H655" s="7">
        <v>12</v>
      </c>
      <c r="I655" s="7">
        <v>6023</v>
      </c>
      <c r="J655" s="7"/>
      <c r="K655" s="10">
        <v>1000000</v>
      </c>
      <c r="L655" s="10">
        <f>K655/0.76</f>
        <v>1315789.4736842106</v>
      </c>
      <c r="M655" s="7" t="s">
        <v>12</v>
      </c>
    </row>
    <row r="656" spans="1:13" x14ac:dyDescent="0.2">
      <c r="A656" s="7" t="s">
        <v>36</v>
      </c>
      <c r="B656" s="7">
        <v>2011</v>
      </c>
      <c r="C656" s="7">
        <v>10</v>
      </c>
      <c r="D656" s="7">
        <v>12</v>
      </c>
      <c r="E656" s="7">
        <v>2011</v>
      </c>
      <c r="F656" s="7">
        <v>11</v>
      </c>
      <c r="G656" s="7"/>
      <c r="H656" s="7">
        <v>43</v>
      </c>
      <c r="I656" s="7">
        <v>528753</v>
      </c>
      <c r="J656" s="7"/>
      <c r="K656" s="10">
        <v>61913000</v>
      </c>
      <c r="L656" s="10">
        <f>K656/1.03</f>
        <v>60109708.737864077</v>
      </c>
      <c r="M656" s="7" t="s">
        <v>12</v>
      </c>
    </row>
    <row r="657" spans="1:13" x14ac:dyDescent="0.2">
      <c r="A657" s="7" t="s">
        <v>120</v>
      </c>
      <c r="B657" s="6">
        <v>1971</v>
      </c>
      <c r="C657" s="6">
        <v>7</v>
      </c>
      <c r="D657" s="7"/>
      <c r="E657" s="6">
        <v>1971</v>
      </c>
      <c r="F657" s="6">
        <v>7</v>
      </c>
      <c r="G657" s="6">
        <v>14</v>
      </c>
      <c r="H657" s="7"/>
      <c r="I657" s="8">
        <v>21000</v>
      </c>
      <c r="J657" s="7"/>
      <c r="K657" s="9">
        <v>200000</v>
      </c>
      <c r="L657" s="9">
        <f>K657/0.19</f>
        <v>1052631.5789473683</v>
      </c>
      <c r="M657" s="7" t="s">
        <v>9</v>
      </c>
    </row>
    <row r="658" spans="1:13" x14ac:dyDescent="0.2">
      <c r="A658" s="7" t="s">
        <v>120</v>
      </c>
      <c r="B658" s="6">
        <v>1990</v>
      </c>
      <c r="C658" s="6">
        <v>4</v>
      </c>
      <c r="D658" s="6">
        <v>25</v>
      </c>
      <c r="E658" s="6">
        <v>1990</v>
      </c>
      <c r="F658" s="6">
        <v>5</v>
      </c>
      <c r="G658" s="6">
        <v>4</v>
      </c>
      <c r="H658" s="7"/>
      <c r="I658" s="7"/>
      <c r="J658" s="7"/>
      <c r="K658" s="9">
        <v>100000</v>
      </c>
      <c r="L658" s="12">
        <f>K658/0.6</f>
        <v>166666.66666666669</v>
      </c>
      <c r="M658" s="7" t="s">
        <v>56</v>
      </c>
    </row>
    <row r="659" spans="1:13" x14ac:dyDescent="0.2">
      <c r="A659" s="7" t="s">
        <v>120</v>
      </c>
      <c r="B659" s="7">
        <v>2005</v>
      </c>
      <c r="C659" s="7">
        <v>1</v>
      </c>
      <c r="D659" s="7">
        <v>15</v>
      </c>
      <c r="E659" s="7">
        <v>2005</v>
      </c>
      <c r="F659" s="7">
        <v>2</v>
      </c>
      <c r="G659" s="7">
        <v>25</v>
      </c>
      <c r="H659" s="7">
        <v>34</v>
      </c>
      <c r="I659" s="7">
        <v>274774</v>
      </c>
      <c r="J659" s="7"/>
      <c r="K659" s="10">
        <v>465100000</v>
      </c>
      <c r="L659" s="10">
        <f>K659/0.9</f>
        <v>516777777.77777779</v>
      </c>
      <c r="M659" s="7" t="s">
        <v>12</v>
      </c>
    </row>
    <row r="660" spans="1:13" x14ac:dyDescent="0.2">
      <c r="A660" s="7" t="s">
        <v>120</v>
      </c>
      <c r="B660" s="7">
        <v>2006</v>
      </c>
      <c r="C660" s="7">
        <v>1</v>
      </c>
      <c r="D660" s="7">
        <v>8</v>
      </c>
      <c r="E660" s="7">
        <v>2006</v>
      </c>
      <c r="F660" s="7">
        <v>2</v>
      </c>
      <c r="G660" s="7">
        <v>14</v>
      </c>
      <c r="H660" s="7">
        <v>0</v>
      </c>
      <c r="I660" s="7">
        <v>35000</v>
      </c>
      <c r="J660" s="7"/>
      <c r="K660" s="10">
        <v>169000000</v>
      </c>
      <c r="L660" s="10">
        <f>K660/0.92</f>
        <v>183695652.17391303</v>
      </c>
      <c r="M660" s="7" t="s">
        <v>12</v>
      </c>
    </row>
    <row r="661" spans="1:13" x14ac:dyDescent="0.2">
      <c r="A661" s="7" t="s">
        <v>362</v>
      </c>
      <c r="B661" s="6">
        <v>1972</v>
      </c>
      <c r="C661" s="6">
        <v>5</v>
      </c>
      <c r="D661" s="6">
        <v>20</v>
      </c>
      <c r="E661" s="6">
        <v>1972</v>
      </c>
      <c r="F661" s="6">
        <v>5</v>
      </c>
      <c r="G661" s="6">
        <v>25</v>
      </c>
      <c r="H661" s="7">
        <v>78</v>
      </c>
      <c r="I661" s="8">
        <v>40000</v>
      </c>
      <c r="J661" s="7"/>
      <c r="K661" s="9">
        <v>959000</v>
      </c>
      <c r="L661" s="9">
        <f>K661/0.19</f>
        <v>5047368.4210526319</v>
      </c>
      <c r="M661" s="7" t="s">
        <v>9</v>
      </c>
    </row>
    <row r="662" spans="1:13" x14ac:dyDescent="0.2">
      <c r="A662" s="7" t="s">
        <v>300</v>
      </c>
      <c r="B662" s="7">
        <v>2002</v>
      </c>
      <c r="C662" s="7">
        <v>5</v>
      </c>
      <c r="D662" s="7">
        <v>23</v>
      </c>
      <c r="E662" s="7">
        <v>2002</v>
      </c>
      <c r="F662" s="7">
        <v>6</v>
      </c>
      <c r="G662" s="7">
        <v>5</v>
      </c>
      <c r="H662" s="7">
        <v>31</v>
      </c>
      <c r="I662" s="7">
        <v>38339</v>
      </c>
      <c r="J662" s="7"/>
      <c r="K662" s="10">
        <v>1000000</v>
      </c>
      <c r="L662" s="9">
        <f>K662/0.82</f>
        <v>1219512.1951219514</v>
      </c>
      <c r="M662" s="7" t="s">
        <v>12</v>
      </c>
    </row>
    <row r="663" spans="1:13" x14ac:dyDescent="0.2">
      <c r="A663" s="7" t="s">
        <v>207</v>
      </c>
      <c r="B663" s="6">
        <v>1994</v>
      </c>
      <c r="C663" s="6">
        <v>11</v>
      </c>
      <c r="D663" s="6">
        <v>5</v>
      </c>
      <c r="E663" s="6">
        <v>1994</v>
      </c>
      <c r="F663" s="6">
        <v>11</v>
      </c>
      <c r="G663" s="6">
        <v>15</v>
      </c>
      <c r="H663" s="7">
        <v>400</v>
      </c>
      <c r="I663" s="7"/>
      <c r="J663" s="7"/>
      <c r="K663" s="9">
        <v>3000000</v>
      </c>
      <c r="L663" s="10">
        <f>K663/0.68</f>
        <v>4411764.7058823528</v>
      </c>
      <c r="M663" s="7" t="s">
        <v>56</v>
      </c>
    </row>
    <row r="664" spans="1:13" x14ac:dyDescent="0.2">
      <c r="A664" s="7" t="s">
        <v>162</v>
      </c>
      <c r="B664" s="6">
        <v>1992</v>
      </c>
      <c r="C664" s="6">
        <v>9</v>
      </c>
      <c r="D664" s="6">
        <v>10</v>
      </c>
      <c r="E664" s="6">
        <v>1992</v>
      </c>
      <c r="F664" s="6">
        <v>9</v>
      </c>
      <c r="G664" s="6">
        <v>12</v>
      </c>
      <c r="H664" s="7">
        <v>3</v>
      </c>
      <c r="I664" s="7"/>
      <c r="J664" s="7"/>
      <c r="K664" s="9">
        <v>500000000</v>
      </c>
      <c r="L664" s="10">
        <f>K664/0.64</f>
        <v>781250000</v>
      </c>
      <c r="M664" s="7" t="s">
        <v>56</v>
      </c>
    </row>
    <row r="665" spans="1:13" x14ac:dyDescent="0.2">
      <c r="A665" s="7" t="s">
        <v>16</v>
      </c>
      <c r="B665" s="6">
        <v>1965</v>
      </c>
      <c r="C665" s="6">
        <v>9</v>
      </c>
      <c r="D665" s="6">
        <v>24</v>
      </c>
      <c r="E665" s="6">
        <v>1965</v>
      </c>
      <c r="F665" s="6">
        <v>9</v>
      </c>
      <c r="G665" s="6">
        <v>28</v>
      </c>
      <c r="H665" s="7"/>
      <c r="I665" s="8">
        <v>6000</v>
      </c>
      <c r="J665" s="8">
        <v>6000</v>
      </c>
      <c r="K665" s="9">
        <v>500000</v>
      </c>
      <c r="L665" s="9">
        <f>K665/0.14</f>
        <v>3571428.5714285709</v>
      </c>
      <c r="M665" s="7" t="s">
        <v>9</v>
      </c>
    </row>
    <row r="666" spans="1:13" x14ac:dyDescent="0.2">
      <c r="A666" s="7" t="s">
        <v>16</v>
      </c>
      <c r="B666" s="6">
        <v>1971</v>
      </c>
      <c r="C666" s="6">
        <v>11</v>
      </c>
      <c r="D666" s="7"/>
      <c r="E666" s="6">
        <v>1971</v>
      </c>
      <c r="F666" s="6">
        <v>11</v>
      </c>
      <c r="G666" s="6">
        <v>16</v>
      </c>
      <c r="H666" s="7">
        <v>1</v>
      </c>
      <c r="I666" s="8">
        <v>40000</v>
      </c>
      <c r="J666" s="7"/>
      <c r="K666" s="9">
        <v>13000000</v>
      </c>
      <c r="L666" s="9">
        <f>K666/0.19</f>
        <v>68421052.631578952</v>
      </c>
      <c r="M666" s="7" t="s">
        <v>9</v>
      </c>
    </row>
    <row r="667" spans="1:13" x14ac:dyDescent="0.2">
      <c r="A667" s="7" t="s">
        <v>16</v>
      </c>
      <c r="B667" s="7">
        <v>1979</v>
      </c>
      <c r="C667" s="7">
        <v>11</v>
      </c>
      <c r="D667" s="7"/>
      <c r="E667" s="7">
        <v>1979</v>
      </c>
      <c r="F667" s="7">
        <v>11</v>
      </c>
      <c r="G667" s="7"/>
      <c r="H667" s="7">
        <v>1</v>
      </c>
      <c r="I667" s="7">
        <v>40000</v>
      </c>
      <c r="J667" s="7"/>
      <c r="K667" s="10">
        <v>13000000</v>
      </c>
      <c r="L667" s="9">
        <f>K667/0.33</f>
        <v>39393939.393939391</v>
      </c>
      <c r="M667" s="7" t="s">
        <v>12</v>
      </c>
    </row>
    <row r="668" spans="1:13" x14ac:dyDescent="0.2">
      <c r="A668" s="7" t="s">
        <v>16</v>
      </c>
      <c r="B668" s="6">
        <v>1982</v>
      </c>
      <c r="C668" s="6">
        <v>5</v>
      </c>
      <c r="D668" s="6">
        <v>24</v>
      </c>
      <c r="E668" s="6">
        <v>1982</v>
      </c>
      <c r="F668" s="6">
        <v>6</v>
      </c>
      <c r="G668" s="6">
        <v>3</v>
      </c>
      <c r="H668" s="7">
        <v>130</v>
      </c>
      <c r="I668" s="8">
        <v>20000</v>
      </c>
      <c r="J668" s="7">
        <v>0</v>
      </c>
      <c r="K668" s="9">
        <v>101000000</v>
      </c>
      <c r="L668" s="10">
        <f>K668/0.44</f>
        <v>229545454.54545453</v>
      </c>
      <c r="M668" s="7" t="s">
        <v>9</v>
      </c>
    </row>
    <row r="669" spans="1:13" x14ac:dyDescent="0.2">
      <c r="A669" s="7" t="s">
        <v>16</v>
      </c>
      <c r="B669" s="7">
        <v>1990</v>
      </c>
      <c r="C669" s="7">
        <v>11</v>
      </c>
      <c r="D669" s="7">
        <v>9</v>
      </c>
      <c r="E669" s="7">
        <v>1990</v>
      </c>
      <c r="F669" s="7">
        <v>11</v>
      </c>
      <c r="G669" s="7">
        <v>21</v>
      </c>
      <c r="H669" s="7">
        <v>5</v>
      </c>
      <c r="I669" s="7">
        <v>48000</v>
      </c>
      <c r="J669" s="7"/>
      <c r="K669" s="10">
        <v>100000000</v>
      </c>
      <c r="L669" s="12">
        <f>K669/0.6</f>
        <v>166666666.66666669</v>
      </c>
      <c r="M669" s="7" t="s">
        <v>12</v>
      </c>
    </row>
    <row r="670" spans="1:13" x14ac:dyDescent="0.2">
      <c r="A670" s="7" t="s">
        <v>16</v>
      </c>
      <c r="B670" s="7">
        <v>1993</v>
      </c>
      <c r="C670" s="7">
        <v>9</v>
      </c>
      <c r="D670" s="7">
        <v>2</v>
      </c>
      <c r="E670" s="7">
        <v>1993</v>
      </c>
      <c r="F670" s="7">
        <v>9</v>
      </c>
      <c r="G670" s="7">
        <v>2</v>
      </c>
      <c r="H670" s="7">
        <v>39</v>
      </c>
      <c r="I670" s="7">
        <v>67447</v>
      </c>
      <c r="J670" s="7"/>
      <c r="K670" s="10">
        <v>57600000</v>
      </c>
      <c r="L670" s="9">
        <f>K670/0.66</f>
        <v>87272727.272727266</v>
      </c>
      <c r="M670" s="7" t="s">
        <v>12</v>
      </c>
    </row>
    <row r="671" spans="1:13" x14ac:dyDescent="0.2">
      <c r="A671" s="7" t="s">
        <v>16</v>
      </c>
      <c r="B671" s="7">
        <v>1993</v>
      </c>
      <c r="C671" s="7">
        <v>10</v>
      </c>
      <c r="D671" s="7">
        <v>31</v>
      </c>
      <c r="E671" s="7">
        <v>1993</v>
      </c>
      <c r="F671" s="7">
        <v>11</v>
      </c>
      <c r="G671" s="7">
        <v>3</v>
      </c>
      <c r="H671" s="7">
        <v>374</v>
      </c>
      <c r="I671" s="7">
        <v>15000</v>
      </c>
      <c r="J671" s="7"/>
      <c r="K671" s="10">
        <v>56700000</v>
      </c>
      <c r="L671" s="9">
        <f>K671/0.66</f>
        <v>85909090.909090906</v>
      </c>
      <c r="M671" s="7" t="s">
        <v>12</v>
      </c>
    </row>
    <row r="672" spans="1:13" x14ac:dyDescent="0.2">
      <c r="A672" s="7" t="s">
        <v>16</v>
      </c>
      <c r="B672" s="7">
        <v>1995</v>
      </c>
      <c r="C672" s="7">
        <v>9</v>
      </c>
      <c r="D672" s="7">
        <v>9</v>
      </c>
      <c r="E672" s="7">
        <v>1995</v>
      </c>
      <c r="F672" s="7">
        <v>9</v>
      </c>
      <c r="G672" s="7">
        <v>12</v>
      </c>
      <c r="H672" s="7">
        <v>14</v>
      </c>
      <c r="I672" s="7">
        <v>25000</v>
      </c>
      <c r="J672" s="7"/>
      <c r="K672" s="10">
        <v>4000000</v>
      </c>
      <c r="L672" s="9">
        <f>K672/0.7</f>
        <v>5714285.7142857146</v>
      </c>
      <c r="M672" s="7" t="s">
        <v>12</v>
      </c>
    </row>
    <row r="673" spans="1:13" x14ac:dyDescent="0.2">
      <c r="A673" s="7" t="s">
        <v>16</v>
      </c>
      <c r="B673" s="7">
        <v>1996</v>
      </c>
      <c r="C673" s="7">
        <v>11</v>
      </c>
      <c r="D673" s="7">
        <v>20</v>
      </c>
      <c r="E673" s="7">
        <v>1996</v>
      </c>
      <c r="F673" s="7">
        <v>11</v>
      </c>
      <c r="G673" s="7">
        <v>20</v>
      </c>
      <c r="H673" s="7">
        <v>7</v>
      </c>
      <c r="I673" s="7">
        <v>75000</v>
      </c>
      <c r="J673" s="7"/>
      <c r="K673" s="10">
        <v>31000000</v>
      </c>
      <c r="L673" s="10">
        <f>K673/0.72</f>
        <v>43055555.55555556</v>
      </c>
      <c r="M673" s="7" t="s">
        <v>12</v>
      </c>
    </row>
    <row r="674" spans="1:13" x14ac:dyDescent="0.2">
      <c r="A674" s="7" t="s">
        <v>16</v>
      </c>
      <c r="B674" s="7">
        <v>1999</v>
      </c>
      <c r="C674" s="7">
        <v>10</v>
      </c>
      <c r="D674" s="7"/>
      <c r="E674" s="7">
        <v>1999</v>
      </c>
      <c r="F674" s="7">
        <v>10</v>
      </c>
      <c r="G674" s="7"/>
      <c r="H674" s="7">
        <v>34</v>
      </c>
      <c r="I674" s="7">
        <v>503001</v>
      </c>
      <c r="J674" s="7"/>
      <c r="K674" s="10">
        <v>1500000</v>
      </c>
      <c r="L674" s="10">
        <f>K674/0.76</f>
        <v>1973684.2105263157</v>
      </c>
      <c r="M674" s="7" t="s">
        <v>12</v>
      </c>
    </row>
    <row r="675" spans="1:13" x14ac:dyDescent="0.2">
      <c r="A675" s="7" t="s">
        <v>16</v>
      </c>
      <c r="B675" s="6">
        <v>2001</v>
      </c>
      <c r="C675" s="6">
        <v>10</v>
      </c>
      <c r="D675" s="6">
        <v>26</v>
      </c>
      <c r="E675" s="6">
        <v>2001</v>
      </c>
      <c r="F675" s="6">
        <v>11</v>
      </c>
      <c r="G675" s="6">
        <v>15</v>
      </c>
      <c r="H675" s="7">
        <v>19</v>
      </c>
      <c r="I675" s="7"/>
      <c r="J675" s="7"/>
      <c r="K675" s="9">
        <v>18000000</v>
      </c>
      <c r="L675" s="10">
        <f>K675/0.81</f>
        <v>22222222.22222222</v>
      </c>
      <c r="M675" s="7" t="s">
        <v>56</v>
      </c>
    </row>
    <row r="676" spans="1:13" x14ac:dyDescent="0.2">
      <c r="A676" s="7" t="s">
        <v>16</v>
      </c>
      <c r="B676" s="7">
        <v>2002</v>
      </c>
      <c r="C676" s="7">
        <v>5</v>
      </c>
      <c r="D676" s="7">
        <v>23</v>
      </c>
      <c r="E676" s="7">
        <v>2002</v>
      </c>
      <c r="F676" s="7">
        <v>6</v>
      </c>
      <c r="G676" s="7">
        <v>5</v>
      </c>
      <c r="H676" s="7">
        <v>10</v>
      </c>
      <c r="I676" s="7">
        <v>969</v>
      </c>
      <c r="J676" s="7"/>
      <c r="K676" s="10">
        <v>100000000</v>
      </c>
      <c r="L676" s="9">
        <f>K676/0.82</f>
        <v>121951219.51219513</v>
      </c>
      <c r="M676" s="7" t="s">
        <v>12</v>
      </c>
    </row>
    <row r="677" spans="1:13" x14ac:dyDescent="0.2">
      <c r="A677" s="7" t="s">
        <v>16</v>
      </c>
      <c r="B677" s="7">
        <v>2003</v>
      </c>
      <c r="C677" s="7">
        <v>11</v>
      </c>
      <c r="D677" s="7">
        <v>28</v>
      </c>
      <c r="E677" s="7">
        <v>2003</v>
      </c>
      <c r="F677" s="7">
        <v>12</v>
      </c>
      <c r="G677" s="7">
        <v>24</v>
      </c>
      <c r="H677" s="7">
        <v>7</v>
      </c>
      <c r="I677" s="7">
        <v>3000</v>
      </c>
      <c r="J677" s="7"/>
      <c r="K677" s="10">
        <v>20000000</v>
      </c>
      <c r="L677" s="10">
        <f>K677/0.84</f>
        <v>23809523.80952381</v>
      </c>
      <c r="M677" s="7" t="s">
        <v>12</v>
      </c>
    </row>
    <row r="678" spans="1:13" x14ac:dyDescent="0.2">
      <c r="A678" s="7" t="s">
        <v>16</v>
      </c>
      <c r="B678" s="7">
        <v>2006</v>
      </c>
      <c r="C678" s="7">
        <v>6</v>
      </c>
      <c r="D678" s="7">
        <v>25</v>
      </c>
      <c r="E678" s="7">
        <v>2006</v>
      </c>
      <c r="F678" s="7">
        <v>7</v>
      </c>
      <c r="G678" s="7">
        <v>1</v>
      </c>
      <c r="H678" s="7">
        <v>4</v>
      </c>
      <c r="I678" s="7">
        <v>1500</v>
      </c>
      <c r="J678" s="7"/>
      <c r="K678" s="10">
        <v>8000000</v>
      </c>
      <c r="L678" s="10">
        <f>K678/0.92</f>
        <v>8695652.173913043</v>
      </c>
      <c r="M678" s="7" t="s">
        <v>12</v>
      </c>
    </row>
    <row r="679" spans="1:13" x14ac:dyDescent="0.2">
      <c r="A679" s="7" t="s">
        <v>16</v>
      </c>
      <c r="B679" s="6">
        <v>2008</v>
      </c>
      <c r="C679" s="6">
        <v>10</v>
      </c>
      <c r="D679" s="6">
        <v>19</v>
      </c>
      <c r="E679" s="6">
        <v>2008</v>
      </c>
      <c r="F679" s="6">
        <v>11</v>
      </c>
      <c r="G679" s="6">
        <v>12</v>
      </c>
      <c r="H679" s="7">
        <v>110</v>
      </c>
      <c r="I679" s="7"/>
      <c r="J679" s="7"/>
      <c r="K679" s="9">
        <v>15000000</v>
      </c>
      <c r="L679" s="9">
        <f>K679/0.99</f>
        <v>15151515.151515152</v>
      </c>
      <c r="M679" s="7" t="s">
        <v>56</v>
      </c>
    </row>
    <row r="680" spans="1:13" x14ac:dyDescent="0.2">
      <c r="A680" s="7" t="s">
        <v>16</v>
      </c>
      <c r="B680" s="7">
        <v>2014</v>
      </c>
      <c r="C680" s="7">
        <v>10</v>
      </c>
      <c r="D680" s="7">
        <v>15</v>
      </c>
      <c r="E680" s="7">
        <v>2014</v>
      </c>
      <c r="F680" s="7">
        <v>10</v>
      </c>
      <c r="G680" s="7">
        <v>17</v>
      </c>
      <c r="H680" s="7">
        <v>4</v>
      </c>
      <c r="I680" s="7">
        <v>3000</v>
      </c>
      <c r="J680" s="7"/>
      <c r="K680" s="10">
        <v>1400000</v>
      </c>
      <c r="L680" s="10">
        <f>K680/1.09</f>
        <v>1284403.6697247706</v>
      </c>
      <c r="M680" s="7" t="s">
        <v>12</v>
      </c>
    </row>
    <row r="681" spans="1:13" x14ac:dyDescent="0.2">
      <c r="A681" s="7" t="s">
        <v>149</v>
      </c>
      <c r="B681" s="7">
        <v>1992</v>
      </c>
      <c r="C681" s="7">
        <v>4</v>
      </c>
      <c r="D681" s="7">
        <v>1</v>
      </c>
      <c r="E681" s="7">
        <v>1992</v>
      </c>
      <c r="F681" s="7">
        <v>5</v>
      </c>
      <c r="G681" s="7">
        <v>8</v>
      </c>
      <c r="H681" s="7">
        <v>5</v>
      </c>
      <c r="I681" s="7">
        <v>1628</v>
      </c>
      <c r="J681" s="7"/>
      <c r="K681" s="10">
        <v>50000000</v>
      </c>
      <c r="L681" s="10">
        <f>K681/0.64</f>
        <v>78125000</v>
      </c>
      <c r="M681" s="7" t="s">
        <v>12</v>
      </c>
    </row>
    <row r="682" spans="1:13" x14ac:dyDescent="0.2">
      <c r="A682" s="7" t="s">
        <v>149</v>
      </c>
      <c r="B682" s="7">
        <v>1994</v>
      </c>
      <c r="C682" s="7">
        <v>7</v>
      </c>
      <c r="D682" s="7">
        <v>22</v>
      </c>
      <c r="E682" s="7">
        <v>1994</v>
      </c>
      <c r="F682" s="7">
        <v>7</v>
      </c>
      <c r="G682" s="7">
        <v>24</v>
      </c>
      <c r="H682" s="7">
        <v>1</v>
      </c>
      <c r="I682" s="7">
        <v>4017</v>
      </c>
      <c r="J682" s="7"/>
      <c r="K682" s="10">
        <v>37000000</v>
      </c>
      <c r="L682" s="10">
        <f>K682/0.68</f>
        <v>54411764.705882348</v>
      </c>
      <c r="M682" s="7" t="s">
        <v>12</v>
      </c>
    </row>
    <row r="683" spans="1:13" x14ac:dyDescent="0.2">
      <c r="A683" s="7" t="s">
        <v>149</v>
      </c>
      <c r="B683" s="7">
        <v>1997</v>
      </c>
      <c r="C683" s="7">
        <v>5</v>
      </c>
      <c r="D683" s="7">
        <v>7</v>
      </c>
      <c r="E683" s="7">
        <v>1997</v>
      </c>
      <c r="F683" s="7">
        <v>5</v>
      </c>
      <c r="G683" s="7">
        <v>9</v>
      </c>
      <c r="H683" s="7">
        <v>80</v>
      </c>
      <c r="I683" s="7">
        <v>0</v>
      </c>
      <c r="J683" s="7"/>
      <c r="K683" s="10">
        <v>10000000</v>
      </c>
      <c r="L683" s="10">
        <f>K683/0.74</f>
        <v>13513513.513513513</v>
      </c>
      <c r="M683" s="7" t="s">
        <v>12</v>
      </c>
    </row>
    <row r="684" spans="1:13" x14ac:dyDescent="0.2">
      <c r="A684" s="7" t="s">
        <v>244</v>
      </c>
      <c r="B684" s="7">
        <v>1970</v>
      </c>
      <c r="C684" s="7">
        <v>5</v>
      </c>
      <c r="D684" s="7">
        <v>1</v>
      </c>
      <c r="E684" s="7">
        <v>1970</v>
      </c>
      <c r="F684" s="7">
        <v>6</v>
      </c>
      <c r="G684" s="7">
        <v>30</v>
      </c>
      <c r="H684" s="7">
        <v>300</v>
      </c>
      <c r="I684" s="7">
        <v>0</v>
      </c>
      <c r="J684" s="7"/>
      <c r="K684" s="10">
        <v>85000000</v>
      </c>
      <c r="L684" s="10">
        <f>K684/0.18</f>
        <v>472222222.22222227</v>
      </c>
      <c r="M684" s="7" t="s">
        <v>12</v>
      </c>
    </row>
    <row r="685" spans="1:13" x14ac:dyDescent="0.2">
      <c r="A685" s="7" t="s">
        <v>244</v>
      </c>
      <c r="B685" s="7">
        <v>1997</v>
      </c>
      <c r="C685" s="7">
        <v>7</v>
      </c>
      <c r="D685" s="7">
        <v>4</v>
      </c>
      <c r="E685" s="7">
        <v>1997</v>
      </c>
      <c r="F685" s="7">
        <v>8</v>
      </c>
      <c r="G685" s="7">
        <v>9</v>
      </c>
      <c r="H685" s="7">
        <v>0</v>
      </c>
      <c r="I685" s="7">
        <v>0</v>
      </c>
      <c r="J685" s="7"/>
      <c r="K685" s="10">
        <v>10000000</v>
      </c>
      <c r="L685" s="10">
        <f>K685/0.74</f>
        <v>13513513.513513513</v>
      </c>
      <c r="M685" s="7" t="s">
        <v>12</v>
      </c>
    </row>
    <row r="686" spans="1:13" x14ac:dyDescent="0.2">
      <c r="A686" s="7" t="s">
        <v>244</v>
      </c>
      <c r="B686" s="7">
        <v>1999</v>
      </c>
      <c r="C686" s="7">
        <v>2</v>
      </c>
      <c r="D686" s="7">
        <v>21</v>
      </c>
      <c r="E686" s="7">
        <v>1999</v>
      </c>
      <c r="F686" s="7">
        <v>3</v>
      </c>
      <c r="G686" s="7">
        <v>18</v>
      </c>
      <c r="H686" s="7">
        <v>0</v>
      </c>
      <c r="I686" s="7">
        <v>90700</v>
      </c>
      <c r="J686" s="7"/>
      <c r="K686" s="10">
        <v>165000000</v>
      </c>
      <c r="L686" s="10">
        <f>K686/0.76</f>
        <v>217105263.15789473</v>
      </c>
      <c r="M686" s="7" t="s">
        <v>12</v>
      </c>
    </row>
    <row r="687" spans="1:13" x14ac:dyDescent="0.2">
      <c r="A687" s="7" t="s">
        <v>244</v>
      </c>
      <c r="B687" s="7">
        <v>1999</v>
      </c>
      <c r="C687" s="7">
        <v>7</v>
      </c>
      <c r="D687" s="7">
        <v>9</v>
      </c>
      <c r="E687" s="7">
        <v>1999</v>
      </c>
      <c r="F687" s="7">
        <v>7</v>
      </c>
      <c r="G687" s="7">
        <v>16</v>
      </c>
      <c r="H687" s="7">
        <v>8</v>
      </c>
      <c r="I687" s="7">
        <v>42795</v>
      </c>
      <c r="J687" s="7"/>
      <c r="K687" s="10">
        <v>128400000</v>
      </c>
      <c r="L687" s="10">
        <f>K687/0.76</f>
        <v>168947368.42105263</v>
      </c>
      <c r="M687" s="7" t="s">
        <v>12</v>
      </c>
    </row>
    <row r="688" spans="1:13" x14ac:dyDescent="0.2">
      <c r="A688" s="7" t="s">
        <v>244</v>
      </c>
      <c r="B688" s="7">
        <v>2000</v>
      </c>
      <c r="C688" s="7">
        <v>4</v>
      </c>
      <c r="D688" s="7">
        <v>6</v>
      </c>
      <c r="E688" s="7">
        <v>2000</v>
      </c>
      <c r="F688" s="7">
        <v>5</v>
      </c>
      <c r="G688" s="7">
        <v>1</v>
      </c>
      <c r="H688" s="7">
        <v>1</v>
      </c>
      <c r="I688" s="7">
        <v>2000</v>
      </c>
      <c r="J688" s="7"/>
      <c r="K688" s="10">
        <v>55000000</v>
      </c>
      <c r="L688" s="10">
        <f>K688/0.79</f>
        <v>69620253.164556965</v>
      </c>
      <c r="M688" s="7" t="s">
        <v>12</v>
      </c>
    </row>
    <row r="689" spans="1:13" x14ac:dyDescent="0.2">
      <c r="A689" s="7" t="s">
        <v>244</v>
      </c>
      <c r="B689" s="7">
        <v>2001</v>
      </c>
      <c r="C689" s="7">
        <v>3</v>
      </c>
      <c r="D689" s="7">
        <v>4</v>
      </c>
      <c r="E689" s="7">
        <v>2001</v>
      </c>
      <c r="F689" s="7">
        <v>3</v>
      </c>
      <c r="G689" s="7">
        <v>17</v>
      </c>
      <c r="H689" s="7">
        <v>0</v>
      </c>
      <c r="I689" s="7">
        <v>10000</v>
      </c>
      <c r="J689" s="7"/>
      <c r="K689" s="10">
        <v>5000000</v>
      </c>
      <c r="L689" s="10">
        <f>K689/0.81</f>
        <v>6172839.5061728396</v>
      </c>
      <c r="M689" s="7" t="s">
        <v>12</v>
      </c>
    </row>
    <row r="690" spans="1:13" x14ac:dyDescent="0.2">
      <c r="A690" s="7" t="s">
        <v>244</v>
      </c>
      <c r="B690" s="7">
        <v>2002</v>
      </c>
      <c r="C690" s="7">
        <v>8</v>
      </c>
      <c r="D690" s="7">
        <v>7</v>
      </c>
      <c r="E690" s="7">
        <v>2002</v>
      </c>
      <c r="F690" s="7">
        <v>8</v>
      </c>
      <c r="G690" s="7">
        <v>28</v>
      </c>
      <c r="H690" s="7">
        <v>0</v>
      </c>
      <c r="I690" s="7">
        <v>1430</v>
      </c>
      <c r="J690" s="7"/>
      <c r="K690" s="10">
        <v>30000000</v>
      </c>
      <c r="L690" s="9">
        <f>K690/0.82</f>
        <v>36585365.853658542</v>
      </c>
      <c r="M690" s="7" t="s">
        <v>12</v>
      </c>
    </row>
    <row r="691" spans="1:13" x14ac:dyDescent="0.2">
      <c r="A691" s="7" t="s">
        <v>244</v>
      </c>
      <c r="B691" s="7">
        <v>2005</v>
      </c>
      <c r="C691" s="7">
        <v>8</v>
      </c>
      <c r="D691" s="7">
        <v>14</v>
      </c>
      <c r="E691" s="7">
        <v>2005</v>
      </c>
      <c r="F691" s="7">
        <v>8</v>
      </c>
      <c r="G691" s="7">
        <v>26</v>
      </c>
      <c r="H691" s="7">
        <v>0</v>
      </c>
      <c r="I691" s="7">
        <v>0</v>
      </c>
      <c r="J691" s="7"/>
      <c r="K691" s="10">
        <v>48000000</v>
      </c>
      <c r="L691" s="10">
        <f>K691/0.9</f>
        <v>53333333.333333328</v>
      </c>
      <c r="M691" s="7" t="s">
        <v>12</v>
      </c>
    </row>
    <row r="692" spans="1:13" x14ac:dyDescent="0.2">
      <c r="A692" s="7" t="s">
        <v>244</v>
      </c>
      <c r="B692" s="6">
        <v>2006</v>
      </c>
      <c r="C692" s="6">
        <v>3</v>
      </c>
      <c r="D692" s="6">
        <v>28</v>
      </c>
      <c r="E692" s="6">
        <v>2006</v>
      </c>
      <c r="F692" s="6">
        <v>5</v>
      </c>
      <c r="G692" s="6">
        <v>9</v>
      </c>
      <c r="H692" s="7">
        <v>3</v>
      </c>
      <c r="I692" s="7"/>
      <c r="J692" s="7"/>
      <c r="K692" s="9">
        <v>37000000</v>
      </c>
      <c r="L692" s="10">
        <f>K692/0.92</f>
        <v>40217391.304347828</v>
      </c>
      <c r="M692" s="7" t="s">
        <v>56</v>
      </c>
    </row>
    <row r="693" spans="1:13" x14ac:dyDescent="0.2">
      <c r="A693" s="7" t="s">
        <v>244</v>
      </c>
      <c r="B693" s="7">
        <v>2010</v>
      </c>
      <c r="C693" s="7">
        <v>5</v>
      </c>
      <c r="D693" s="7">
        <v>15</v>
      </c>
      <c r="E693" s="7">
        <v>2010</v>
      </c>
      <c r="F693" s="7">
        <v>6</v>
      </c>
      <c r="G693" s="7">
        <v>7</v>
      </c>
      <c r="H693" s="7">
        <v>1</v>
      </c>
      <c r="I693" s="7">
        <v>2000</v>
      </c>
      <c r="J693" s="7"/>
      <c r="K693" s="10">
        <v>440000000</v>
      </c>
      <c r="L693" s="10">
        <f>K693/1</f>
        <v>440000000</v>
      </c>
      <c r="M693" s="7" t="s">
        <v>12</v>
      </c>
    </row>
    <row r="694" spans="1:13" x14ac:dyDescent="0.2">
      <c r="A694" s="7" t="s">
        <v>239</v>
      </c>
      <c r="B694" s="6">
        <v>1996</v>
      </c>
      <c r="C694" s="6">
        <v>11</v>
      </c>
      <c r="D694" s="6">
        <v>6</v>
      </c>
      <c r="E694" s="6">
        <v>1996</v>
      </c>
      <c r="F694" s="6">
        <v>11</v>
      </c>
      <c r="G694" s="6">
        <v>7</v>
      </c>
      <c r="H694" s="7">
        <v>0</v>
      </c>
      <c r="I694" s="7"/>
      <c r="J694" s="7"/>
      <c r="K694" s="9">
        <v>12000000</v>
      </c>
      <c r="L694" s="10">
        <f>K694/0.72</f>
        <v>16666666.666666668</v>
      </c>
      <c r="M694" s="7" t="s">
        <v>56</v>
      </c>
    </row>
    <row r="695" spans="1:13" x14ac:dyDescent="0.2">
      <c r="A695" s="11" t="s">
        <v>14</v>
      </c>
      <c r="B695" s="6">
        <v>1964</v>
      </c>
      <c r="C695" s="6">
        <v>10</v>
      </c>
      <c r="D695" s="6"/>
      <c r="E695" s="6">
        <v>1964</v>
      </c>
      <c r="F695" s="6">
        <v>10</v>
      </c>
      <c r="G695" s="6"/>
      <c r="H695" s="7"/>
      <c r="I695" s="8">
        <v>18400</v>
      </c>
      <c r="J695" s="8"/>
      <c r="K695" s="9">
        <v>500000</v>
      </c>
      <c r="L695" s="9">
        <f>K695/0.14</f>
        <v>3571428.5714285709</v>
      </c>
      <c r="M695" s="11" t="s">
        <v>12</v>
      </c>
    </row>
    <row r="696" spans="1:13" x14ac:dyDescent="0.2">
      <c r="A696" s="7" t="s">
        <v>14</v>
      </c>
      <c r="B696" s="6">
        <v>1966</v>
      </c>
      <c r="C696" s="6">
        <v>6</v>
      </c>
      <c r="D696" s="7"/>
      <c r="E696" s="6">
        <v>1966</v>
      </c>
      <c r="F696" s="6">
        <v>6</v>
      </c>
      <c r="G696" s="6">
        <v>1</v>
      </c>
      <c r="H696" s="7">
        <v>47</v>
      </c>
      <c r="I696" s="8">
        <v>900000</v>
      </c>
      <c r="J696" s="7"/>
      <c r="K696" s="9">
        <v>1400000</v>
      </c>
      <c r="L696" s="9">
        <f>K696/0.15</f>
        <v>9333333.333333334</v>
      </c>
      <c r="M696" s="7" t="s">
        <v>9</v>
      </c>
    </row>
    <row r="697" spans="1:13" x14ac:dyDescent="0.2">
      <c r="A697" s="7" t="s">
        <v>14</v>
      </c>
      <c r="B697" s="6">
        <v>1968</v>
      </c>
      <c r="C697" s="6">
        <v>7</v>
      </c>
      <c r="D697" s="7"/>
      <c r="E697" s="6">
        <v>1968</v>
      </c>
      <c r="F697" s="6">
        <v>10</v>
      </c>
      <c r="G697" s="6">
        <v>1</v>
      </c>
      <c r="H697" s="8">
        <v>4892</v>
      </c>
      <c r="I697" s="8">
        <v>7500000</v>
      </c>
      <c r="J697" s="7"/>
      <c r="K697" s="9">
        <v>94200000</v>
      </c>
      <c r="L697" s="9">
        <f>K697/0.16</f>
        <v>588750000</v>
      </c>
      <c r="M697" s="7" t="s">
        <v>9</v>
      </c>
    </row>
    <row r="698" spans="1:13" x14ac:dyDescent="0.2">
      <c r="A698" s="7" t="s">
        <v>14</v>
      </c>
      <c r="B698" s="7">
        <v>1970</v>
      </c>
      <c r="C698" s="7">
        <v>7</v>
      </c>
      <c r="D698" s="7"/>
      <c r="E698" s="7">
        <v>1970</v>
      </c>
      <c r="F698" s="7">
        <v>7</v>
      </c>
      <c r="G698" s="7"/>
      <c r="H698" s="7">
        <v>627</v>
      </c>
      <c r="I698" s="7">
        <v>10351000</v>
      </c>
      <c r="J698" s="7"/>
      <c r="K698" s="10">
        <v>101200000</v>
      </c>
      <c r="L698" s="10">
        <f>K698/0.18</f>
        <v>562222222.22222221</v>
      </c>
      <c r="M698" s="7" t="s">
        <v>12</v>
      </c>
    </row>
    <row r="699" spans="1:13" x14ac:dyDescent="0.2">
      <c r="A699" s="7" t="s">
        <v>14</v>
      </c>
      <c r="B699" s="7">
        <v>1971</v>
      </c>
      <c r="C699" s="7">
        <v>6</v>
      </c>
      <c r="D699" s="7"/>
      <c r="E699" s="7">
        <v>1971</v>
      </c>
      <c r="F699" s="7">
        <v>6</v>
      </c>
      <c r="G699" s="7"/>
      <c r="H699" s="7">
        <v>1023</v>
      </c>
      <c r="I699" s="7">
        <v>0</v>
      </c>
      <c r="J699" s="7"/>
      <c r="K699" s="10">
        <v>530000000</v>
      </c>
      <c r="L699" s="9">
        <f>K699/0.19</f>
        <v>2789473684.2105265</v>
      </c>
      <c r="M699" s="7" t="s">
        <v>12</v>
      </c>
    </row>
    <row r="700" spans="1:13" x14ac:dyDescent="0.2">
      <c r="A700" s="7" t="s">
        <v>14</v>
      </c>
      <c r="B700" s="6">
        <v>1975</v>
      </c>
      <c r="C700" s="6">
        <v>7</v>
      </c>
      <c r="D700" s="7"/>
      <c r="E700" s="6">
        <v>1975</v>
      </c>
      <c r="F700" s="6">
        <v>9</v>
      </c>
      <c r="G700" s="6">
        <v>2</v>
      </c>
      <c r="H700" s="7">
        <v>350</v>
      </c>
      <c r="I700" s="8">
        <v>27000000</v>
      </c>
      <c r="J700" s="8">
        <v>7000000</v>
      </c>
      <c r="K700" s="9">
        <v>714259000</v>
      </c>
      <c r="L700" s="10">
        <f>K700/0.25</f>
        <v>2857036000</v>
      </c>
      <c r="M700" s="7" t="s">
        <v>9</v>
      </c>
    </row>
    <row r="701" spans="1:13" x14ac:dyDescent="0.2">
      <c r="A701" s="7" t="s">
        <v>14</v>
      </c>
      <c r="B701" s="6">
        <v>1978</v>
      </c>
      <c r="C701" s="6">
        <v>7</v>
      </c>
      <c r="D701" s="7"/>
      <c r="E701" s="6">
        <v>1978</v>
      </c>
      <c r="F701" s="6">
        <v>9</v>
      </c>
      <c r="G701" s="6">
        <v>7</v>
      </c>
      <c r="H701" s="7">
        <v>3800</v>
      </c>
      <c r="I701" s="8">
        <v>32000000</v>
      </c>
      <c r="J701" s="7"/>
      <c r="K701" s="9">
        <v>165000000</v>
      </c>
      <c r="L701" s="9">
        <f>K701/0.3</f>
        <v>550000000</v>
      </c>
      <c r="M701" s="7" t="s">
        <v>9</v>
      </c>
    </row>
    <row r="702" spans="1:13" x14ac:dyDescent="0.2">
      <c r="A702" s="7" t="s">
        <v>14</v>
      </c>
      <c r="B702" s="7">
        <v>1978</v>
      </c>
      <c r="C702" s="7">
        <v>9</v>
      </c>
      <c r="D702" s="7"/>
      <c r="E702" s="7">
        <v>1978</v>
      </c>
      <c r="F702" s="7">
        <v>9</v>
      </c>
      <c r="G702" s="7"/>
      <c r="H702" s="7">
        <v>810</v>
      </c>
      <c r="I702" s="7">
        <v>0</v>
      </c>
      <c r="J702" s="7"/>
      <c r="K702" s="10">
        <v>1000000</v>
      </c>
      <c r="L702" s="9">
        <f>K702/0.3</f>
        <v>3333333.3333333335</v>
      </c>
      <c r="M702" s="7" t="s">
        <v>12</v>
      </c>
    </row>
    <row r="703" spans="1:13" x14ac:dyDescent="0.2">
      <c r="A703" s="7" t="s">
        <v>14</v>
      </c>
      <c r="B703" s="6">
        <v>1979</v>
      </c>
      <c r="C703" s="6">
        <v>7</v>
      </c>
      <c r="D703" s="7"/>
      <c r="E703" s="7"/>
      <c r="F703" s="7"/>
      <c r="G703" s="7"/>
      <c r="H703" s="7">
        <v>100</v>
      </c>
      <c r="I703" s="8">
        <v>1000000</v>
      </c>
      <c r="J703" s="8">
        <v>10000</v>
      </c>
      <c r="K703" s="9">
        <v>100000000</v>
      </c>
      <c r="L703" s="9">
        <f>K703/0.33</f>
        <v>303030303.030303</v>
      </c>
      <c r="M703" s="7" t="s">
        <v>9</v>
      </c>
    </row>
    <row r="704" spans="1:13" x14ac:dyDescent="0.2">
      <c r="A704" s="7" t="s">
        <v>14</v>
      </c>
      <c r="B704" s="7">
        <v>1980</v>
      </c>
      <c r="C704" s="7">
        <v>8</v>
      </c>
      <c r="D704" s="7"/>
      <c r="E704" s="7">
        <v>1980</v>
      </c>
      <c r="F704" s="7">
        <v>8</v>
      </c>
      <c r="G704" s="7"/>
      <c r="H704" s="7">
        <v>1600</v>
      </c>
      <c r="I704" s="7">
        <v>30000023</v>
      </c>
      <c r="J704" s="7"/>
      <c r="K704" s="12">
        <v>320000000</v>
      </c>
      <c r="L704" s="10">
        <f>K704/0.38</f>
        <v>842105263.15789473</v>
      </c>
      <c r="M704" s="7" t="s">
        <v>12</v>
      </c>
    </row>
    <row r="705" spans="1:13" x14ac:dyDescent="0.2">
      <c r="A705" s="7" t="s">
        <v>14</v>
      </c>
      <c r="B705" s="7">
        <v>1981</v>
      </c>
      <c r="C705" s="7">
        <v>7</v>
      </c>
      <c r="D705" s="7">
        <v>4</v>
      </c>
      <c r="E705" s="7">
        <v>1981</v>
      </c>
      <c r="F705" s="7">
        <v>7</v>
      </c>
      <c r="G705" s="7">
        <v>4</v>
      </c>
      <c r="H705" s="7">
        <v>553</v>
      </c>
      <c r="I705" s="7">
        <v>16000000</v>
      </c>
      <c r="J705" s="7"/>
      <c r="K705" s="10">
        <v>250000000</v>
      </c>
      <c r="L705" s="9">
        <f>K705/0.42</f>
        <v>595238095.23809528</v>
      </c>
      <c r="M705" s="7" t="s">
        <v>12</v>
      </c>
    </row>
    <row r="706" spans="1:13" x14ac:dyDescent="0.2">
      <c r="A706" s="7" t="s">
        <v>14</v>
      </c>
      <c r="B706" s="6">
        <v>1982</v>
      </c>
      <c r="C706" s="6">
        <v>8</v>
      </c>
      <c r="D706" s="7"/>
      <c r="E706" s="6">
        <v>1982</v>
      </c>
      <c r="F706" s="6">
        <v>9</v>
      </c>
      <c r="G706" s="6">
        <v>1</v>
      </c>
      <c r="H706" s="7">
        <v>932</v>
      </c>
      <c r="I706" s="8">
        <v>33500000</v>
      </c>
      <c r="J706" s="7"/>
      <c r="K706" s="9">
        <v>700000000</v>
      </c>
      <c r="L706" s="10">
        <f>K706/0.44</f>
        <v>1590909090.909091</v>
      </c>
      <c r="M706" s="7" t="s">
        <v>9</v>
      </c>
    </row>
    <row r="707" spans="1:13" x14ac:dyDescent="0.2">
      <c r="A707" s="7" t="s">
        <v>14</v>
      </c>
      <c r="B707" s="6">
        <v>1983</v>
      </c>
      <c r="C707" s="6">
        <v>6</v>
      </c>
      <c r="D707" s="6">
        <v>19</v>
      </c>
      <c r="E707" s="6">
        <v>1984</v>
      </c>
      <c r="F707" s="6">
        <v>7</v>
      </c>
      <c r="G707" s="6">
        <v>1</v>
      </c>
      <c r="H707" s="7"/>
      <c r="I707" s="7"/>
      <c r="J707" s="7"/>
      <c r="K707" s="9">
        <v>56000000</v>
      </c>
      <c r="L707" s="9">
        <f>K707/0.48</f>
        <v>116666666.66666667</v>
      </c>
      <c r="M707" s="14" t="s">
        <v>46</v>
      </c>
    </row>
    <row r="708" spans="1:13" x14ac:dyDescent="0.2">
      <c r="A708" s="7" t="s">
        <v>14</v>
      </c>
      <c r="B708" s="7">
        <v>1984</v>
      </c>
      <c r="C708" s="7">
        <v>5</v>
      </c>
      <c r="D708" s="7"/>
      <c r="E708" s="7">
        <v>1984</v>
      </c>
      <c r="F708" s="7">
        <v>5</v>
      </c>
      <c r="G708" s="7"/>
      <c r="H708" s="7">
        <v>245</v>
      </c>
      <c r="I708" s="7">
        <v>16000000</v>
      </c>
      <c r="J708" s="7"/>
      <c r="K708" s="10">
        <v>90000000</v>
      </c>
      <c r="L708" s="9">
        <f>K708/0.48</f>
        <v>187500000</v>
      </c>
      <c r="M708" s="7" t="s">
        <v>12</v>
      </c>
    </row>
    <row r="709" spans="1:13" x14ac:dyDescent="0.2">
      <c r="A709" s="7" t="s">
        <v>14</v>
      </c>
      <c r="B709" s="7">
        <v>1985</v>
      </c>
      <c r="C709" s="7">
        <v>6</v>
      </c>
      <c r="D709" s="7"/>
      <c r="E709" s="7">
        <v>1985</v>
      </c>
      <c r="F709" s="7">
        <v>7</v>
      </c>
      <c r="G709" s="7"/>
      <c r="H709" s="7">
        <v>741</v>
      </c>
      <c r="I709" s="7">
        <v>10225000</v>
      </c>
      <c r="J709" s="7"/>
      <c r="K709" s="10">
        <v>500000000</v>
      </c>
      <c r="L709" s="9">
        <f>K709/0.49</f>
        <v>1020408163.2653061</v>
      </c>
      <c r="M709" s="7" t="s">
        <v>59</v>
      </c>
    </row>
    <row r="710" spans="1:13" x14ac:dyDescent="0.2">
      <c r="A710" s="7" t="s">
        <v>14</v>
      </c>
      <c r="B710" s="7">
        <v>1985</v>
      </c>
      <c r="C710" s="7">
        <v>9</v>
      </c>
      <c r="D710" s="7">
        <v>13</v>
      </c>
      <c r="E710" s="7">
        <v>1985</v>
      </c>
      <c r="F710" s="7">
        <v>10</v>
      </c>
      <c r="G710" s="7">
        <v>15</v>
      </c>
      <c r="H710" s="7">
        <v>557</v>
      </c>
      <c r="I710" s="7"/>
      <c r="J710" s="7"/>
      <c r="K710" s="12">
        <v>308000000</v>
      </c>
      <c r="L710" s="9">
        <f>K710/0.49</f>
        <v>628571428.57142854</v>
      </c>
      <c r="M710" s="7" t="s">
        <v>56</v>
      </c>
    </row>
    <row r="711" spans="1:13" x14ac:dyDescent="0.2">
      <c r="A711" s="7" t="s">
        <v>14</v>
      </c>
      <c r="B711" s="7">
        <v>1986</v>
      </c>
      <c r="C711" s="7">
        <v>8</v>
      </c>
      <c r="D711" s="7"/>
      <c r="E711" s="7">
        <v>1986</v>
      </c>
      <c r="F711" s="7">
        <v>8</v>
      </c>
      <c r="G711" s="7"/>
      <c r="H711" s="7">
        <v>187</v>
      </c>
      <c r="I711" s="7">
        <v>245000</v>
      </c>
      <c r="J711" s="7"/>
      <c r="K711" s="10">
        <v>100000000</v>
      </c>
      <c r="L711" s="9">
        <f>K711/0.5</f>
        <v>200000000</v>
      </c>
      <c r="M711" s="7" t="s">
        <v>12</v>
      </c>
    </row>
    <row r="712" spans="1:13" x14ac:dyDescent="0.2">
      <c r="A712" s="7" t="s">
        <v>14</v>
      </c>
      <c r="B712" s="7">
        <v>1986</v>
      </c>
      <c r="C712" s="7">
        <v>10</v>
      </c>
      <c r="D712" s="7">
        <v>10</v>
      </c>
      <c r="E712" s="7">
        <v>1986</v>
      </c>
      <c r="F712" s="7">
        <v>10</v>
      </c>
      <c r="G712" s="7">
        <v>10</v>
      </c>
      <c r="H712" s="7">
        <v>50</v>
      </c>
      <c r="I712" s="7">
        <v>0</v>
      </c>
      <c r="J712" s="7"/>
      <c r="K712" s="10">
        <v>276100000</v>
      </c>
      <c r="L712" s="9">
        <f>K712/0.5</f>
        <v>552200000</v>
      </c>
      <c r="M712" s="7" t="s">
        <v>12</v>
      </c>
    </row>
    <row r="713" spans="1:13" x14ac:dyDescent="0.2">
      <c r="A713" s="7" t="s">
        <v>14</v>
      </c>
      <c r="B713" s="6">
        <v>1987</v>
      </c>
      <c r="C713" s="6">
        <v>8</v>
      </c>
      <c r="D713" s="7"/>
      <c r="E713" s="7"/>
      <c r="F713" s="7"/>
      <c r="G713" s="7"/>
      <c r="H713" s="7">
        <v>1200</v>
      </c>
      <c r="I713" s="8">
        <v>18000000</v>
      </c>
      <c r="J713" s="7"/>
      <c r="K713" s="9">
        <v>545000000</v>
      </c>
      <c r="L713" s="10">
        <f>K713/0.52</f>
        <v>1048076923.076923</v>
      </c>
      <c r="M713" s="7" t="s">
        <v>9</v>
      </c>
    </row>
    <row r="714" spans="1:13" x14ac:dyDescent="0.2">
      <c r="A714" s="7" t="s">
        <v>14</v>
      </c>
      <c r="B714" s="7">
        <v>1988</v>
      </c>
      <c r="C714" s="7">
        <v>6</v>
      </c>
      <c r="D714" s="7"/>
      <c r="E714" s="7">
        <v>1988</v>
      </c>
      <c r="F714" s="7">
        <v>9</v>
      </c>
      <c r="G714" s="7">
        <v>4</v>
      </c>
      <c r="H714" s="7">
        <v>250</v>
      </c>
      <c r="I714" s="8">
        <v>16500000</v>
      </c>
      <c r="J714" s="7"/>
      <c r="K714" s="12">
        <v>929200000</v>
      </c>
      <c r="L714" s="9">
        <f>K714/0.54</f>
        <v>1720740740.7407405</v>
      </c>
      <c r="M714" s="7" t="s">
        <v>9</v>
      </c>
    </row>
    <row r="715" spans="1:13" x14ac:dyDescent="0.2">
      <c r="A715" s="7" t="s">
        <v>14</v>
      </c>
      <c r="B715" s="6">
        <v>1988</v>
      </c>
      <c r="C715" s="6">
        <v>9</v>
      </c>
      <c r="D715" s="6">
        <v>21</v>
      </c>
      <c r="E715" s="6">
        <v>1988</v>
      </c>
      <c r="F715" s="6">
        <v>10</v>
      </c>
      <c r="G715" s="6">
        <v>8</v>
      </c>
      <c r="H715" s="7">
        <v>731</v>
      </c>
      <c r="I715" s="7"/>
      <c r="J715" s="7"/>
      <c r="K715" s="9">
        <f>214000000+6600000000</f>
        <v>6814000000</v>
      </c>
      <c r="L715" s="9">
        <f>K715/0.54</f>
        <v>12618518518.518518</v>
      </c>
      <c r="M715" s="7" t="s">
        <v>56</v>
      </c>
    </row>
    <row r="716" spans="1:13" x14ac:dyDescent="0.2">
      <c r="A716" s="7" t="s">
        <v>14</v>
      </c>
      <c r="B716" s="7">
        <v>1988</v>
      </c>
      <c r="C716" s="7">
        <v>9</v>
      </c>
      <c r="D716" s="7">
        <v>22</v>
      </c>
      <c r="E716" s="7">
        <v>1988</v>
      </c>
      <c r="F716" s="7">
        <v>10</v>
      </c>
      <c r="G716" s="7">
        <v>9</v>
      </c>
      <c r="H716" s="7">
        <v>1000</v>
      </c>
      <c r="I716" s="7">
        <v>221000</v>
      </c>
      <c r="J716" s="7"/>
      <c r="K716" s="10">
        <v>18000000</v>
      </c>
      <c r="L716" s="9">
        <f>K716/0.54</f>
        <v>33333333.333333332</v>
      </c>
      <c r="M716" s="7" t="s">
        <v>12</v>
      </c>
    </row>
    <row r="717" spans="1:13" x14ac:dyDescent="0.2">
      <c r="A717" s="7" t="s">
        <v>14</v>
      </c>
      <c r="B717" s="6">
        <v>1989</v>
      </c>
      <c r="C717" s="6">
        <v>7</v>
      </c>
      <c r="D717" s="6">
        <v>5</v>
      </c>
      <c r="E717" s="6">
        <v>1989</v>
      </c>
      <c r="F717" s="6">
        <v>8</v>
      </c>
      <c r="G717" s="6">
        <v>10</v>
      </c>
      <c r="H717" s="7">
        <v>31</v>
      </c>
      <c r="I717" s="7"/>
      <c r="J717" s="7"/>
      <c r="K717" s="9">
        <v>31250000</v>
      </c>
      <c r="L717" s="9">
        <f>K717/0.57</f>
        <v>54824561.403508775</v>
      </c>
      <c r="M717" s="7" t="s">
        <v>56</v>
      </c>
    </row>
    <row r="718" spans="1:13" x14ac:dyDescent="0.2">
      <c r="A718" s="7" t="s">
        <v>14</v>
      </c>
      <c r="B718" s="6">
        <v>1990</v>
      </c>
      <c r="C718" s="6">
        <v>5</v>
      </c>
      <c r="D718" s="6">
        <v>10</v>
      </c>
      <c r="E718" s="6">
        <v>1990</v>
      </c>
      <c r="F718" s="6">
        <v>5</v>
      </c>
      <c r="G718" s="6">
        <v>13</v>
      </c>
      <c r="H718" s="7">
        <v>430</v>
      </c>
      <c r="I718" s="7"/>
      <c r="J718" s="7"/>
      <c r="K718" s="9">
        <v>300000000</v>
      </c>
      <c r="L718" s="12">
        <f>K718/0.6</f>
        <v>500000000</v>
      </c>
      <c r="M718" s="7" t="s">
        <v>56</v>
      </c>
    </row>
    <row r="719" spans="1:13" x14ac:dyDescent="0.2">
      <c r="A719" s="7" t="s">
        <v>14</v>
      </c>
      <c r="B719" s="6">
        <v>1990</v>
      </c>
      <c r="C719" s="6">
        <v>10</v>
      </c>
      <c r="D719" s="6">
        <v>17</v>
      </c>
      <c r="E719" s="6">
        <v>1990</v>
      </c>
      <c r="F719" s="6">
        <v>10</v>
      </c>
      <c r="G719" s="6">
        <v>18</v>
      </c>
      <c r="H719" s="7">
        <v>10</v>
      </c>
      <c r="I719" s="7"/>
      <c r="J719" s="7"/>
      <c r="K719" s="9">
        <v>1170000</v>
      </c>
      <c r="L719" s="12">
        <f>K719/0.6</f>
        <v>1950000</v>
      </c>
      <c r="M719" s="7" t="s">
        <v>56</v>
      </c>
    </row>
    <row r="720" spans="1:13" x14ac:dyDescent="0.2">
      <c r="A720" s="7" t="s">
        <v>14</v>
      </c>
      <c r="B720" s="7">
        <v>1991</v>
      </c>
      <c r="C720" s="7">
        <v>6</v>
      </c>
      <c r="D720" s="7">
        <v>1</v>
      </c>
      <c r="E720" s="7">
        <v>1991</v>
      </c>
      <c r="F720" s="7">
        <v>7</v>
      </c>
      <c r="G720" s="7">
        <v>9</v>
      </c>
      <c r="H720" s="7">
        <v>99</v>
      </c>
      <c r="I720" s="7">
        <v>0</v>
      </c>
      <c r="J720" s="7"/>
      <c r="K720" s="10">
        <v>118000000</v>
      </c>
      <c r="L720" s="10">
        <f>K720/0.62</f>
        <v>190322580.6451613</v>
      </c>
      <c r="M720" s="7" t="s">
        <v>12</v>
      </c>
    </row>
    <row r="721" spans="1:13" x14ac:dyDescent="0.2">
      <c r="A721" s="7" t="s">
        <v>14</v>
      </c>
      <c r="B721" s="7">
        <v>1991</v>
      </c>
      <c r="C721" s="7">
        <v>6</v>
      </c>
      <c r="D721" s="7">
        <v>10</v>
      </c>
      <c r="E721" s="7">
        <v>1991</v>
      </c>
      <c r="F721" s="7">
        <v>6</v>
      </c>
      <c r="G721" s="7">
        <v>12</v>
      </c>
      <c r="H721" s="7">
        <v>72</v>
      </c>
      <c r="I721" s="7">
        <v>300000</v>
      </c>
      <c r="J721" s="7"/>
      <c r="K721" s="10">
        <v>100000000</v>
      </c>
      <c r="L721" s="10">
        <f>K721/0.62</f>
        <v>161290322.58064517</v>
      </c>
      <c r="M721" s="7" t="s">
        <v>12</v>
      </c>
    </row>
    <row r="722" spans="1:13" x14ac:dyDescent="0.2">
      <c r="A722" s="7" t="s">
        <v>14</v>
      </c>
      <c r="B722" s="7">
        <v>1991</v>
      </c>
      <c r="C722" s="7">
        <v>9</v>
      </c>
      <c r="D722" s="7">
        <v>14</v>
      </c>
      <c r="E722" s="7">
        <v>1991</v>
      </c>
      <c r="F722" s="7">
        <v>9</v>
      </c>
      <c r="G722" s="7">
        <v>15</v>
      </c>
      <c r="H722" s="7">
        <v>84</v>
      </c>
      <c r="I722" s="7">
        <v>4000000</v>
      </c>
      <c r="J722" s="7"/>
      <c r="K722" s="10">
        <v>40000000</v>
      </c>
      <c r="L722" s="10">
        <f>K722/0.62</f>
        <v>64516129.032258064</v>
      </c>
      <c r="M722" s="7" t="s">
        <v>12</v>
      </c>
    </row>
    <row r="723" spans="1:13" x14ac:dyDescent="0.2">
      <c r="A723" s="7" t="s">
        <v>14</v>
      </c>
      <c r="B723" s="6">
        <v>1991</v>
      </c>
      <c r="C723" s="6">
        <v>11</v>
      </c>
      <c r="D723" s="6">
        <v>13</v>
      </c>
      <c r="E723" s="6">
        <v>1991</v>
      </c>
      <c r="F723" s="6">
        <v>11</v>
      </c>
      <c r="G723" s="6">
        <v>18</v>
      </c>
      <c r="H723" s="7">
        <v>90</v>
      </c>
      <c r="I723" s="7"/>
      <c r="J723" s="7"/>
      <c r="K723" s="9">
        <v>3000000</v>
      </c>
      <c r="L723" s="10">
        <f>K723/0.62</f>
        <v>4838709.6774193551</v>
      </c>
      <c r="M723" s="7" t="s">
        <v>56</v>
      </c>
    </row>
    <row r="724" spans="1:13" x14ac:dyDescent="0.2">
      <c r="A724" s="7" t="s">
        <v>14</v>
      </c>
      <c r="B724" s="7">
        <v>1992</v>
      </c>
      <c r="C724" s="7">
        <v>9</v>
      </c>
      <c r="D724" s="7">
        <v>8</v>
      </c>
      <c r="E724" s="7">
        <v>1992</v>
      </c>
      <c r="F724" s="7">
        <v>9</v>
      </c>
      <c r="G724" s="7">
        <v>31</v>
      </c>
      <c r="H724" s="7">
        <v>500</v>
      </c>
      <c r="I724" s="7">
        <v>70000</v>
      </c>
      <c r="J724" s="7"/>
      <c r="K724" s="10">
        <v>57850000</v>
      </c>
      <c r="L724" s="10">
        <f>K724/0.64</f>
        <v>90390625</v>
      </c>
      <c r="M724" s="7" t="s">
        <v>12</v>
      </c>
    </row>
    <row r="725" spans="1:13" x14ac:dyDescent="0.2">
      <c r="A725" s="7" t="s">
        <v>14</v>
      </c>
      <c r="B725" s="7">
        <v>1992</v>
      </c>
      <c r="C725" s="7">
        <v>10</v>
      </c>
      <c r="D725" s="7">
        <v>8</v>
      </c>
      <c r="E725" s="7">
        <v>1992</v>
      </c>
      <c r="F725" s="7">
        <v>10</v>
      </c>
      <c r="G725" s="7">
        <v>8</v>
      </c>
      <c r="H725" s="7">
        <v>51</v>
      </c>
      <c r="I725" s="7">
        <v>500</v>
      </c>
      <c r="J725" s="7"/>
      <c r="K725" s="10">
        <v>182100000</v>
      </c>
      <c r="L725" s="10">
        <f>K725/0.64</f>
        <v>284531250</v>
      </c>
      <c r="M725" s="7" t="s">
        <v>12</v>
      </c>
    </row>
    <row r="726" spans="1:13" x14ac:dyDescent="0.2">
      <c r="A726" s="7" t="s">
        <v>14</v>
      </c>
      <c r="B726" s="7">
        <v>1992</v>
      </c>
      <c r="C726" s="7">
        <v>11</v>
      </c>
      <c r="D726" s="7">
        <v>10</v>
      </c>
      <c r="E726" s="7">
        <v>1992</v>
      </c>
      <c r="F726" s="7">
        <v>11</v>
      </c>
      <c r="G726" s="7">
        <v>10</v>
      </c>
      <c r="H726" s="7">
        <v>179</v>
      </c>
      <c r="I726" s="7">
        <v>500</v>
      </c>
      <c r="J726" s="7"/>
      <c r="K726" s="10">
        <v>69000000</v>
      </c>
      <c r="L726" s="10">
        <f>K726/0.64</f>
        <v>107812500</v>
      </c>
      <c r="M726" s="7" t="s">
        <v>12</v>
      </c>
    </row>
    <row r="727" spans="1:13" x14ac:dyDescent="0.2">
      <c r="A727" s="7" t="s">
        <v>14</v>
      </c>
      <c r="B727" s="6">
        <v>1993</v>
      </c>
      <c r="C727" s="6">
        <v>6</v>
      </c>
      <c r="D727" s="6">
        <v>4</v>
      </c>
      <c r="E727" s="6">
        <v>1993</v>
      </c>
      <c r="F727" s="6">
        <v>6</v>
      </c>
      <c r="G727" s="6">
        <v>22</v>
      </c>
      <c r="H727" s="7">
        <v>238</v>
      </c>
      <c r="I727" s="7"/>
      <c r="J727" s="7"/>
      <c r="K727" s="9">
        <v>28600000</v>
      </c>
      <c r="L727" s="9">
        <f>K727/0.66</f>
        <v>43333333.333333328</v>
      </c>
      <c r="M727" s="7" t="s">
        <v>56</v>
      </c>
    </row>
    <row r="728" spans="1:13" x14ac:dyDescent="0.2">
      <c r="A728" s="7" t="s">
        <v>14</v>
      </c>
      <c r="B728" s="7">
        <v>1993</v>
      </c>
      <c r="C728" s="7">
        <v>7</v>
      </c>
      <c r="D728" s="7">
        <v>8</v>
      </c>
      <c r="E728" s="7">
        <v>1993</v>
      </c>
      <c r="F728" s="7">
        <v>7</v>
      </c>
      <c r="G728" s="7">
        <v>31</v>
      </c>
      <c r="H728" s="7">
        <v>827</v>
      </c>
      <c r="I728" s="7">
        <v>128000000</v>
      </c>
      <c r="J728" s="7"/>
      <c r="K728" s="10">
        <v>7000000000</v>
      </c>
      <c r="L728" s="9">
        <f>K728/0.66</f>
        <v>10606060606.060606</v>
      </c>
      <c r="M728" s="7" t="s">
        <v>12</v>
      </c>
    </row>
    <row r="729" spans="1:13" x14ac:dyDescent="0.2">
      <c r="A729" s="7" t="s">
        <v>14</v>
      </c>
      <c r="B729" s="7">
        <v>1993</v>
      </c>
      <c r="C729" s="7">
        <v>9</v>
      </c>
      <c r="D729" s="7">
        <v>9</v>
      </c>
      <c r="E729" s="7">
        <v>1993</v>
      </c>
      <c r="F729" s="7">
        <v>9</v>
      </c>
      <c r="G729" s="7">
        <v>17</v>
      </c>
      <c r="H729" s="7">
        <v>260</v>
      </c>
      <c r="I729" s="7">
        <v>0</v>
      </c>
      <c r="J729" s="7"/>
      <c r="K729" s="10">
        <v>500000000</v>
      </c>
      <c r="L729" s="9">
        <f>K729/0.66</f>
        <v>757575757.5757575</v>
      </c>
      <c r="M729" s="7" t="s">
        <v>12</v>
      </c>
    </row>
    <row r="730" spans="1:13" x14ac:dyDescent="0.2">
      <c r="A730" s="7" t="s">
        <v>14</v>
      </c>
      <c r="B730" s="7">
        <v>1994</v>
      </c>
      <c r="C730" s="7">
        <v>5</v>
      </c>
      <c r="D730" s="7"/>
      <c r="E730" s="7">
        <v>1994</v>
      </c>
      <c r="F730" s="7">
        <v>10</v>
      </c>
      <c r="G730" s="7"/>
      <c r="H730" s="7">
        <v>2001</v>
      </c>
      <c r="I730" s="7">
        <v>12060050</v>
      </c>
      <c r="J730" s="7"/>
      <c r="K730" s="10">
        <v>175000000</v>
      </c>
      <c r="L730" s="10">
        <f>K730/0.68</f>
        <v>257352941.17647058</v>
      </c>
      <c r="M730" s="7" t="s">
        <v>12</v>
      </c>
    </row>
    <row r="731" spans="1:13" x14ac:dyDescent="0.2">
      <c r="A731" s="7" t="s">
        <v>14</v>
      </c>
      <c r="B731" s="7">
        <v>1995</v>
      </c>
      <c r="C731" s="7">
        <v>9</v>
      </c>
      <c r="D731" s="7">
        <v>1</v>
      </c>
      <c r="E731" s="7">
        <v>1995</v>
      </c>
      <c r="F731" s="7">
        <v>9</v>
      </c>
      <c r="G731" s="7">
        <v>20</v>
      </c>
      <c r="H731" s="7">
        <v>1479</v>
      </c>
      <c r="I731" s="7">
        <v>32704000</v>
      </c>
      <c r="J731" s="7"/>
      <c r="K731" s="10">
        <v>258000000</v>
      </c>
      <c r="L731" s="9">
        <f>K731/0.7</f>
        <v>368571428.5714286</v>
      </c>
      <c r="M731" s="7" t="s">
        <v>12</v>
      </c>
    </row>
    <row r="732" spans="1:13" x14ac:dyDescent="0.2">
      <c r="A732" s="7" t="s">
        <v>14</v>
      </c>
      <c r="B732" s="7">
        <v>1995</v>
      </c>
      <c r="C732" s="7">
        <v>9</v>
      </c>
      <c r="D732" s="7">
        <v>5</v>
      </c>
      <c r="E732" s="7">
        <v>1995</v>
      </c>
      <c r="F732" s="7">
        <v>9</v>
      </c>
      <c r="G732" s="7">
        <v>8</v>
      </c>
      <c r="H732" s="7">
        <v>35</v>
      </c>
      <c r="I732" s="7">
        <v>0</v>
      </c>
      <c r="J732" s="7"/>
      <c r="K732" s="10">
        <v>252000</v>
      </c>
      <c r="L732" s="9">
        <f>K732/0.7</f>
        <v>360000</v>
      </c>
      <c r="M732" s="7" t="s">
        <v>12</v>
      </c>
    </row>
    <row r="733" spans="1:13" x14ac:dyDescent="0.2">
      <c r="A733" s="7" t="s">
        <v>14</v>
      </c>
      <c r="B733" s="6">
        <v>1995</v>
      </c>
      <c r="C733" s="6">
        <v>10</v>
      </c>
      <c r="D733" s="6">
        <v>20</v>
      </c>
      <c r="E733" s="6">
        <v>1995</v>
      </c>
      <c r="F733" s="6">
        <v>10</v>
      </c>
      <c r="G733" s="6">
        <v>23</v>
      </c>
      <c r="H733" s="7">
        <v>94</v>
      </c>
      <c r="I733" s="7"/>
      <c r="J733" s="7"/>
      <c r="K733" s="9">
        <v>2000000</v>
      </c>
      <c r="L733" s="9">
        <f>K733/0.7</f>
        <v>2857142.8571428573</v>
      </c>
      <c r="M733" s="7" t="s">
        <v>56</v>
      </c>
    </row>
    <row r="734" spans="1:13" x14ac:dyDescent="0.2">
      <c r="A734" s="7" t="s">
        <v>14</v>
      </c>
      <c r="B734" s="6">
        <v>1996</v>
      </c>
      <c r="C734" s="6">
        <v>7</v>
      </c>
      <c r="D734" s="6">
        <v>10</v>
      </c>
      <c r="E734" s="6">
        <v>1996</v>
      </c>
      <c r="F734" s="6">
        <v>7</v>
      </c>
      <c r="G734" s="6">
        <v>24</v>
      </c>
      <c r="H734" s="7">
        <v>82</v>
      </c>
      <c r="I734" s="7"/>
      <c r="J734" s="7"/>
      <c r="K734" s="9">
        <v>85000000</v>
      </c>
      <c r="L734" s="10">
        <f>K734/0.72</f>
        <v>118055555.55555557</v>
      </c>
      <c r="M734" s="7" t="s">
        <v>56</v>
      </c>
    </row>
    <row r="735" spans="1:13" x14ac:dyDescent="0.2">
      <c r="A735" s="7" t="s">
        <v>14</v>
      </c>
      <c r="B735" s="7">
        <v>1996</v>
      </c>
      <c r="C735" s="7">
        <v>7</v>
      </c>
      <c r="D735" s="7">
        <v>17</v>
      </c>
      <c r="E735" s="7">
        <v>1996</v>
      </c>
      <c r="F735" s="7">
        <v>8</v>
      </c>
      <c r="G735" s="7">
        <v>10</v>
      </c>
      <c r="H735" s="7">
        <v>74</v>
      </c>
      <c r="I735" s="7">
        <v>4000000</v>
      </c>
      <c r="J735" s="7"/>
      <c r="K735" s="10">
        <v>980000</v>
      </c>
      <c r="L735" s="10">
        <f>K735/0.72</f>
        <v>1361111.1111111112</v>
      </c>
      <c r="M735" s="7" t="s">
        <v>12</v>
      </c>
    </row>
    <row r="736" spans="1:13" x14ac:dyDescent="0.2">
      <c r="A736" s="7" t="s">
        <v>14</v>
      </c>
      <c r="B736" s="7">
        <v>1996</v>
      </c>
      <c r="C736" s="7">
        <v>8</v>
      </c>
      <c r="D736" s="7">
        <v>25</v>
      </c>
      <c r="E736" s="7">
        <v>1996</v>
      </c>
      <c r="F736" s="7">
        <v>9</v>
      </c>
      <c r="G736" s="7">
        <v>1</v>
      </c>
      <c r="H736" s="7">
        <v>500</v>
      </c>
      <c r="I736" s="7">
        <v>100000</v>
      </c>
      <c r="J736" s="7"/>
      <c r="K736" s="10">
        <v>17600000</v>
      </c>
      <c r="L736" s="10">
        <f>K736/0.72</f>
        <v>24444444.444444444</v>
      </c>
      <c r="M736" s="7" t="s">
        <v>12</v>
      </c>
    </row>
    <row r="737" spans="1:13" x14ac:dyDescent="0.2">
      <c r="A737" s="7" t="s">
        <v>14</v>
      </c>
      <c r="B737" s="6">
        <v>1996</v>
      </c>
      <c r="C737" s="6">
        <v>10</v>
      </c>
      <c r="D737" s="6">
        <v>21</v>
      </c>
      <c r="E737" s="6">
        <v>1996</v>
      </c>
      <c r="F737" s="6">
        <v>10</v>
      </c>
      <c r="G737" s="6">
        <v>25</v>
      </c>
      <c r="H737" s="7">
        <v>326</v>
      </c>
      <c r="I737" s="7"/>
      <c r="J737" s="7"/>
      <c r="K737" s="9">
        <v>128500000</v>
      </c>
      <c r="L737" s="10">
        <f>K737/0.72</f>
        <v>178472222.22222224</v>
      </c>
      <c r="M737" s="7" t="s">
        <v>56</v>
      </c>
    </row>
    <row r="738" spans="1:13" x14ac:dyDescent="0.2">
      <c r="A738" s="7" t="s">
        <v>14</v>
      </c>
      <c r="B738" s="6">
        <v>1996</v>
      </c>
      <c r="C738" s="6">
        <v>11</v>
      </c>
      <c r="D738" s="6">
        <v>6</v>
      </c>
      <c r="E738" s="6">
        <v>1996</v>
      </c>
      <c r="F738" s="6">
        <v>11</v>
      </c>
      <c r="G738" s="6">
        <v>10</v>
      </c>
      <c r="H738" s="7">
        <v>2500</v>
      </c>
      <c r="I738" s="7"/>
      <c r="J738" s="7"/>
      <c r="K738" s="9">
        <v>1000000000</v>
      </c>
      <c r="L738" s="10">
        <f>K738/0.72</f>
        <v>1388888888.8888888</v>
      </c>
      <c r="M738" s="7" t="s">
        <v>56</v>
      </c>
    </row>
    <row r="739" spans="1:13" x14ac:dyDescent="0.2">
      <c r="A739" s="7" t="s">
        <v>14</v>
      </c>
      <c r="B739" s="7">
        <v>1997</v>
      </c>
      <c r="C739" s="7">
        <v>6</v>
      </c>
      <c r="D739" s="7">
        <v>22</v>
      </c>
      <c r="E739" s="7">
        <v>1997</v>
      </c>
      <c r="F739" s="7">
        <v>6</v>
      </c>
      <c r="G739" s="7">
        <v>28</v>
      </c>
      <c r="H739" s="7">
        <v>111</v>
      </c>
      <c r="I739" s="7">
        <v>1000000</v>
      </c>
      <c r="J739" s="7"/>
      <c r="K739" s="10">
        <v>153800000</v>
      </c>
      <c r="L739" s="10">
        <f>K739/0.74</f>
        <v>207837837.83783785</v>
      </c>
      <c r="M739" s="7" t="s">
        <v>12</v>
      </c>
    </row>
    <row r="740" spans="1:13" x14ac:dyDescent="0.2">
      <c r="A740" s="7" t="s">
        <v>14</v>
      </c>
      <c r="B740" s="6">
        <v>1997</v>
      </c>
      <c r="C740" s="6">
        <v>8</v>
      </c>
      <c r="D740" s="6">
        <v>8</v>
      </c>
      <c r="E740" s="6">
        <v>1997</v>
      </c>
      <c r="F740" s="6">
        <v>8</v>
      </c>
      <c r="G740" s="6">
        <v>14</v>
      </c>
      <c r="H740" s="7">
        <v>200</v>
      </c>
      <c r="I740" s="7"/>
      <c r="J740" s="7"/>
      <c r="K740" s="9">
        <v>71000000</v>
      </c>
      <c r="L740" s="10">
        <f>K740/0.74</f>
        <v>95945945.945945948</v>
      </c>
      <c r="M740" s="7" t="s">
        <v>56</v>
      </c>
    </row>
    <row r="741" spans="1:13" x14ac:dyDescent="0.2">
      <c r="A741" s="7" t="s">
        <v>14</v>
      </c>
      <c r="B741" s="7">
        <v>1998</v>
      </c>
      <c r="C741" s="7">
        <v>9</v>
      </c>
      <c r="D741" s="7">
        <v>20</v>
      </c>
      <c r="E741" s="7">
        <v>1998</v>
      </c>
      <c r="F741" s="7">
        <v>9</v>
      </c>
      <c r="G741" s="7">
        <v>20</v>
      </c>
      <c r="H741" s="7">
        <v>230</v>
      </c>
      <c r="I741" s="7">
        <v>375000</v>
      </c>
      <c r="J741" s="7"/>
      <c r="K741" s="10">
        <v>528600000</v>
      </c>
      <c r="L741" s="9">
        <f>K741/0.75</f>
        <v>704800000</v>
      </c>
      <c r="M741" s="7" t="s">
        <v>12</v>
      </c>
    </row>
    <row r="742" spans="1:13" x14ac:dyDescent="0.2">
      <c r="A742" s="7" t="s">
        <v>14</v>
      </c>
      <c r="B742" s="7">
        <v>1999</v>
      </c>
      <c r="C742" s="7">
        <v>9</v>
      </c>
      <c r="D742" s="7"/>
      <c r="E742" s="7">
        <v>1999</v>
      </c>
      <c r="F742" s="7">
        <v>9</v>
      </c>
      <c r="G742" s="7"/>
      <c r="H742" s="7">
        <v>229</v>
      </c>
      <c r="I742" s="7">
        <v>22120000</v>
      </c>
      <c r="J742" s="7"/>
      <c r="K742" s="10">
        <v>2400000</v>
      </c>
      <c r="L742" s="10">
        <f>K742/0.76</f>
        <v>3157894.7368421052</v>
      </c>
      <c r="M742" s="7" t="s">
        <v>12</v>
      </c>
    </row>
    <row r="743" spans="1:13" x14ac:dyDescent="0.2">
      <c r="A743" s="7" t="s">
        <v>14</v>
      </c>
      <c r="B743" s="6">
        <v>1999</v>
      </c>
      <c r="C743" s="6">
        <v>10</v>
      </c>
      <c r="D743" s="6">
        <v>29</v>
      </c>
      <c r="E743" s="6">
        <v>1999</v>
      </c>
      <c r="F743" s="6">
        <v>11</v>
      </c>
      <c r="G743" s="6">
        <v>12</v>
      </c>
      <c r="H743" s="7">
        <v>9803</v>
      </c>
      <c r="I743" s="7"/>
      <c r="J743" s="7"/>
      <c r="K743" s="9">
        <v>2300000000</v>
      </c>
      <c r="L743" s="10">
        <f>K743/0.76</f>
        <v>3026315789.4736843</v>
      </c>
      <c r="M743" s="7" t="s">
        <v>56</v>
      </c>
    </row>
    <row r="744" spans="1:13" x14ac:dyDescent="0.2">
      <c r="A744" s="7" t="s">
        <v>14</v>
      </c>
      <c r="B744" s="7">
        <v>2000</v>
      </c>
      <c r="C744" s="7">
        <v>8</v>
      </c>
      <c r="D744" s="7">
        <v>2</v>
      </c>
      <c r="E744" s="7">
        <v>2000</v>
      </c>
      <c r="F744" s="7">
        <v>8</v>
      </c>
      <c r="G744" s="7">
        <v>30</v>
      </c>
      <c r="H744" s="7">
        <v>867</v>
      </c>
      <c r="I744" s="7">
        <v>22000000</v>
      </c>
      <c r="J744" s="7"/>
      <c r="K744" s="10">
        <v>43000000</v>
      </c>
      <c r="L744" s="10">
        <f>K744/0.79</f>
        <v>54430379.74683544</v>
      </c>
      <c r="M744" s="7" t="s">
        <v>12</v>
      </c>
    </row>
    <row r="745" spans="1:13" x14ac:dyDescent="0.2">
      <c r="A745" s="7" t="s">
        <v>14</v>
      </c>
      <c r="B745" s="7">
        <v>2000</v>
      </c>
      <c r="C745" s="7">
        <v>8</v>
      </c>
      <c r="D745" s="7">
        <v>23</v>
      </c>
      <c r="E745" s="7">
        <v>2000</v>
      </c>
      <c r="F745" s="7">
        <v>8</v>
      </c>
      <c r="G745" s="7">
        <v>31</v>
      </c>
      <c r="H745" s="7">
        <v>179</v>
      </c>
      <c r="I745" s="7">
        <v>252016</v>
      </c>
      <c r="J745" s="7"/>
      <c r="K745" s="10">
        <v>173000000</v>
      </c>
      <c r="L745" s="10">
        <f>K745/0.79</f>
        <v>218987341.77215189</v>
      </c>
      <c r="M745" s="7" t="s">
        <v>12</v>
      </c>
    </row>
    <row r="746" spans="1:13" x14ac:dyDescent="0.2">
      <c r="A746" s="7" t="s">
        <v>14</v>
      </c>
      <c r="B746" s="6">
        <v>2000</v>
      </c>
      <c r="C746" s="6">
        <v>9</v>
      </c>
      <c r="D746" s="6">
        <v>18</v>
      </c>
      <c r="E746" s="6">
        <v>2000</v>
      </c>
      <c r="F746" s="6">
        <v>10</v>
      </c>
      <c r="G746" s="6">
        <v>21</v>
      </c>
      <c r="H746" s="7">
        <v>1468</v>
      </c>
      <c r="I746" s="7"/>
      <c r="J746" s="7"/>
      <c r="K746" s="9">
        <v>700000000</v>
      </c>
      <c r="L746" s="10">
        <f>K746/0.79</f>
        <v>886075949.36708856</v>
      </c>
      <c r="M746" s="7" t="s">
        <v>56</v>
      </c>
    </row>
    <row r="747" spans="1:13" x14ac:dyDescent="0.2">
      <c r="A747" s="7" t="s">
        <v>14</v>
      </c>
      <c r="B747" s="7">
        <v>2001</v>
      </c>
      <c r="C747" s="7">
        <v>7</v>
      </c>
      <c r="D747" s="7">
        <v>4</v>
      </c>
      <c r="E747" s="7">
        <v>2001</v>
      </c>
      <c r="F747" s="7">
        <v>7</v>
      </c>
      <c r="G747" s="7">
        <v>16</v>
      </c>
      <c r="H747" s="7">
        <v>86</v>
      </c>
      <c r="I747" s="7">
        <v>40000</v>
      </c>
      <c r="J747" s="7"/>
      <c r="K747" s="10">
        <v>116924000</v>
      </c>
      <c r="L747" s="10">
        <f t="shared" ref="L747:L752" si="10">K747/0.81</f>
        <v>144350617.2839506</v>
      </c>
      <c r="M747" s="7" t="s">
        <v>12</v>
      </c>
    </row>
    <row r="748" spans="1:13" x14ac:dyDescent="0.2">
      <c r="A748" s="7" t="s">
        <v>14</v>
      </c>
      <c r="B748" s="7">
        <v>2001</v>
      </c>
      <c r="C748" s="7">
        <v>7</v>
      </c>
      <c r="D748" s="7">
        <v>8</v>
      </c>
      <c r="E748" s="7">
        <v>2001</v>
      </c>
      <c r="F748" s="7">
        <v>7</v>
      </c>
      <c r="G748" s="7">
        <v>10</v>
      </c>
      <c r="H748" s="7">
        <v>100</v>
      </c>
      <c r="I748" s="7">
        <v>9670000</v>
      </c>
      <c r="J748" s="7"/>
      <c r="K748" s="10">
        <v>90000000</v>
      </c>
      <c r="L748" s="10">
        <f t="shared" si="10"/>
        <v>111111111.1111111</v>
      </c>
      <c r="M748" s="7" t="s">
        <v>12</v>
      </c>
    </row>
    <row r="749" spans="1:13" x14ac:dyDescent="0.2">
      <c r="A749" s="7" t="s">
        <v>14</v>
      </c>
      <c r="B749" s="6">
        <v>2001</v>
      </c>
      <c r="C749" s="6">
        <v>7</v>
      </c>
      <c r="D749" s="6">
        <v>31</v>
      </c>
      <c r="E749" s="6">
        <v>2001</v>
      </c>
      <c r="F749" s="6">
        <v>9</v>
      </c>
      <c r="G749" s="6">
        <v>2</v>
      </c>
      <c r="H749" s="7">
        <v>36</v>
      </c>
      <c r="I749" s="7"/>
      <c r="J749" s="7"/>
      <c r="K749" s="9">
        <v>2000000</v>
      </c>
      <c r="L749" s="10">
        <f t="shared" si="10"/>
        <v>2469135.8024691357</v>
      </c>
      <c r="M749" s="7" t="s">
        <v>56</v>
      </c>
    </row>
    <row r="750" spans="1:13" x14ac:dyDescent="0.2">
      <c r="A750" s="7" t="s">
        <v>14</v>
      </c>
      <c r="B750" s="7">
        <v>2001</v>
      </c>
      <c r="C750" s="7">
        <v>8</v>
      </c>
      <c r="D750" s="7">
        <v>20</v>
      </c>
      <c r="E750" s="7">
        <v>2001</v>
      </c>
      <c r="F750" s="7">
        <v>8</v>
      </c>
      <c r="G750" s="7">
        <v>20</v>
      </c>
      <c r="H750" s="7">
        <v>158</v>
      </c>
      <c r="I750" s="7">
        <v>7000000</v>
      </c>
      <c r="J750" s="7"/>
      <c r="K750" s="10">
        <v>26000000</v>
      </c>
      <c r="L750" s="10">
        <f t="shared" si="10"/>
        <v>32098765.432098765</v>
      </c>
      <c r="M750" s="7" t="s">
        <v>12</v>
      </c>
    </row>
    <row r="751" spans="1:13" x14ac:dyDescent="0.2">
      <c r="A751" s="7" t="s">
        <v>14</v>
      </c>
      <c r="B751" s="7">
        <v>2001</v>
      </c>
      <c r="C751" s="7">
        <v>9</v>
      </c>
      <c r="D751" s="7">
        <v>7</v>
      </c>
      <c r="E751" s="7">
        <v>2001</v>
      </c>
      <c r="F751" s="7">
        <v>9</v>
      </c>
      <c r="G751" s="7">
        <v>24</v>
      </c>
      <c r="H751" s="7">
        <v>146</v>
      </c>
      <c r="I751" s="7">
        <v>0</v>
      </c>
      <c r="J751" s="7"/>
      <c r="K751" s="10">
        <v>103000000</v>
      </c>
      <c r="L751" s="10">
        <f t="shared" si="10"/>
        <v>127160493.82716049</v>
      </c>
      <c r="M751" s="7" t="s">
        <v>12</v>
      </c>
    </row>
    <row r="752" spans="1:13" x14ac:dyDescent="0.2">
      <c r="A752" s="7" t="s">
        <v>14</v>
      </c>
      <c r="B752" s="7">
        <v>2001</v>
      </c>
      <c r="C752" s="7">
        <v>9</v>
      </c>
      <c r="D752" s="7"/>
      <c r="E752" s="7">
        <v>2001</v>
      </c>
      <c r="F752" s="7">
        <v>9</v>
      </c>
      <c r="G752" s="7"/>
      <c r="H752" s="7">
        <v>48</v>
      </c>
      <c r="I752" s="7">
        <v>2800000</v>
      </c>
      <c r="J752" s="7"/>
      <c r="K752" s="10">
        <v>26000000</v>
      </c>
      <c r="L752" s="10">
        <f t="shared" si="10"/>
        <v>32098765.432098765</v>
      </c>
      <c r="M752" s="7" t="s">
        <v>12</v>
      </c>
    </row>
    <row r="753" spans="1:13" x14ac:dyDescent="0.2">
      <c r="A753" s="7" t="s">
        <v>14</v>
      </c>
      <c r="B753" s="7">
        <v>2002</v>
      </c>
      <c r="C753" s="7">
        <v>6</v>
      </c>
      <c r="D753" s="7">
        <v>21</v>
      </c>
      <c r="E753" s="7">
        <v>2002</v>
      </c>
      <c r="F753" s="7">
        <v>8</v>
      </c>
      <c r="G753" s="7">
        <v>28</v>
      </c>
      <c r="H753" s="7">
        <v>549</v>
      </c>
      <c r="I753" s="7">
        <v>42000000</v>
      </c>
      <c r="J753" s="7"/>
      <c r="K753" s="10">
        <v>30772000</v>
      </c>
      <c r="L753" s="9">
        <f>K753/0.82</f>
        <v>37526829.268292688</v>
      </c>
      <c r="M753" s="7" t="s">
        <v>12</v>
      </c>
    </row>
    <row r="754" spans="1:13" x14ac:dyDescent="0.2">
      <c r="A754" s="7" t="s">
        <v>14</v>
      </c>
      <c r="B754" s="7">
        <v>2002</v>
      </c>
      <c r="C754" s="7">
        <v>8</v>
      </c>
      <c r="D754" s="7">
        <v>11</v>
      </c>
      <c r="E754" s="7">
        <v>2002</v>
      </c>
      <c r="F754" s="7">
        <v>8</v>
      </c>
      <c r="G754" s="7">
        <v>13</v>
      </c>
      <c r="H754" s="7">
        <v>33</v>
      </c>
      <c r="I754" s="7">
        <v>50</v>
      </c>
      <c r="J754" s="7"/>
      <c r="K754" s="10">
        <v>20000000</v>
      </c>
      <c r="L754" s="9">
        <f>K754/0.82</f>
        <v>24390243.902439024</v>
      </c>
      <c r="M754" s="7" t="s">
        <v>12</v>
      </c>
    </row>
    <row r="755" spans="1:13" x14ac:dyDescent="0.2">
      <c r="A755" s="7" t="s">
        <v>14</v>
      </c>
      <c r="B755" s="7">
        <v>2003</v>
      </c>
      <c r="C755" s="7">
        <v>8</v>
      </c>
      <c r="D755" s="7">
        <v>27</v>
      </c>
      <c r="E755" s="7">
        <v>2003</v>
      </c>
      <c r="F755" s="7">
        <v>10</v>
      </c>
      <c r="G755" s="7">
        <v>20</v>
      </c>
      <c r="H755" s="7">
        <v>67</v>
      </c>
      <c r="I755" s="7">
        <v>3000000</v>
      </c>
      <c r="J755" s="7"/>
      <c r="K755" s="10">
        <v>169000000</v>
      </c>
      <c r="L755" s="10">
        <f>K755/0.84</f>
        <v>201190476.19047621</v>
      </c>
      <c r="M755" s="7" t="s">
        <v>12</v>
      </c>
    </row>
    <row r="756" spans="1:13" x14ac:dyDescent="0.2">
      <c r="A756" s="7" t="s">
        <v>14</v>
      </c>
      <c r="B756" s="7">
        <v>2004</v>
      </c>
      <c r="C756" s="7">
        <v>6</v>
      </c>
      <c r="D756" s="7">
        <v>20</v>
      </c>
      <c r="E756" s="7">
        <v>2004</v>
      </c>
      <c r="F756" s="7">
        <v>8</v>
      </c>
      <c r="G756" s="7"/>
      <c r="H756" s="7">
        <v>900</v>
      </c>
      <c r="I756" s="7">
        <v>33000000</v>
      </c>
      <c r="J756" s="7"/>
      <c r="K756" s="10">
        <v>2500000000</v>
      </c>
      <c r="L756" s="9">
        <f>K756/0.87</f>
        <v>2873563218.3908048</v>
      </c>
      <c r="M756" s="7" t="s">
        <v>12</v>
      </c>
    </row>
    <row r="757" spans="1:13" x14ac:dyDescent="0.2">
      <c r="A757" s="7" t="s">
        <v>14</v>
      </c>
      <c r="B757" s="7">
        <v>2004</v>
      </c>
      <c r="C757" s="7">
        <v>8</v>
      </c>
      <c r="D757" s="7">
        <v>1</v>
      </c>
      <c r="E757" s="7">
        <v>2004</v>
      </c>
      <c r="F757" s="7">
        <v>9</v>
      </c>
      <c r="G757" s="7">
        <v>8</v>
      </c>
      <c r="H757" s="7">
        <v>210</v>
      </c>
      <c r="I757" s="7">
        <v>100000</v>
      </c>
      <c r="J757" s="7"/>
      <c r="K757" s="10">
        <v>276000000</v>
      </c>
      <c r="L757" s="9">
        <f>K757/0.87</f>
        <v>317241379.31034482</v>
      </c>
      <c r="M757" s="7" t="s">
        <v>12</v>
      </c>
    </row>
    <row r="758" spans="1:13" x14ac:dyDescent="0.2">
      <c r="A758" s="7" t="s">
        <v>14</v>
      </c>
      <c r="B758" s="7">
        <v>2005</v>
      </c>
      <c r="C758" s="7">
        <v>6</v>
      </c>
      <c r="D758" s="7">
        <v>26</v>
      </c>
      <c r="E758" s="7">
        <v>2005</v>
      </c>
      <c r="F758" s="7">
        <v>6</v>
      </c>
      <c r="G758" s="7">
        <v>29</v>
      </c>
      <c r="H758" s="7">
        <v>6</v>
      </c>
      <c r="I758" s="7">
        <v>5000</v>
      </c>
      <c r="J758" s="7"/>
      <c r="K758" s="10">
        <v>23000000</v>
      </c>
      <c r="L758" s="10">
        <f>K758/0.9</f>
        <v>25555555.555555556</v>
      </c>
      <c r="M758" s="7" t="s">
        <v>12</v>
      </c>
    </row>
    <row r="759" spans="1:13" x14ac:dyDescent="0.2">
      <c r="A759" s="7" t="s">
        <v>14</v>
      </c>
      <c r="B759" s="7">
        <v>2005</v>
      </c>
      <c r="C759" s="7">
        <v>6</v>
      </c>
      <c r="D759" s="7">
        <v>28</v>
      </c>
      <c r="E759" s="7">
        <v>2005</v>
      </c>
      <c r="F759" s="7">
        <v>7</v>
      </c>
      <c r="G759" s="7">
        <v>15</v>
      </c>
      <c r="H759" s="7">
        <v>239</v>
      </c>
      <c r="I759" s="7">
        <v>405000</v>
      </c>
      <c r="J759" s="7"/>
      <c r="K759" s="10">
        <v>2300000000</v>
      </c>
      <c r="L759" s="10">
        <f>K759/0.9</f>
        <v>2555555555.5555553</v>
      </c>
      <c r="M759" s="7" t="s">
        <v>12</v>
      </c>
    </row>
    <row r="760" spans="1:13" x14ac:dyDescent="0.2">
      <c r="A760" s="7" t="s">
        <v>14</v>
      </c>
      <c r="B760" s="7">
        <v>2005</v>
      </c>
      <c r="C760" s="7">
        <v>7</v>
      </c>
      <c r="D760" s="7">
        <v>24</v>
      </c>
      <c r="E760" s="7">
        <v>2005</v>
      </c>
      <c r="F760" s="7">
        <v>8</v>
      </c>
      <c r="G760" s="7">
        <v>5</v>
      </c>
      <c r="H760" s="7">
        <v>1200</v>
      </c>
      <c r="I760" s="7">
        <v>20000055</v>
      </c>
      <c r="J760" s="7"/>
      <c r="K760" s="10">
        <v>3330000000</v>
      </c>
      <c r="L760" s="10">
        <f>K760/0.9</f>
        <v>3700000000</v>
      </c>
      <c r="M760" s="7" t="s">
        <v>12</v>
      </c>
    </row>
    <row r="761" spans="1:13" x14ac:dyDescent="0.2">
      <c r="A761" s="7" t="s">
        <v>14</v>
      </c>
      <c r="B761" s="7">
        <v>2005</v>
      </c>
      <c r="C761" s="7">
        <v>9</v>
      </c>
      <c r="D761" s="7">
        <v>14</v>
      </c>
      <c r="E761" s="7">
        <v>2005</v>
      </c>
      <c r="F761" s="7">
        <v>9</v>
      </c>
      <c r="G761" s="7">
        <v>20</v>
      </c>
      <c r="H761" s="7">
        <v>89</v>
      </c>
      <c r="I761" s="7">
        <v>550000</v>
      </c>
      <c r="J761" s="7"/>
      <c r="K761" s="10">
        <v>420000000</v>
      </c>
      <c r="L761" s="10">
        <f>K761/0.9</f>
        <v>466666666.66666663</v>
      </c>
      <c r="M761" s="7" t="s">
        <v>12</v>
      </c>
    </row>
    <row r="762" spans="1:13" x14ac:dyDescent="0.2">
      <c r="A762" s="7" t="s">
        <v>14</v>
      </c>
      <c r="B762" s="7">
        <v>2005</v>
      </c>
      <c r="C762" s="7">
        <v>10</v>
      </c>
      <c r="D762" s="7">
        <v>21</v>
      </c>
      <c r="E762" s="7">
        <v>2005</v>
      </c>
      <c r="F762" s="7">
        <v>10</v>
      </c>
      <c r="G762" s="7">
        <v>24</v>
      </c>
      <c r="H762" s="7">
        <v>19</v>
      </c>
      <c r="I762" s="7">
        <v>2250000</v>
      </c>
      <c r="J762" s="7"/>
      <c r="K762" s="10">
        <v>117000000</v>
      </c>
      <c r="L762" s="10">
        <f>K762/0.9</f>
        <v>130000000</v>
      </c>
      <c r="M762" s="7" t="s">
        <v>12</v>
      </c>
    </row>
    <row r="763" spans="1:13" x14ac:dyDescent="0.2">
      <c r="A763" s="7" t="s">
        <v>14</v>
      </c>
      <c r="B763" s="7">
        <v>2006</v>
      </c>
      <c r="C763" s="7">
        <v>7</v>
      </c>
      <c r="D763" s="7">
        <v>28</v>
      </c>
      <c r="E763" s="7">
        <v>2006</v>
      </c>
      <c r="F763" s="7">
        <v>9</v>
      </c>
      <c r="G763" s="7">
        <v>12</v>
      </c>
      <c r="H763" s="7">
        <v>350</v>
      </c>
      <c r="I763" s="7">
        <v>4000065</v>
      </c>
      <c r="J763" s="7"/>
      <c r="K763" s="10">
        <v>3390000000</v>
      </c>
      <c r="L763" s="10">
        <f>K763/0.92</f>
        <v>3684782608.695652</v>
      </c>
      <c r="M763" s="7" t="s">
        <v>12</v>
      </c>
    </row>
    <row r="764" spans="1:13" x14ac:dyDescent="0.2">
      <c r="A764" s="7" t="s">
        <v>14</v>
      </c>
      <c r="B764" s="7">
        <v>2007</v>
      </c>
      <c r="C764" s="7">
        <v>7</v>
      </c>
      <c r="D764" s="7">
        <v>16</v>
      </c>
      <c r="E764" s="7">
        <v>2007</v>
      </c>
      <c r="F764" s="7">
        <v>7</v>
      </c>
      <c r="G764" s="7">
        <v>20</v>
      </c>
      <c r="H764" s="7">
        <v>44</v>
      </c>
      <c r="I764" s="7">
        <v>35000</v>
      </c>
      <c r="J764" s="7"/>
      <c r="K764" s="10">
        <v>101151000</v>
      </c>
      <c r="L764" s="10">
        <f>K764/0.95</f>
        <v>106474736.84210527</v>
      </c>
      <c r="M764" s="7" t="s">
        <v>12</v>
      </c>
    </row>
    <row r="765" spans="1:13" x14ac:dyDescent="0.2">
      <c r="A765" s="7" t="s">
        <v>14</v>
      </c>
      <c r="B765" s="7">
        <v>2007</v>
      </c>
      <c r="C765" s="7">
        <v>9</v>
      </c>
      <c r="D765" s="7">
        <v>22</v>
      </c>
      <c r="E765" s="7">
        <v>2007</v>
      </c>
      <c r="F765" s="7">
        <v>10</v>
      </c>
      <c r="G765" s="7">
        <v>3</v>
      </c>
      <c r="H765" s="7">
        <v>80</v>
      </c>
      <c r="I765" s="7">
        <v>7200000</v>
      </c>
      <c r="J765" s="7"/>
      <c r="K765" s="10">
        <v>275000000</v>
      </c>
      <c r="L765" s="10">
        <f>K765/0.95</f>
        <v>289473684.21052635</v>
      </c>
      <c r="M765" s="7" t="s">
        <v>12</v>
      </c>
    </row>
    <row r="766" spans="1:13" x14ac:dyDescent="0.2">
      <c r="A766" s="7" t="s">
        <v>14</v>
      </c>
      <c r="B766" s="7">
        <v>2008</v>
      </c>
      <c r="C766" s="7">
        <v>3</v>
      </c>
      <c r="D766" s="7">
        <v>20</v>
      </c>
      <c r="E766" s="7">
        <v>2008</v>
      </c>
      <c r="F766" s="7">
        <v>3</v>
      </c>
      <c r="G766" s="7">
        <v>28</v>
      </c>
      <c r="H766" s="7">
        <v>37</v>
      </c>
      <c r="I766" s="7">
        <v>10278</v>
      </c>
      <c r="J766" s="7"/>
      <c r="K766" s="10">
        <v>2000000</v>
      </c>
      <c r="L766" s="9">
        <f>K766/0.99</f>
        <v>2020202.0202020202</v>
      </c>
      <c r="M766" s="7" t="s">
        <v>12</v>
      </c>
    </row>
    <row r="767" spans="1:13" x14ac:dyDescent="0.2">
      <c r="A767" s="7" t="s">
        <v>14</v>
      </c>
      <c r="B767" s="7">
        <v>2008</v>
      </c>
      <c r="C767" s="7">
        <v>6</v>
      </c>
      <c r="D767" s="7">
        <v>11</v>
      </c>
      <c r="E767" s="7">
        <v>2008</v>
      </c>
      <c r="F767" s="7">
        <v>7</v>
      </c>
      <c r="G767" s="7">
        <v>21</v>
      </c>
      <c r="H767" s="7">
        <v>1063</v>
      </c>
      <c r="I767" s="7">
        <v>7900000</v>
      </c>
      <c r="J767" s="7"/>
      <c r="K767" s="10">
        <v>123000000</v>
      </c>
      <c r="L767" s="9">
        <f>K767/0.99</f>
        <v>124242424.24242425</v>
      </c>
      <c r="M767" s="7" t="s">
        <v>12</v>
      </c>
    </row>
    <row r="768" spans="1:13" x14ac:dyDescent="0.2">
      <c r="A768" s="7" t="s">
        <v>14</v>
      </c>
      <c r="B768" s="7">
        <v>2008</v>
      </c>
      <c r="C768" s="7">
        <v>8</v>
      </c>
      <c r="D768" s="7">
        <v>30</v>
      </c>
      <c r="E768" s="7">
        <v>2008</v>
      </c>
      <c r="F768" s="7">
        <v>9</v>
      </c>
      <c r="G768" s="7">
        <v>8</v>
      </c>
      <c r="H768" s="7">
        <v>47</v>
      </c>
      <c r="I768" s="7">
        <v>2600000</v>
      </c>
      <c r="J768" s="7"/>
      <c r="K768" s="10">
        <v>20000000</v>
      </c>
      <c r="L768" s="9">
        <f>K768/0.99</f>
        <v>20202020.202020202</v>
      </c>
      <c r="M768" s="7" t="s">
        <v>12</v>
      </c>
    </row>
    <row r="769" spans="1:13" x14ac:dyDescent="0.2">
      <c r="A769" s="7" t="s">
        <v>14</v>
      </c>
      <c r="B769" s="7">
        <v>2009</v>
      </c>
      <c r="C769" s="7">
        <v>7</v>
      </c>
      <c r="D769" s="7"/>
      <c r="E769" s="7">
        <v>2009</v>
      </c>
      <c r="F769" s="7">
        <v>9</v>
      </c>
      <c r="G769" s="7"/>
      <c r="H769" s="7">
        <v>992</v>
      </c>
      <c r="I769" s="7">
        <v>1886000</v>
      </c>
      <c r="J769" s="7"/>
      <c r="K769" s="10">
        <v>220000000</v>
      </c>
      <c r="L769" s="9">
        <f>K769/0.98</f>
        <v>224489795.91836736</v>
      </c>
      <c r="M769" s="7" t="s">
        <v>12</v>
      </c>
    </row>
    <row r="770" spans="1:13" x14ac:dyDescent="0.2">
      <c r="A770" s="7" t="s">
        <v>14</v>
      </c>
      <c r="B770" s="7">
        <v>2009</v>
      </c>
      <c r="C770" s="7">
        <v>9</v>
      </c>
      <c r="D770" s="7">
        <v>25</v>
      </c>
      <c r="E770" s="7">
        <v>2009</v>
      </c>
      <c r="F770" s="7">
        <v>10</v>
      </c>
      <c r="G770" s="7">
        <v>12</v>
      </c>
      <c r="H770" s="7">
        <v>355</v>
      </c>
      <c r="I770" s="7">
        <v>4100000</v>
      </c>
      <c r="J770" s="7"/>
      <c r="K770" s="10">
        <v>2150000000</v>
      </c>
      <c r="L770" s="9">
        <f>K770/0.98</f>
        <v>2193877551.0204082</v>
      </c>
      <c r="M770" s="7" t="s">
        <v>12</v>
      </c>
    </row>
    <row r="771" spans="1:13" x14ac:dyDescent="0.2">
      <c r="A771" s="7" t="s">
        <v>14</v>
      </c>
      <c r="B771" s="7">
        <v>2009</v>
      </c>
      <c r="C771" s="7">
        <v>11</v>
      </c>
      <c r="D771" s="7">
        <v>3</v>
      </c>
      <c r="E771" s="7">
        <v>2009</v>
      </c>
      <c r="F771" s="7">
        <v>11</v>
      </c>
      <c r="G771" s="7">
        <v>8</v>
      </c>
      <c r="H771" s="7">
        <v>70</v>
      </c>
      <c r="I771" s="7">
        <v>8</v>
      </c>
      <c r="J771" s="7"/>
      <c r="K771" s="10">
        <v>64000000</v>
      </c>
      <c r="L771" s="9">
        <f>K771/0.98</f>
        <v>65306122.448979594</v>
      </c>
      <c r="M771" s="7" t="s">
        <v>12</v>
      </c>
    </row>
    <row r="772" spans="1:13" x14ac:dyDescent="0.2">
      <c r="A772" s="7" t="s">
        <v>14</v>
      </c>
      <c r="B772" s="7">
        <v>2010</v>
      </c>
      <c r="C772" s="7">
        <v>7</v>
      </c>
      <c r="D772" s="7">
        <v>5</v>
      </c>
      <c r="E772" s="7">
        <v>2010</v>
      </c>
      <c r="F772" s="7">
        <v>7</v>
      </c>
      <c r="G772" s="7">
        <v>15</v>
      </c>
      <c r="H772" s="7">
        <v>53</v>
      </c>
      <c r="I772" s="7">
        <v>400000</v>
      </c>
      <c r="J772" s="7"/>
      <c r="K772" s="10">
        <v>447000000</v>
      </c>
      <c r="L772" s="10">
        <f>K772/1</f>
        <v>447000000</v>
      </c>
      <c r="M772" s="7" t="s">
        <v>12</v>
      </c>
    </row>
    <row r="773" spans="1:13" x14ac:dyDescent="0.2">
      <c r="A773" s="7" t="s">
        <v>14</v>
      </c>
      <c r="B773" s="7">
        <v>2010</v>
      </c>
      <c r="C773" s="7">
        <v>9</v>
      </c>
      <c r="D773" s="7">
        <v>18</v>
      </c>
      <c r="E773" s="7">
        <v>2010</v>
      </c>
      <c r="F773" s="7">
        <v>9</v>
      </c>
      <c r="G773" s="7">
        <v>30</v>
      </c>
      <c r="H773" s="7">
        <v>200</v>
      </c>
      <c r="I773" s="7">
        <v>3267183</v>
      </c>
      <c r="J773" s="7"/>
      <c r="K773" s="10">
        <v>1680000000</v>
      </c>
      <c r="L773" s="10">
        <f>K773/1</f>
        <v>1680000000</v>
      </c>
      <c r="M773" s="7" t="s">
        <v>12</v>
      </c>
    </row>
    <row r="774" spans="1:13" x14ac:dyDescent="0.2">
      <c r="A774" s="7" t="s">
        <v>14</v>
      </c>
      <c r="B774" s="7">
        <v>2010</v>
      </c>
      <c r="C774" s="7">
        <v>11</v>
      </c>
      <c r="D774" s="7">
        <v>15</v>
      </c>
      <c r="E774" s="7">
        <v>2010</v>
      </c>
      <c r="F774" s="7">
        <v>12</v>
      </c>
      <c r="G774" s="7">
        <v>7</v>
      </c>
      <c r="H774" s="7">
        <v>203</v>
      </c>
      <c r="I774" s="7">
        <v>0</v>
      </c>
      <c r="J774" s="7"/>
      <c r="K774" s="10">
        <v>22000000</v>
      </c>
      <c r="L774" s="10">
        <f>K774/1</f>
        <v>22000000</v>
      </c>
      <c r="M774" s="7" t="s">
        <v>12</v>
      </c>
    </row>
    <row r="775" spans="1:13" x14ac:dyDescent="0.2">
      <c r="A775" s="7" t="s">
        <v>14</v>
      </c>
      <c r="B775" s="7">
        <v>2011</v>
      </c>
      <c r="C775" s="7">
        <v>6</v>
      </c>
      <c r="D775" s="7">
        <v>15</v>
      </c>
      <c r="E775" s="7">
        <v>2011</v>
      </c>
      <c r="F775" s="7">
        <v>7</v>
      </c>
      <c r="G775" s="7">
        <v>16</v>
      </c>
      <c r="H775" s="7">
        <v>50</v>
      </c>
      <c r="I775" s="7">
        <v>0</v>
      </c>
      <c r="J775" s="7"/>
      <c r="K775" s="10">
        <v>20000000</v>
      </c>
      <c r="L775" s="10">
        <f>K775/1.03</f>
        <v>19417475.728155341</v>
      </c>
      <c r="M775" s="7" t="s">
        <v>12</v>
      </c>
    </row>
    <row r="776" spans="1:13" x14ac:dyDescent="0.2">
      <c r="A776" s="7" t="s">
        <v>14</v>
      </c>
      <c r="B776" s="7">
        <v>2011</v>
      </c>
      <c r="C776" s="7">
        <v>8</v>
      </c>
      <c r="D776" s="7">
        <v>10</v>
      </c>
      <c r="E776" s="7">
        <v>2011</v>
      </c>
      <c r="F776" s="7">
        <v>9</v>
      </c>
      <c r="G776" s="7">
        <v>13</v>
      </c>
      <c r="H776" s="7">
        <v>47</v>
      </c>
      <c r="I776" s="7">
        <v>700000</v>
      </c>
      <c r="J776" s="7"/>
      <c r="K776" s="10">
        <v>275000000</v>
      </c>
      <c r="L776" s="10">
        <f>K776/1.03</f>
        <v>266990291.26213592</v>
      </c>
      <c r="M776" s="7" t="s">
        <v>12</v>
      </c>
    </row>
    <row r="777" spans="1:13" x14ac:dyDescent="0.2">
      <c r="A777" s="7" t="s">
        <v>14</v>
      </c>
      <c r="B777" s="7">
        <v>2011</v>
      </c>
      <c r="C777" s="7">
        <v>9</v>
      </c>
      <c r="D777" s="7">
        <v>5</v>
      </c>
      <c r="E777" s="7">
        <v>2011</v>
      </c>
      <c r="F777" s="7">
        <v>9</v>
      </c>
      <c r="G777" s="7">
        <v>15</v>
      </c>
      <c r="H777" s="7">
        <v>42</v>
      </c>
      <c r="I777" s="7">
        <v>2100000</v>
      </c>
      <c r="J777" s="7"/>
      <c r="K777" s="10">
        <v>432000000</v>
      </c>
      <c r="L777" s="10">
        <f>K777/1.03</f>
        <v>419417475.72815531</v>
      </c>
      <c r="M777" s="7" t="s">
        <v>12</v>
      </c>
    </row>
    <row r="778" spans="1:13" x14ac:dyDescent="0.2">
      <c r="A778" s="7" t="s">
        <v>14</v>
      </c>
      <c r="B778" s="7">
        <v>2011</v>
      </c>
      <c r="C778" s="7">
        <v>9</v>
      </c>
      <c r="D778" s="7">
        <v>23</v>
      </c>
      <c r="E778" s="7">
        <v>2011</v>
      </c>
      <c r="F778" s="7">
        <v>10</v>
      </c>
      <c r="G778" s="7">
        <v>23</v>
      </c>
      <c r="H778" s="7">
        <v>239</v>
      </c>
      <c r="I778" s="7">
        <v>3443989</v>
      </c>
      <c r="J778" s="7"/>
      <c r="K778" s="10">
        <v>930000000</v>
      </c>
      <c r="L778" s="10">
        <f>K778/1.03</f>
        <v>902912621.35922325</v>
      </c>
      <c r="M778" s="7" t="s">
        <v>12</v>
      </c>
    </row>
    <row r="779" spans="1:13" x14ac:dyDescent="0.2">
      <c r="A779" s="7" t="s">
        <v>14</v>
      </c>
      <c r="B779" s="7">
        <v>2012</v>
      </c>
      <c r="C779" s="7">
        <v>8</v>
      </c>
      <c r="D779" s="7">
        <v>4</v>
      </c>
      <c r="E779" s="7">
        <v>2012</v>
      </c>
      <c r="F779" s="7">
        <v>8</v>
      </c>
      <c r="G779" s="7">
        <v>9</v>
      </c>
      <c r="H779" s="7">
        <v>30</v>
      </c>
      <c r="I779" s="7">
        <v>1200</v>
      </c>
      <c r="J779" s="7"/>
      <c r="K779" s="10">
        <v>110000000</v>
      </c>
      <c r="L779" s="10">
        <f>K779/1.05</f>
        <v>104761904.76190476</v>
      </c>
      <c r="M779" s="7" t="s">
        <v>12</v>
      </c>
    </row>
    <row r="780" spans="1:13" x14ac:dyDescent="0.2">
      <c r="A780" s="7" t="s">
        <v>14</v>
      </c>
      <c r="B780" s="7">
        <v>2012</v>
      </c>
      <c r="C780" s="7">
        <v>8</v>
      </c>
      <c r="D780" s="7">
        <v>21</v>
      </c>
      <c r="E780" s="7">
        <v>2012</v>
      </c>
      <c r="F780" s="7">
        <v>8</v>
      </c>
      <c r="G780" s="7">
        <v>23</v>
      </c>
      <c r="H780" s="7">
        <v>26</v>
      </c>
      <c r="I780" s="7">
        <v>9460</v>
      </c>
      <c r="J780" s="7"/>
      <c r="K780" s="10">
        <v>16000000</v>
      </c>
      <c r="L780" s="10">
        <f>K780/1.05</f>
        <v>15238095.238095237</v>
      </c>
      <c r="M780" s="7" t="s">
        <v>12</v>
      </c>
    </row>
    <row r="781" spans="1:13" x14ac:dyDescent="0.2">
      <c r="A781" s="7" t="s">
        <v>14</v>
      </c>
      <c r="B781" s="7">
        <v>2012</v>
      </c>
      <c r="C781" s="7">
        <v>9</v>
      </c>
      <c r="D781" s="7">
        <v>16</v>
      </c>
      <c r="E781" s="7">
        <v>2012</v>
      </c>
      <c r="F781" s="7">
        <v>9</v>
      </c>
      <c r="G781" s="7">
        <v>18</v>
      </c>
      <c r="H781" s="7">
        <v>45</v>
      </c>
      <c r="I781" s="7">
        <v>200</v>
      </c>
      <c r="J781" s="7"/>
      <c r="K781" s="10">
        <v>20000000</v>
      </c>
      <c r="L781" s="10">
        <f>K781/1.05</f>
        <v>19047619.047619049</v>
      </c>
      <c r="M781" s="7" t="s">
        <v>12</v>
      </c>
    </row>
    <row r="782" spans="1:13" x14ac:dyDescent="0.2">
      <c r="A782" s="7" t="s">
        <v>14</v>
      </c>
      <c r="B782" s="7">
        <v>2012</v>
      </c>
      <c r="C782" s="7">
        <v>9</v>
      </c>
      <c r="D782" s="7">
        <v>19</v>
      </c>
      <c r="E782" s="7">
        <v>2012</v>
      </c>
      <c r="F782" s="7">
        <v>9</v>
      </c>
      <c r="G782" s="7">
        <v>23</v>
      </c>
      <c r="H782" s="7">
        <v>21</v>
      </c>
      <c r="I782" s="7">
        <v>2000000</v>
      </c>
      <c r="J782" s="7"/>
      <c r="K782" s="10">
        <v>98000000</v>
      </c>
      <c r="L782" s="10">
        <f>K782/1.05</f>
        <v>93333333.333333328</v>
      </c>
      <c r="M782" s="7" t="s">
        <v>12</v>
      </c>
    </row>
    <row r="783" spans="1:13" x14ac:dyDescent="0.2">
      <c r="A783" s="7" t="s">
        <v>14</v>
      </c>
      <c r="B783" s="7">
        <v>2013</v>
      </c>
      <c r="C783" s="7">
        <v>6</v>
      </c>
      <c r="D783" s="7">
        <v>12</v>
      </c>
      <c r="E783" s="7">
        <v>2013</v>
      </c>
      <c r="F783" s="7">
        <v>6</v>
      </c>
      <c r="G783" s="7">
        <v>27</v>
      </c>
      <c r="H783" s="7">
        <v>6054</v>
      </c>
      <c r="I783" s="7">
        <v>504473</v>
      </c>
      <c r="J783" s="7"/>
      <c r="K783" s="10">
        <v>1100000000</v>
      </c>
      <c r="L783" s="10">
        <f>K783/1.07</f>
        <v>1028037383.17757</v>
      </c>
      <c r="M783" s="7" t="s">
        <v>12</v>
      </c>
    </row>
    <row r="784" spans="1:13" x14ac:dyDescent="0.2">
      <c r="A784" s="7" t="s">
        <v>14</v>
      </c>
      <c r="B784" s="7">
        <v>2013</v>
      </c>
      <c r="C784" s="7">
        <v>10</v>
      </c>
      <c r="D784" s="7">
        <v>21</v>
      </c>
      <c r="E784" s="7">
        <v>2013</v>
      </c>
      <c r="F784" s="7">
        <v>10</v>
      </c>
      <c r="G784" s="7">
        <v>26</v>
      </c>
      <c r="H784" s="7">
        <v>72</v>
      </c>
      <c r="I784" s="7">
        <v>375000</v>
      </c>
      <c r="J784" s="7"/>
      <c r="K784" s="10">
        <v>260000000</v>
      </c>
      <c r="L784" s="10">
        <f>K784/1.07</f>
        <v>242990654.20560747</v>
      </c>
      <c r="M784" s="7" t="s">
        <v>12</v>
      </c>
    </row>
    <row r="785" spans="1:13" x14ac:dyDescent="0.2">
      <c r="A785" s="7" t="s">
        <v>14</v>
      </c>
      <c r="B785" s="7">
        <v>2014</v>
      </c>
      <c r="C785" s="7">
        <v>8</v>
      </c>
      <c r="D785" s="7">
        <v>9</v>
      </c>
      <c r="E785" s="7">
        <v>2014</v>
      </c>
      <c r="F785" s="7">
        <v>8</v>
      </c>
      <c r="G785" s="7">
        <v>16</v>
      </c>
      <c r="H785" s="7">
        <v>47</v>
      </c>
      <c r="I785" s="7">
        <v>3600000</v>
      </c>
      <c r="J785" s="7"/>
      <c r="K785" s="10">
        <v>100000000</v>
      </c>
      <c r="L785" s="10">
        <f>K785/1.09</f>
        <v>91743119.266055033</v>
      </c>
      <c r="M785" s="7" t="s">
        <v>12</v>
      </c>
    </row>
    <row r="786" spans="1:13" x14ac:dyDescent="0.2">
      <c r="A786" s="7" t="s">
        <v>14</v>
      </c>
      <c r="B786" s="7">
        <v>2014</v>
      </c>
      <c r="C786" s="7">
        <v>9</v>
      </c>
      <c r="D786" s="7">
        <v>24</v>
      </c>
      <c r="E786" s="7">
        <v>2014</v>
      </c>
      <c r="F786" s="7">
        <v>10</v>
      </c>
      <c r="G786" s="7">
        <v>11</v>
      </c>
      <c r="H786" s="7">
        <v>95</v>
      </c>
      <c r="I786" s="7">
        <v>650000</v>
      </c>
      <c r="J786" s="7"/>
      <c r="K786" s="10">
        <v>163000000</v>
      </c>
      <c r="L786" s="10">
        <f>K786/1.09</f>
        <v>149541284.40366971</v>
      </c>
      <c r="M786" s="7" t="s">
        <v>12</v>
      </c>
    </row>
    <row r="787" spans="1:13" x14ac:dyDescent="0.2">
      <c r="A787" s="7" t="s">
        <v>14</v>
      </c>
      <c r="B787" s="7">
        <v>2014</v>
      </c>
      <c r="C787" s="7">
        <v>9</v>
      </c>
      <c r="D787" s="7"/>
      <c r="E787" s="7">
        <v>2014</v>
      </c>
      <c r="F787" s="7">
        <v>9</v>
      </c>
      <c r="G787" s="7"/>
      <c r="H787" s="7">
        <v>298</v>
      </c>
      <c r="I787" s="7">
        <v>275000</v>
      </c>
      <c r="J787" s="7"/>
      <c r="K787" s="10">
        <v>16000000000</v>
      </c>
      <c r="L787" s="10">
        <f>K787/1.09</f>
        <v>14678899082.568806</v>
      </c>
      <c r="M787" s="7" t="s">
        <v>12</v>
      </c>
    </row>
    <row r="788" spans="1:13" x14ac:dyDescent="0.2">
      <c r="A788" s="7" t="s">
        <v>289</v>
      </c>
      <c r="B788" s="6">
        <v>2000</v>
      </c>
      <c r="C788" s="6">
        <v>7</v>
      </c>
      <c r="D788" s="6">
        <v>31</v>
      </c>
      <c r="E788" s="6">
        <v>2000</v>
      </c>
      <c r="F788" s="6">
        <v>8</v>
      </c>
      <c r="G788" s="6">
        <v>4</v>
      </c>
      <c r="H788" s="7">
        <v>140</v>
      </c>
      <c r="I788" s="7"/>
      <c r="J788" s="7"/>
      <c r="K788" s="9">
        <v>238000000</v>
      </c>
      <c r="L788" s="10">
        <f>K788/0.79</f>
        <v>301265822.78481013</v>
      </c>
      <c r="M788" s="7" t="s">
        <v>56</v>
      </c>
    </row>
    <row r="789" spans="1:13" x14ac:dyDescent="0.2">
      <c r="A789" s="7" t="s">
        <v>282</v>
      </c>
      <c r="B789" s="6">
        <v>1999</v>
      </c>
      <c r="C789" s="6">
        <v>9</v>
      </c>
      <c r="D789" s="6">
        <v>24</v>
      </c>
      <c r="E789" s="6">
        <v>1999</v>
      </c>
      <c r="F789" s="6">
        <v>9</v>
      </c>
      <c r="G789" s="6">
        <v>29</v>
      </c>
      <c r="H789" s="7">
        <v>45</v>
      </c>
      <c r="I789" s="7"/>
      <c r="J789" s="7"/>
      <c r="K789" s="9">
        <v>235000000</v>
      </c>
      <c r="L789" s="10">
        <f>K789/0.76</f>
        <v>309210526.31578946</v>
      </c>
      <c r="M789" s="7" t="s">
        <v>56</v>
      </c>
    </row>
    <row r="790" spans="1:13" x14ac:dyDescent="0.2">
      <c r="A790" s="7" t="s">
        <v>10</v>
      </c>
      <c r="B790" s="6">
        <v>1966</v>
      </c>
      <c r="C790" s="6">
        <v>3</v>
      </c>
      <c r="D790" s="6">
        <v>14</v>
      </c>
      <c r="E790" s="6">
        <v>1966</v>
      </c>
      <c r="F790" s="6">
        <v>4</v>
      </c>
      <c r="G790" s="6">
        <v>1</v>
      </c>
      <c r="H790" s="7">
        <v>176</v>
      </c>
      <c r="I790" s="8">
        <v>524000</v>
      </c>
      <c r="J790" s="7"/>
      <c r="K790" s="9">
        <v>33000000</v>
      </c>
      <c r="L790" s="9">
        <f>K790/0.15</f>
        <v>220000000</v>
      </c>
      <c r="M790" s="7" t="s">
        <v>9</v>
      </c>
    </row>
    <row r="791" spans="1:13" x14ac:dyDescent="0.2">
      <c r="A791" s="7" t="s">
        <v>10</v>
      </c>
      <c r="B791" s="6">
        <v>1968</v>
      </c>
      <c r="C791" s="6">
        <v>4</v>
      </c>
      <c r="D791" s="7"/>
      <c r="E791" s="6">
        <v>1968</v>
      </c>
      <c r="F791" s="6">
        <v>4</v>
      </c>
      <c r="G791" s="6">
        <v>12</v>
      </c>
      <c r="H791" s="7">
        <v>12</v>
      </c>
      <c r="I791" s="8">
        <v>150000</v>
      </c>
      <c r="J791" s="8">
        <v>150000</v>
      </c>
      <c r="K791" s="9">
        <v>7831000</v>
      </c>
      <c r="L791" s="9">
        <f>K791/0.16</f>
        <v>48943750</v>
      </c>
      <c r="M791" s="7" t="s">
        <v>9</v>
      </c>
    </row>
    <row r="792" spans="1:13" x14ac:dyDescent="0.2">
      <c r="A792" s="7" t="s">
        <v>10</v>
      </c>
      <c r="B792" s="6">
        <v>1979</v>
      </c>
      <c r="C792" s="6">
        <v>2</v>
      </c>
      <c r="D792" s="6">
        <v>27</v>
      </c>
      <c r="E792" s="6">
        <v>1979</v>
      </c>
      <c r="F792" s="6">
        <v>3</v>
      </c>
      <c r="G792" s="6">
        <v>15</v>
      </c>
      <c r="H792" s="7">
        <v>128</v>
      </c>
      <c r="I792" s="8">
        <v>20000</v>
      </c>
      <c r="J792" s="8">
        <v>4000</v>
      </c>
      <c r="K792" s="9">
        <v>3200000</v>
      </c>
      <c r="L792" s="9">
        <f>K792/0.33</f>
        <v>9696969.6969696973</v>
      </c>
      <c r="M792" s="7" t="s">
        <v>9</v>
      </c>
    </row>
    <row r="793" spans="1:13" x14ac:dyDescent="0.2">
      <c r="A793" s="7" t="s">
        <v>10</v>
      </c>
      <c r="B793" s="7">
        <v>1980</v>
      </c>
      <c r="C793" s="7">
        <v>12</v>
      </c>
      <c r="D793" s="7">
        <v>26</v>
      </c>
      <c r="E793" s="7">
        <v>1980</v>
      </c>
      <c r="F793" s="7">
        <v>12</v>
      </c>
      <c r="G793" s="7">
        <v>26</v>
      </c>
      <c r="H793" s="7">
        <v>153</v>
      </c>
      <c r="I793" s="7">
        <v>2946</v>
      </c>
      <c r="J793" s="7"/>
      <c r="K793" s="10">
        <v>3400000</v>
      </c>
      <c r="L793" s="10">
        <f>K793/0.38</f>
        <v>8947368.421052631</v>
      </c>
      <c r="M793" s="7" t="s">
        <v>12</v>
      </c>
    </row>
    <row r="794" spans="1:13" x14ac:dyDescent="0.2">
      <c r="A794" s="7" t="s">
        <v>10</v>
      </c>
      <c r="B794" s="7">
        <v>1981</v>
      </c>
      <c r="C794" s="7">
        <v>5</v>
      </c>
      <c r="D794" s="7">
        <v>14</v>
      </c>
      <c r="E794" s="7">
        <v>1981</v>
      </c>
      <c r="F794" s="7">
        <v>5</v>
      </c>
      <c r="G794" s="7">
        <v>14</v>
      </c>
      <c r="H794" s="7">
        <v>500</v>
      </c>
      <c r="I794" s="7">
        <v>0</v>
      </c>
      <c r="J794" s="7"/>
      <c r="K794" s="10">
        <v>2200000</v>
      </c>
      <c r="L794" s="9">
        <f>K794/0.42</f>
        <v>5238095.2380952379</v>
      </c>
      <c r="M794" s="7" t="s">
        <v>12</v>
      </c>
    </row>
    <row r="795" spans="1:13" x14ac:dyDescent="0.2">
      <c r="A795" s="7" t="s">
        <v>10</v>
      </c>
      <c r="B795" s="7">
        <v>1983</v>
      </c>
      <c r="C795" s="7">
        <v>12</v>
      </c>
      <c r="D795" s="7"/>
      <c r="E795" s="7">
        <v>1983</v>
      </c>
      <c r="F795" s="7">
        <v>12</v>
      </c>
      <c r="G795" s="7"/>
      <c r="H795" s="7">
        <v>7</v>
      </c>
      <c r="I795" s="7">
        <v>410497</v>
      </c>
      <c r="J795" s="7"/>
      <c r="K795" s="10">
        <v>7007000</v>
      </c>
      <c r="L795" s="9">
        <f>K795/0.46</f>
        <v>15232608.695652174</v>
      </c>
      <c r="M795" s="7" t="s">
        <v>12</v>
      </c>
    </row>
    <row r="796" spans="1:13" x14ac:dyDescent="0.2">
      <c r="A796" s="7" t="s">
        <v>10</v>
      </c>
      <c r="B796" s="7">
        <v>1984</v>
      </c>
      <c r="C796" s="7">
        <v>4</v>
      </c>
      <c r="D796" s="7">
        <v>27</v>
      </c>
      <c r="E796" s="7">
        <v>1984</v>
      </c>
      <c r="F796" s="7">
        <v>4</v>
      </c>
      <c r="G796" s="7">
        <v>27</v>
      </c>
      <c r="H796" s="7">
        <v>0</v>
      </c>
      <c r="I796" s="7">
        <v>2700</v>
      </c>
      <c r="J796" s="7"/>
      <c r="K796" s="10">
        <v>1500000</v>
      </c>
      <c r="L796" s="9">
        <f>K796/0.48</f>
        <v>3125000</v>
      </c>
      <c r="M796" s="7" t="s">
        <v>12</v>
      </c>
    </row>
    <row r="797" spans="1:13" x14ac:dyDescent="0.2">
      <c r="A797" s="7" t="s">
        <v>10</v>
      </c>
      <c r="B797" s="6">
        <v>1986</v>
      </c>
      <c r="C797" s="6">
        <v>10</v>
      </c>
      <c r="D797" s="6">
        <v>27</v>
      </c>
      <c r="E797" s="6">
        <v>1986</v>
      </c>
      <c r="F797" s="6">
        <v>11</v>
      </c>
      <c r="G797" s="6">
        <v>3</v>
      </c>
      <c r="H797" s="7">
        <v>93</v>
      </c>
      <c r="I797" s="7"/>
      <c r="J797" s="7"/>
      <c r="K797" s="9">
        <v>12800000</v>
      </c>
      <c r="L797" s="9">
        <f>K797/0.5</f>
        <v>25600000</v>
      </c>
      <c r="M797" s="7" t="s">
        <v>56</v>
      </c>
    </row>
    <row r="798" spans="1:13" x14ac:dyDescent="0.2">
      <c r="A798" s="7" t="s">
        <v>10</v>
      </c>
      <c r="B798" s="7">
        <v>1987</v>
      </c>
      <c r="C798" s="7">
        <v>5</v>
      </c>
      <c r="D798" s="7"/>
      <c r="E798" s="7">
        <v>1987</v>
      </c>
      <c r="F798" s="7">
        <v>5</v>
      </c>
      <c r="G798" s="7"/>
      <c r="H798" s="7">
        <v>37</v>
      </c>
      <c r="I798" s="7">
        <v>0</v>
      </c>
      <c r="J798" s="7"/>
      <c r="K798" s="10">
        <v>4000000</v>
      </c>
      <c r="L798" s="10">
        <f>K798/0.52</f>
        <v>7692307.692307692</v>
      </c>
      <c r="M798" s="7" t="s">
        <v>12</v>
      </c>
    </row>
    <row r="799" spans="1:13" x14ac:dyDescent="0.2">
      <c r="A799" s="7" t="s">
        <v>10</v>
      </c>
      <c r="B799" s="6">
        <v>1987</v>
      </c>
      <c r="C799" s="6">
        <v>12</v>
      </c>
      <c r="D799" s="6">
        <v>25</v>
      </c>
      <c r="E799" s="7"/>
      <c r="F799" s="7"/>
      <c r="G799" s="7"/>
      <c r="H799" s="7">
        <v>119</v>
      </c>
      <c r="I799" s="7"/>
      <c r="J799" s="7"/>
      <c r="K799" s="9">
        <v>60000000</v>
      </c>
      <c r="L799" s="10">
        <f>K799/0.52</f>
        <v>115384615.38461538</v>
      </c>
      <c r="M799" s="7" t="s">
        <v>9</v>
      </c>
    </row>
    <row r="800" spans="1:13" x14ac:dyDescent="0.2">
      <c r="A800" s="7" t="s">
        <v>10</v>
      </c>
      <c r="B800" s="6">
        <v>1988</v>
      </c>
      <c r="C800" s="6">
        <v>12</v>
      </c>
      <c r="D800" s="7"/>
      <c r="E800" s="6">
        <v>1988</v>
      </c>
      <c r="F800" s="6">
        <v>12</v>
      </c>
      <c r="G800" s="6">
        <v>22</v>
      </c>
      <c r="H800" s="7">
        <v>158</v>
      </c>
      <c r="I800" s="8">
        <v>100000</v>
      </c>
      <c r="J800" s="7"/>
      <c r="K800" s="9">
        <v>4600000</v>
      </c>
      <c r="L800" s="9">
        <f>K800/0.54</f>
        <v>8518518.5185185187</v>
      </c>
      <c r="M800" s="7" t="s">
        <v>9</v>
      </c>
    </row>
    <row r="801" spans="1:13" x14ac:dyDescent="0.2">
      <c r="A801" s="7" t="s">
        <v>10</v>
      </c>
      <c r="B801" s="7">
        <v>1990</v>
      </c>
      <c r="C801" s="7">
        <v>1</v>
      </c>
      <c r="D801" s="7">
        <v>26</v>
      </c>
      <c r="E801" s="7">
        <v>1990</v>
      </c>
      <c r="F801" s="7">
        <v>2</v>
      </c>
      <c r="G801" s="7">
        <v>1</v>
      </c>
      <c r="H801" s="7">
        <v>169</v>
      </c>
      <c r="I801" s="7">
        <v>21000</v>
      </c>
      <c r="J801" s="7"/>
      <c r="K801" s="10">
        <v>4800000</v>
      </c>
      <c r="L801" s="12">
        <f>K801/0.6</f>
        <v>8000000</v>
      </c>
      <c r="M801" s="7" t="s">
        <v>12</v>
      </c>
    </row>
    <row r="802" spans="1:13" x14ac:dyDescent="0.2">
      <c r="A802" s="7" t="s">
        <v>10</v>
      </c>
      <c r="B802" s="6">
        <v>1990</v>
      </c>
      <c r="C802" s="6">
        <v>12</v>
      </c>
      <c r="D802" s="6">
        <v>12</v>
      </c>
      <c r="E802" s="6">
        <v>1991</v>
      </c>
      <c r="F802" s="6">
        <v>1</v>
      </c>
      <c r="G802" s="6">
        <v>3</v>
      </c>
      <c r="H802" s="7">
        <v>5</v>
      </c>
      <c r="I802" s="7"/>
      <c r="J802" s="7"/>
      <c r="K802" s="9">
        <v>167000</v>
      </c>
      <c r="L802" s="12">
        <f>K802/0.62</f>
        <v>269354.83870967739</v>
      </c>
      <c r="M802" s="7" t="s">
        <v>56</v>
      </c>
    </row>
    <row r="803" spans="1:13" x14ac:dyDescent="0.2">
      <c r="A803" s="7" t="s">
        <v>10</v>
      </c>
      <c r="B803" s="7">
        <v>1991</v>
      </c>
      <c r="C803" s="7">
        <v>12</v>
      </c>
      <c r="D803" s="7">
        <v>16</v>
      </c>
      <c r="E803" s="7">
        <v>1991</v>
      </c>
      <c r="F803" s="7">
        <v>12</v>
      </c>
      <c r="G803" s="7">
        <v>19</v>
      </c>
      <c r="H803" s="7">
        <v>15</v>
      </c>
      <c r="I803" s="7">
        <v>240000</v>
      </c>
      <c r="J803" s="7"/>
      <c r="K803" s="10">
        <v>14800000</v>
      </c>
      <c r="L803" s="10">
        <f>K803/0.62</f>
        <v>23870967.741935484</v>
      </c>
      <c r="M803" s="7" t="s">
        <v>12</v>
      </c>
    </row>
    <row r="804" spans="1:13" x14ac:dyDescent="0.2">
      <c r="A804" s="7" t="s">
        <v>10</v>
      </c>
      <c r="B804" s="7">
        <v>1993</v>
      </c>
      <c r="C804" s="7">
        <v>2</v>
      </c>
      <c r="D804" s="7">
        <v>2</v>
      </c>
      <c r="E804" s="7">
        <v>1993</v>
      </c>
      <c r="F804" s="7">
        <v>2</v>
      </c>
      <c r="G804" s="7">
        <v>5</v>
      </c>
      <c r="H804" s="7">
        <v>59</v>
      </c>
      <c r="I804" s="7">
        <v>259553</v>
      </c>
      <c r="J804" s="7"/>
      <c r="K804" s="10">
        <v>19301000</v>
      </c>
      <c r="L804" s="9">
        <f>K804/0.66</f>
        <v>29243939.393939391</v>
      </c>
      <c r="M804" s="7" t="s">
        <v>12</v>
      </c>
    </row>
    <row r="805" spans="1:13" x14ac:dyDescent="0.2">
      <c r="A805" s="7" t="s">
        <v>10</v>
      </c>
      <c r="B805" s="6">
        <v>1994</v>
      </c>
      <c r="C805" s="6">
        <v>1</v>
      </c>
      <c r="D805" s="6">
        <v>12</v>
      </c>
      <c r="E805" s="6">
        <v>1994</v>
      </c>
      <c r="F805" s="6">
        <v>1</v>
      </c>
      <c r="G805" s="6">
        <v>22</v>
      </c>
      <c r="H805" s="7">
        <v>10</v>
      </c>
      <c r="I805" s="7"/>
      <c r="J805" s="7"/>
      <c r="K805" s="9">
        <v>1900000</v>
      </c>
      <c r="L805" s="10">
        <f>K805/0.68</f>
        <v>2794117.6470588231</v>
      </c>
      <c r="M805" s="7" t="s">
        <v>56</v>
      </c>
    </row>
    <row r="806" spans="1:13" x14ac:dyDescent="0.2">
      <c r="A806" s="7" t="s">
        <v>10</v>
      </c>
      <c r="B806" s="6">
        <v>1994</v>
      </c>
      <c r="C806" s="6">
        <v>3</v>
      </c>
      <c r="D806" s="6">
        <v>12</v>
      </c>
      <c r="E806" s="6">
        <v>1994</v>
      </c>
      <c r="F806" s="6">
        <v>3</v>
      </c>
      <c r="G806" s="6">
        <v>16</v>
      </c>
      <c r="H806" s="7">
        <v>5</v>
      </c>
      <c r="I806" s="7"/>
      <c r="J806" s="7"/>
      <c r="K806" s="9">
        <v>1700000</v>
      </c>
      <c r="L806" s="10">
        <f>K806/0.68</f>
        <v>2500000</v>
      </c>
      <c r="M806" s="7" t="s">
        <v>56</v>
      </c>
    </row>
    <row r="807" spans="1:13" x14ac:dyDescent="0.2">
      <c r="A807" s="7" t="s">
        <v>10</v>
      </c>
      <c r="B807" s="7">
        <v>1994</v>
      </c>
      <c r="C807" s="7">
        <v>3</v>
      </c>
      <c r="D807" s="7">
        <v>23</v>
      </c>
      <c r="E807" s="7">
        <v>1994</v>
      </c>
      <c r="F807" s="7">
        <v>3</v>
      </c>
      <c r="G807" s="7">
        <v>26</v>
      </c>
      <c r="H807" s="7">
        <v>33</v>
      </c>
      <c r="I807" s="7">
        <v>187131</v>
      </c>
      <c r="J807" s="7"/>
      <c r="K807" s="12">
        <v>18145000</v>
      </c>
      <c r="L807" s="10">
        <f>K807/0.68</f>
        <v>26683823.529411763</v>
      </c>
      <c r="M807" s="7" t="s">
        <v>12</v>
      </c>
    </row>
    <row r="808" spans="1:13" x14ac:dyDescent="0.2">
      <c r="A808" s="7" t="s">
        <v>10</v>
      </c>
      <c r="B808" s="7">
        <v>1994</v>
      </c>
      <c r="C808" s="7">
        <v>7</v>
      </c>
      <c r="D808" s="7">
        <v>12</v>
      </c>
      <c r="E808" s="7">
        <v>1994</v>
      </c>
      <c r="F808" s="7">
        <v>7</v>
      </c>
      <c r="G808" s="7">
        <v>12</v>
      </c>
      <c r="H808" s="7">
        <v>5</v>
      </c>
      <c r="I808" s="7">
        <v>50000</v>
      </c>
      <c r="J808" s="7"/>
      <c r="K808" s="10">
        <v>1700000</v>
      </c>
      <c r="L808" s="10">
        <f>K808/0.68</f>
        <v>2500000</v>
      </c>
      <c r="M808" s="7" t="s">
        <v>12</v>
      </c>
    </row>
    <row r="809" spans="1:13" x14ac:dyDescent="0.2">
      <c r="A809" s="7" t="s">
        <v>10</v>
      </c>
      <c r="B809" s="7">
        <v>1994</v>
      </c>
      <c r="C809" s="7">
        <v>12</v>
      </c>
      <c r="D809" s="7">
        <v>2</v>
      </c>
      <c r="E809" s="7">
        <v>1994</v>
      </c>
      <c r="F809" s="7">
        <v>12</v>
      </c>
      <c r="G809" s="7">
        <v>2</v>
      </c>
      <c r="H809" s="7">
        <v>6</v>
      </c>
      <c r="I809" s="7">
        <v>640</v>
      </c>
      <c r="J809" s="7"/>
      <c r="K809" s="10">
        <v>1500000</v>
      </c>
      <c r="L809" s="10">
        <f>K809/0.68</f>
        <v>2205882.3529411764</v>
      </c>
      <c r="M809" s="7" t="s">
        <v>12</v>
      </c>
    </row>
    <row r="810" spans="1:13" x14ac:dyDescent="0.2">
      <c r="A810" s="7" t="s">
        <v>10</v>
      </c>
      <c r="B810" s="7">
        <v>1995</v>
      </c>
      <c r="C810" s="7">
        <v>2</v>
      </c>
      <c r="D810" s="7">
        <v>3</v>
      </c>
      <c r="E810" s="7">
        <v>1995</v>
      </c>
      <c r="F810" s="7">
        <v>2</v>
      </c>
      <c r="G810" s="7">
        <v>17</v>
      </c>
      <c r="H810" s="7">
        <v>47</v>
      </c>
      <c r="I810" s="7">
        <v>36000</v>
      </c>
      <c r="J810" s="7"/>
      <c r="K810" s="10">
        <v>400000</v>
      </c>
      <c r="L810" s="9">
        <f>K810/0.7</f>
        <v>571428.57142857148</v>
      </c>
      <c r="M810" s="7" t="s">
        <v>12</v>
      </c>
    </row>
    <row r="811" spans="1:13" x14ac:dyDescent="0.2">
      <c r="A811" s="7" t="s">
        <v>10</v>
      </c>
      <c r="B811" s="6">
        <v>1995</v>
      </c>
      <c r="C811" s="6">
        <v>5</v>
      </c>
      <c r="D811" s="6">
        <v>1</v>
      </c>
      <c r="E811" s="6">
        <v>1995</v>
      </c>
      <c r="F811" s="6">
        <v>5</v>
      </c>
      <c r="G811" s="6">
        <v>13</v>
      </c>
      <c r="H811" s="7">
        <v>55</v>
      </c>
      <c r="I811" s="7"/>
      <c r="J811" s="7"/>
      <c r="K811" s="9">
        <v>600000000</v>
      </c>
      <c r="L811" s="9">
        <f>K811/0.7</f>
        <v>857142857.14285719</v>
      </c>
      <c r="M811" s="7" t="s">
        <v>56</v>
      </c>
    </row>
    <row r="812" spans="1:13" x14ac:dyDescent="0.2">
      <c r="A812" s="7" t="s">
        <v>10</v>
      </c>
      <c r="B812" s="7">
        <v>1995</v>
      </c>
      <c r="C812" s="7">
        <v>12</v>
      </c>
      <c r="D812" s="7">
        <v>28</v>
      </c>
      <c r="E812" s="7">
        <v>1996</v>
      </c>
      <c r="F812" s="7">
        <v>1</v>
      </c>
      <c r="G812" s="7">
        <v>2</v>
      </c>
      <c r="H812" s="7">
        <v>18</v>
      </c>
      <c r="I812" s="7">
        <v>201472</v>
      </c>
      <c r="J812" s="7"/>
      <c r="K812" s="10">
        <v>50000000</v>
      </c>
      <c r="L812" s="9">
        <f>K812/0.72</f>
        <v>69444444.444444448</v>
      </c>
      <c r="M812" s="7" t="s">
        <v>12</v>
      </c>
    </row>
    <row r="813" spans="1:13" x14ac:dyDescent="0.2">
      <c r="A813" s="7" t="s">
        <v>10</v>
      </c>
      <c r="B813" s="7">
        <v>1996</v>
      </c>
      <c r="C813" s="7">
        <v>1</v>
      </c>
      <c r="D813" s="7"/>
      <c r="E813" s="7">
        <v>1996</v>
      </c>
      <c r="F813" s="7">
        <v>1</v>
      </c>
      <c r="G813" s="7"/>
      <c r="H813" s="7">
        <v>6</v>
      </c>
      <c r="I813" s="7">
        <v>252965</v>
      </c>
      <c r="J813" s="7"/>
      <c r="K813" s="10">
        <v>126900000</v>
      </c>
      <c r="L813" s="10">
        <f>K813/0.72</f>
        <v>176250000</v>
      </c>
      <c r="M813" s="7" t="s">
        <v>12</v>
      </c>
    </row>
    <row r="814" spans="1:13" x14ac:dyDescent="0.2">
      <c r="A814" s="7" t="s">
        <v>10</v>
      </c>
      <c r="B814" s="7">
        <v>1996</v>
      </c>
      <c r="C814" s="7">
        <v>2</v>
      </c>
      <c r="D814" s="7">
        <v>9</v>
      </c>
      <c r="E814" s="7">
        <v>1996</v>
      </c>
      <c r="F814" s="7">
        <v>2</v>
      </c>
      <c r="G814" s="7">
        <v>13</v>
      </c>
      <c r="H814" s="7">
        <v>20</v>
      </c>
      <c r="I814" s="7">
        <v>556000</v>
      </c>
      <c r="J814" s="7"/>
      <c r="K814" s="10">
        <v>434800000</v>
      </c>
      <c r="L814" s="10">
        <f>K814/0.72</f>
        <v>603888888.88888896</v>
      </c>
      <c r="M814" s="7" t="s">
        <v>12</v>
      </c>
    </row>
    <row r="815" spans="1:13" x14ac:dyDescent="0.2">
      <c r="A815" s="7" t="s">
        <v>10</v>
      </c>
      <c r="B815" s="6">
        <v>1996</v>
      </c>
      <c r="C815" s="6">
        <v>3</v>
      </c>
      <c r="D815" s="6">
        <v>27</v>
      </c>
      <c r="E815" s="6">
        <v>1996</v>
      </c>
      <c r="F815" s="6">
        <v>3</v>
      </c>
      <c r="G815" s="6">
        <v>31</v>
      </c>
      <c r="H815" s="7">
        <v>20</v>
      </c>
      <c r="I815" s="7"/>
      <c r="J815" s="7"/>
      <c r="K815" s="9">
        <v>430000</v>
      </c>
      <c r="L815" s="10">
        <f>K815/0.72</f>
        <v>597222.22222222225</v>
      </c>
      <c r="M815" s="7" t="s">
        <v>56</v>
      </c>
    </row>
    <row r="816" spans="1:13" x14ac:dyDescent="0.2">
      <c r="A816" s="7" t="s">
        <v>10</v>
      </c>
      <c r="B816" s="6">
        <v>1996</v>
      </c>
      <c r="C816" s="6">
        <v>10</v>
      </c>
      <c r="D816" s="6">
        <v>20</v>
      </c>
      <c r="E816" s="6">
        <v>1996</v>
      </c>
      <c r="F816" s="6">
        <v>10</v>
      </c>
      <c r="G816" s="6">
        <v>22</v>
      </c>
      <c r="H816" s="7">
        <v>13</v>
      </c>
      <c r="I816" s="7"/>
      <c r="J816" s="7"/>
      <c r="K816" s="9">
        <v>300000</v>
      </c>
      <c r="L816" s="10">
        <f>K816/0.72</f>
        <v>416666.66666666669</v>
      </c>
      <c r="M816" s="7" t="s">
        <v>56</v>
      </c>
    </row>
    <row r="817" spans="1:13" x14ac:dyDescent="0.2">
      <c r="A817" s="7" t="s">
        <v>10</v>
      </c>
      <c r="B817" s="7">
        <v>2000</v>
      </c>
      <c r="C817" s="7">
        <v>5</v>
      </c>
      <c r="D817" s="7">
        <v>16</v>
      </c>
      <c r="E817" s="7">
        <v>2000</v>
      </c>
      <c r="F817" s="7">
        <v>5</v>
      </c>
      <c r="G817" s="7">
        <v>24</v>
      </c>
      <c r="H817" s="7">
        <v>126</v>
      </c>
      <c r="I817" s="7">
        <v>50000</v>
      </c>
      <c r="J817" s="7"/>
      <c r="K817" s="10">
        <v>79000000</v>
      </c>
      <c r="L817" s="10">
        <f>K817/0.79</f>
        <v>100000000</v>
      </c>
      <c r="M817" s="7" t="s">
        <v>12</v>
      </c>
    </row>
    <row r="818" spans="1:13" x14ac:dyDescent="0.2">
      <c r="A818" s="7" t="s">
        <v>10</v>
      </c>
      <c r="B818" s="7">
        <v>2000</v>
      </c>
      <c r="C818" s="7">
        <v>11</v>
      </c>
      <c r="D818" s="7">
        <v>28</v>
      </c>
      <c r="E818" s="7">
        <v>2000</v>
      </c>
      <c r="F818" s="7">
        <v>12</v>
      </c>
      <c r="G818" s="7">
        <v>4</v>
      </c>
      <c r="H818" s="7">
        <v>100</v>
      </c>
      <c r="I818" s="7">
        <v>386021</v>
      </c>
      <c r="J818" s="7"/>
      <c r="K818" s="10">
        <v>34000000</v>
      </c>
      <c r="L818" s="10">
        <f>K818/0.79</f>
        <v>43037974.6835443</v>
      </c>
      <c r="M818" s="7" t="s">
        <v>12</v>
      </c>
    </row>
    <row r="819" spans="1:13" x14ac:dyDescent="0.2">
      <c r="A819" s="7" t="s">
        <v>10</v>
      </c>
      <c r="B819" s="7">
        <v>2001</v>
      </c>
      <c r="C819" s="7">
        <v>2</v>
      </c>
      <c r="D819" s="7">
        <v>4</v>
      </c>
      <c r="E819" s="7">
        <v>2001</v>
      </c>
      <c r="F819" s="7">
        <v>2</v>
      </c>
      <c r="G819" s="7">
        <v>18</v>
      </c>
      <c r="H819" s="7">
        <v>130</v>
      </c>
      <c r="I819" s="7">
        <v>80000</v>
      </c>
      <c r="J819" s="7"/>
      <c r="K819" s="10">
        <v>10000000</v>
      </c>
      <c r="L819" s="10">
        <f>K819/0.81</f>
        <v>12345679.012345679</v>
      </c>
      <c r="M819" s="7" t="s">
        <v>12</v>
      </c>
    </row>
    <row r="820" spans="1:13" x14ac:dyDescent="0.2">
      <c r="A820" s="7" t="s">
        <v>10</v>
      </c>
      <c r="B820" s="7">
        <v>2002</v>
      </c>
      <c r="C820" s="7">
        <v>1</v>
      </c>
      <c r="D820" s="7">
        <v>27</v>
      </c>
      <c r="E820" s="7">
        <v>2002</v>
      </c>
      <c r="F820" s="7">
        <v>2</v>
      </c>
      <c r="G820" s="7">
        <v>12</v>
      </c>
      <c r="H820" s="7">
        <v>150</v>
      </c>
      <c r="I820" s="7">
        <v>500750</v>
      </c>
      <c r="J820" s="7"/>
      <c r="K820" s="10">
        <v>350000000</v>
      </c>
      <c r="L820" s="9">
        <f>K820/0.82</f>
        <v>426829268.29268295</v>
      </c>
      <c r="M820" s="7" t="s">
        <v>12</v>
      </c>
    </row>
    <row r="821" spans="1:13" x14ac:dyDescent="0.2">
      <c r="A821" s="7" t="s">
        <v>10</v>
      </c>
      <c r="B821" s="7">
        <v>2002</v>
      </c>
      <c r="C821" s="7">
        <v>11</v>
      </c>
      <c r="D821" s="7">
        <v>19</v>
      </c>
      <c r="E821" s="7">
        <v>2002</v>
      </c>
      <c r="F821" s="7">
        <v>12</v>
      </c>
      <c r="G821" s="7">
        <v>3</v>
      </c>
      <c r="H821" s="7">
        <v>13</v>
      </c>
      <c r="I821" s="7">
        <v>87000</v>
      </c>
      <c r="J821" s="7"/>
      <c r="K821" s="10">
        <v>1600000</v>
      </c>
      <c r="L821" s="9">
        <f>K821/0.82</f>
        <v>1951219.512195122</v>
      </c>
      <c r="M821" s="7" t="s">
        <v>12</v>
      </c>
    </row>
    <row r="822" spans="1:13" x14ac:dyDescent="0.2">
      <c r="A822" s="7" t="s">
        <v>10</v>
      </c>
      <c r="B822" s="6">
        <v>2004</v>
      </c>
      <c r="C822" s="6">
        <v>2</v>
      </c>
      <c r="D822" s="6">
        <v>17</v>
      </c>
      <c r="E822" s="6">
        <v>2004</v>
      </c>
      <c r="F822" s="6">
        <v>2</v>
      </c>
      <c r="G822" s="6">
        <v>25</v>
      </c>
      <c r="H822" s="7"/>
      <c r="I822" s="7"/>
      <c r="J822" s="7"/>
      <c r="K822" s="9">
        <v>200000</v>
      </c>
      <c r="L822" s="9">
        <f>K822/0.87</f>
        <v>229885.05747126436</v>
      </c>
      <c r="M822" s="7" t="s">
        <v>56</v>
      </c>
    </row>
    <row r="823" spans="1:13" x14ac:dyDescent="0.2">
      <c r="A823" s="7" t="s">
        <v>10</v>
      </c>
      <c r="B823" s="6">
        <v>2004</v>
      </c>
      <c r="C823" s="6">
        <v>2</v>
      </c>
      <c r="D823" s="6">
        <v>18</v>
      </c>
      <c r="E823" s="6">
        <v>2004</v>
      </c>
      <c r="F823" s="6">
        <v>2</v>
      </c>
      <c r="G823" s="6">
        <v>23</v>
      </c>
      <c r="H823" s="7">
        <v>5</v>
      </c>
      <c r="I823" s="7"/>
      <c r="J823" s="7"/>
      <c r="K823" s="9">
        <v>60000000</v>
      </c>
      <c r="L823" s="9">
        <f>K823/0.87</f>
        <v>68965517.241379306</v>
      </c>
      <c r="M823" s="7" t="s">
        <v>56</v>
      </c>
    </row>
    <row r="824" spans="1:13" x14ac:dyDescent="0.2">
      <c r="A824" s="7" t="s">
        <v>10</v>
      </c>
      <c r="B824" s="6">
        <v>2004</v>
      </c>
      <c r="C824" s="6">
        <v>12</v>
      </c>
      <c r="D824" s="6">
        <v>2</v>
      </c>
      <c r="E824" s="6">
        <v>2004</v>
      </c>
      <c r="F824" s="6">
        <v>12</v>
      </c>
      <c r="G824" s="6">
        <v>6</v>
      </c>
      <c r="H824" s="7">
        <v>15</v>
      </c>
      <c r="I824" s="7"/>
      <c r="J824" s="7"/>
      <c r="K824" s="9">
        <v>2540000</v>
      </c>
      <c r="L824" s="9">
        <f>K824/0.87</f>
        <v>2919540.2298850575</v>
      </c>
      <c r="M824" s="7" t="s">
        <v>56</v>
      </c>
    </row>
    <row r="825" spans="1:13" x14ac:dyDescent="0.2">
      <c r="A825" s="7" t="s">
        <v>10</v>
      </c>
      <c r="B825" s="6">
        <v>2004</v>
      </c>
      <c r="C825" s="6">
        <v>12</v>
      </c>
      <c r="D825" s="6">
        <v>26</v>
      </c>
      <c r="E825" s="6">
        <v>2004</v>
      </c>
      <c r="F825" s="6">
        <v>12</v>
      </c>
      <c r="G825" s="6">
        <v>29</v>
      </c>
      <c r="H825" s="7">
        <v>160000</v>
      </c>
      <c r="I825" s="7"/>
      <c r="J825" s="7"/>
      <c r="K825" s="9">
        <v>2000000000</v>
      </c>
      <c r="L825" s="9">
        <f>K825/0.87</f>
        <v>2298850574.7126436</v>
      </c>
      <c r="M825" s="7" t="s">
        <v>56</v>
      </c>
    </row>
    <row r="826" spans="1:13" x14ac:dyDescent="0.2">
      <c r="A826" s="7" t="s">
        <v>10</v>
      </c>
      <c r="B826" s="6">
        <v>2005</v>
      </c>
      <c r="C826" s="6">
        <v>1</v>
      </c>
      <c r="D826" s="6">
        <v>11</v>
      </c>
      <c r="E826" s="6">
        <v>2005</v>
      </c>
      <c r="F826" s="6">
        <v>2</v>
      </c>
      <c r="G826" s="6">
        <v>10</v>
      </c>
      <c r="H826" s="7">
        <v>9</v>
      </c>
      <c r="I826" s="7"/>
      <c r="J826" s="7"/>
      <c r="K826" s="9">
        <v>14200000</v>
      </c>
      <c r="L826" s="10">
        <f>K826/0.9</f>
        <v>15777777.777777778</v>
      </c>
      <c r="M826" s="7" t="s">
        <v>56</v>
      </c>
    </row>
    <row r="827" spans="1:13" x14ac:dyDescent="0.2">
      <c r="A827" s="7" t="s">
        <v>10</v>
      </c>
      <c r="B827" s="7">
        <v>2006</v>
      </c>
      <c r="C827" s="7">
        <v>1</v>
      </c>
      <c r="D827" s="7">
        <v>26</v>
      </c>
      <c r="E827" s="7">
        <v>2006</v>
      </c>
      <c r="F827" s="7">
        <v>2</v>
      </c>
      <c r="G827" s="7">
        <v>14</v>
      </c>
      <c r="H827" s="7">
        <v>19</v>
      </c>
      <c r="I827" s="7">
        <v>10000</v>
      </c>
      <c r="J827" s="7"/>
      <c r="K827" s="10">
        <v>27100000</v>
      </c>
      <c r="L827" s="10">
        <f>K827/0.92</f>
        <v>29456521.739130434</v>
      </c>
      <c r="M827" s="7" t="s">
        <v>12</v>
      </c>
    </row>
    <row r="828" spans="1:13" x14ac:dyDescent="0.2">
      <c r="A828" s="7" t="s">
        <v>10</v>
      </c>
      <c r="B828" s="7">
        <v>2006</v>
      </c>
      <c r="C828" s="7">
        <v>2</v>
      </c>
      <c r="D828" s="7">
        <v>13</v>
      </c>
      <c r="E828" s="7">
        <v>2006</v>
      </c>
      <c r="F828" s="7">
        <v>2</v>
      </c>
      <c r="G828" s="7">
        <v>23</v>
      </c>
      <c r="H828" s="7">
        <v>39</v>
      </c>
      <c r="I828" s="7">
        <v>17539</v>
      </c>
      <c r="J828" s="7"/>
      <c r="K828" s="10">
        <v>25000000</v>
      </c>
      <c r="L828" s="10">
        <f>K828/0.92</f>
        <v>27173913.043478258</v>
      </c>
      <c r="M828" s="7" t="s">
        <v>12</v>
      </c>
    </row>
    <row r="829" spans="1:13" x14ac:dyDescent="0.2">
      <c r="A829" s="7" t="s">
        <v>10</v>
      </c>
      <c r="B829" s="7">
        <v>2006</v>
      </c>
      <c r="C829" s="7">
        <v>6</v>
      </c>
      <c r="D829" s="7">
        <v>19</v>
      </c>
      <c r="E829" s="7">
        <v>2006</v>
      </c>
      <c r="F829" s="7">
        <v>6</v>
      </c>
      <c r="G829" s="7">
        <v>23</v>
      </c>
      <c r="H829" s="7">
        <v>236</v>
      </c>
      <c r="I829" s="7">
        <v>29231</v>
      </c>
      <c r="J829" s="7"/>
      <c r="K829" s="10">
        <v>55200000</v>
      </c>
      <c r="L829" s="10">
        <f>K829/0.92</f>
        <v>60000000</v>
      </c>
      <c r="M829" s="7" t="s">
        <v>12</v>
      </c>
    </row>
    <row r="830" spans="1:13" x14ac:dyDescent="0.2">
      <c r="A830" s="7" t="s">
        <v>10</v>
      </c>
      <c r="B830" s="7">
        <v>2007</v>
      </c>
      <c r="C830" s="7">
        <v>1</v>
      </c>
      <c r="D830" s="7">
        <v>31</v>
      </c>
      <c r="E830" s="7">
        <v>2007</v>
      </c>
      <c r="F830" s="7">
        <v>2</v>
      </c>
      <c r="G830" s="7">
        <v>22</v>
      </c>
      <c r="H830" s="7">
        <v>68</v>
      </c>
      <c r="I830" s="7">
        <v>217087</v>
      </c>
      <c r="J830" s="7"/>
      <c r="K830" s="10">
        <v>971000000</v>
      </c>
      <c r="L830" s="10">
        <f>K830/0.95</f>
        <v>1022105263.1578947</v>
      </c>
      <c r="M830" s="7" t="s">
        <v>12</v>
      </c>
    </row>
    <row r="831" spans="1:13" x14ac:dyDescent="0.2">
      <c r="A831" s="7" t="s">
        <v>10</v>
      </c>
      <c r="B831" s="7">
        <v>2008</v>
      </c>
      <c r="C831" s="7">
        <v>1</v>
      </c>
      <c r="D831" s="7">
        <v>30</v>
      </c>
      <c r="E831" s="7">
        <v>2008</v>
      </c>
      <c r="F831" s="7">
        <v>1</v>
      </c>
      <c r="G831" s="7">
        <v>31</v>
      </c>
      <c r="H831" s="7">
        <v>3</v>
      </c>
      <c r="I831" s="7">
        <v>40000</v>
      </c>
      <c r="J831" s="7"/>
      <c r="K831" s="10">
        <v>653000</v>
      </c>
      <c r="L831" s="9">
        <f>K831/0.99</f>
        <v>659595.95959595963</v>
      </c>
      <c r="M831" s="7" t="s">
        <v>12</v>
      </c>
    </row>
    <row r="832" spans="1:13" x14ac:dyDescent="0.2">
      <c r="A832" s="7" t="s">
        <v>10</v>
      </c>
      <c r="B832" s="7">
        <v>2008</v>
      </c>
      <c r="C832" s="7">
        <v>9</v>
      </c>
      <c r="D832" s="7">
        <v>6</v>
      </c>
      <c r="E832" s="7">
        <v>2008</v>
      </c>
      <c r="F832" s="7">
        <v>9</v>
      </c>
      <c r="G832" s="7">
        <v>8</v>
      </c>
      <c r="H832" s="7">
        <v>16</v>
      </c>
      <c r="I832" s="7">
        <v>118000</v>
      </c>
      <c r="J832" s="7"/>
      <c r="K832" s="10">
        <v>1080000</v>
      </c>
      <c r="L832" s="9">
        <f>K832/0.99</f>
        <v>1090909.0909090908</v>
      </c>
      <c r="M832" s="7" t="s">
        <v>12</v>
      </c>
    </row>
    <row r="833" spans="1:13" x14ac:dyDescent="0.2">
      <c r="A833" s="7" t="s">
        <v>10</v>
      </c>
      <c r="B833" s="7">
        <v>2010</v>
      </c>
      <c r="C833" s="7">
        <v>10</v>
      </c>
      <c r="D833" s="7">
        <v>2</v>
      </c>
      <c r="E833" s="7">
        <v>2010</v>
      </c>
      <c r="F833" s="7">
        <v>10</v>
      </c>
      <c r="G833" s="7">
        <v>6</v>
      </c>
      <c r="H833" s="7">
        <v>291</v>
      </c>
      <c r="I833" s="7">
        <v>12428</v>
      </c>
      <c r="J833" s="7"/>
      <c r="K833" s="10">
        <v>78000000</v>
      </c>
      <c r="L833" s="10">
        <f>K833/1</f>
        <v>78000000</v>
      </c>
      <c r="M833" s="7" t="s">
        <v>12</v>
      </c>
    </row>
    <row r="834" spans="1:13" x14ac:dyDescent="0.2">
      <c r="A834" s="7" t="s">
        <v>10</v>
      </c>
      <c r="B834" s="7">
        <v>2013</v>
      </c>
      <c r="C834" s="7">
        <v>1</v>
      </c>
      <c r="D834" s="7">
        <v>17</v>
      </c>
      <c r="E834" s="7">
        <v>2013</v>
      </c>
      <c r="F834" s="7">
        <v>1</v>
      </c>
      <c r="G834" s="7">
        <v>31</v>
      </c>
      <c r="H834" s="7">
        <v>34</v>
      </c>
      <c r="I834" s="7">
        <v>248846</v>
      </c>
      <c r="J834" s="7"/>
      <c r="K834" s="10">
        <v>3000000000</v>
      </c>
      <c r="L834" s="10">
        <f>K834/1.07</f>
        <v>2803738317.757009</v>
      </c>
      <c r="M834" s="7" t="s">
        <v>12</v>
      </c>
    </row>
    <row r="835" spans="1:13" x14ac:dyDescent="0.2">
      <c r="A835" s="7" t="s">
        <v>10</v>
      </c>
      <c r="B835" s="7">
        <v>2014</v>
      </c>
      <c r="C835" s="7">
        <v>1</v>
      </c>
      <c r="D835" s="7">
        <v>8</v>
      </c>
      <c r="E835" s="7">
        <v>2014</v>
      </c>
      <c r="F835" s="7">
        <v>2</v>
      </c>
      <c r="G835" s="7">
        <v>7</v>
      </c>
      <c r="H835" s="7">
        <v>32</v>
      </c>
      <c r="I835" s="7">
        <v>20000</v>
      </c>
      <c r="J835" s="7"/>
      <c r="K835" s="10">
        <v>600000000</v>
      </c>
      <c r="L835" s="10">
        <f>K835/1.09</f>
        <v>550458715.59633029</v>
      </c>
      <c r="M835" s="7" t="s">
        <v>12</v>
      </c>
    </row>
    <row r="836" spans="1:13" x14ac:dyDescent="0.2">
      <c r="A836" s="7" t="s">
        <v>10</v>
      </c>
      <c r="B836" s="7">
        <v>2014</v>
      </c>
      <c r="C836" s="7">
        <v>1</v>
      </c>
      <c r="D836" s="7">
        <v>14</v>
      </c>
      <c r="E836" s="7">
        <v>2014</v>
      </c>
      <c r="F836" s="7">
        <v>1</v>
      </c>
      <c r="G836" s="7">
        <v>17</v>
      </c>
      <c r="H836" s="7">
        <v>20</v>
      </c>
      <c r="I836" s="7">
        <v>128182</v>
      </c>
      <c r="J836" s="7"/>
      <c r="K836" s="10">
        <v>153000000</v>
      </c>
      <c r="L836" s="10">
        <f>K836/1.09</f>
        <v>140366972.47706422</v>
      </c>
      <c r="M836" s="7" t="s">
        <v>12</v>
      </c>
    </row>
    <row r="837" spans="1:13" x14ac:dyDescent="0.2">
      <c r="A837" s="7" t="s">
        <v>10</v>
      </c>
      <c r="B837" s="7">
        <v>2014</v>
      </c>
      <c r="C837" s="7">
        <v>1</v>
      </c>
      <c r="D837" s="7">
        <v>24</v>
      </c>
      <c r="E837" s="7">
        <v>2014</v>
      </c>
      <c r="F837" s="7">
        <v>1</v>
      </c>
      <c r="G837" s="7">
        <v>28</v>
      </c>
      <c r="H837" s="7">
        <v>0</v>
      </c>
      <c r="I837" s="7">
        <v>260350</v>
      </c>
      <c r="J837" s="7"/>
      <c r="K837" s="10">
        <v>173000000</v>
      </c>
      <c r="L837" s="10">
        <f>K837/1.09</f>
        <v>158715596.33027521</v>
      </c>
      <c r="M837" s="7" t="s">
        <v>12</v>
      </c>
    </row>
    <row r="838" spans="1:13" x14ac:dyDescent="0.2">
      <c r="A838" s="7" t="s">
        <v>78</v>
      </c>
      <c r="B838" s="6">
        <v>1987</v>
      </c>
      <c r="C838" s="6">
        <v>2</v>
      </c>
      <c r="D838" s="6">
        <v>21</v>
      </c>
      <c r="E838" s="6">
        <v>1987</v>
      </c>
      <c r="F838" s="6">
        <v>2</v>
      </c>
      <c r="G838" s="6">
        <v>23</v>
      </c>
      <c r="H838" s="7">
        <v>3</v>
      </c>
      <c r="I838" s="7">
        <v>26000</v>
      </c>
      <c r="J838" s="7"/>
      <c r="K838" s="9">
        <v>1700000</v>
      </c>
      <c r="L838" s="10">
        <f>K838/0.52</f>
        <v>3269230.769230769</v>
      </c>
      <c r="M838" s="7" t="s">
        <v>379</v>
      </c>
    </row>
    <row r="839" spans="1:13" x14ac:dyDescent="0.2">
      <c r="A839" s="7" t="s">
        <v>68</v>
      </c>
      <c r="B839" s="6">
        <v>1986</v>
      </c>
      <c r="C839" s="6">
        <v>5</v>
      </c>
      <c r="D839" s="6">
        <v>2</v>
      </c>
      <c r="E839" s="6">
        <v>1986</v>
      </c>
      <c r="F839" s="6">
        <v>5</v>
      </c>
      <c r="G839" s="6">
        <v>6</v>
      </c>
      <c r="H839" s="7">
        <v>26</v>
      </c>
      <c r="I839" s="7"/>
      <c r="J839" s="7"/>
      <c r="K839" s="9">
        <v>30000000</v>
      </c>
      <c r="L839" s="9">
        <f>K839/0.5</f>
        <v>60000000</v>
      </c>
      <c r="M839" s="7" t="s">
        <v>56</v>
      </c>
    </row>
    <row r="840" spans="1:13" x14ac:dyDescent="0.2">
      <c r="A840" s="7" t="s">
        <v>68</v>
      </c>
      <c r="B840" s="6">
        <v>1992</v>
      </c>
      <c r="C840" s="6">
        <v>3</v>
      </c>
      <c r="D840" s="6">
        <v>28</v>
      </c>
      <c r="E840" s="6">
        <v>1992</v>
      </c>
      <c r="F840" s="6">
        <v>6</v>
      </c>
      <c r="G840" s="6">
        <v>8</v>
      </c>
      <c r="H840" s="7">
        <v>105</v>
      </c>
      <c r="I840" s="7"/>
      <c r="J840" s="7"/>
      <c r="K840" s="9">
        <v>143000000</v>
      </c>
      <c r="L840" s="10">
        <f>K840/0.64</f>
        <v>223437500</v>
      </c>
      <c r="M840" s="7" t="s">
        <v>56</v>
      </c>
    </row>
    <row r="841" spans="1:13" x14ac:dyDescent="0.2">
      <c r="A841" s="7" t="s">
        <v>68</v>
      </c>
      <c r="B841" s="6">
        <v>1996</v>
      </c>
      <c r="C841" s="6">
        <v>7</v>
      </c>
      <c r="D841" s="6">
        <v>12</v>
      </c>
      <c r="E841" s="6">
        <v>1996</v>
      </c>
      <c r="F841" s="6">
        <v>7</v>
      </c>
      <c r="G841" s="6">
        <v>16</v>
      </c>
      <c r="H841" s="7">
        <v>25</v>
      </c>
      <c r="I841" s="7"/>
      <c r="J841" s="7"/>
      <c r="K841" s="9">
        <v>15000000</v>
      </c>
      <c r="L841" s="10">
        <f>K841/0.72</f>
        <v>20833333.333333336</v>
      </c>
      <c r="M841" s="7" t="s">
        <v>56</v>
      </c>
    </row>
    <row r="842" spans="1:13" x14ac:dyDescent="0.2">
      <c r="A842" s="7" t="s">
        <v>68</v>
      </c>
      <c r="B842" s="6">
        <v>1997</v>
      </c>
      <c r="C842" s="6">
        <v>6</v>
      </c>
      <c r="D842" s="6">
        <v>18</v>
      </c>
      <c r="E842" s="6">
        <v>1997</v>
      </c>
      <c r="F842" s="6">
        <v>6</v>
      </c>
      <c r="G842" s="6">
        <v>28</v>
      </c>
      <c r="H842" s="7">
        <v>2</v>
      </c>
      <c r="I842" s="7"/>
      <c r="J842" s="7"/>
      <c r="K842" s="9">
        <v>20000000</v>
      </c>
      <c r="L842" s="10">
        <f>K842/0.74</f>
        <v>27027027.027027026</v>
      </c>
      <c r="M842" s="7" t="s">
        <v>56</v>
      </c>
    </row>
    <row r="843" spans="1:13" x14ac:dyDescent="0.2">
      <c r="A843" s="7" t="s">
        <v>68</v>
      </c>
      <c r="B843" s="6">
        <v>1998</v>
      </c>
      <c r="C843" s="6">
        <v>3</v>
      </c>
      <c r="D843" s="6">
        <v>28</v>
      </c>
      <c r="E843" s="6">
        <v>1998</v>
      </c>
      <c r="F843" s="6">
        <v>4</v>
      </c>
      <c r="G843" s="6">
        <v>5</v>
      </c>
      <c r="H843" s="7">
        <v>84</v>
      </c>
      <c r="I843" s="7"/>
      <c r="J843" s="7"/>
      <c r="K843" s="9">
        <v>97300000</v>
      </c>
      <c r="L843" s="9">
        <f>K843/0.75</f>
        <v>129733333.33333333</v>
      </c>
      <c r="M843" s="7" t="s">
        <v>56</v>
      </c>
    </row>
    <row r="844" spans="1:13" x14ac:dyDescent="0.2">
      <c r="A844" s="7" t="s">
        <v>68</v>
      </c>
      <c r="B844" s="6">
        <v>2001</v>
      </c>
      <c r="C844" s="6">
        <v>12</v>
      </c>
      <c r="D844" s="6">
        <v>5</v>
      </c>
      <c r="E844" s="6">
        <v>2001</v>
      </c>
      <c r="F844" s="6">
        <v>12</v>
      </c>
      <c r="G844" s="6">
        <v>5</v>
      </c>
      <c r="H844" s="7">
        <v>6</v>
      </c>
      <c r="I844" s="7"/>
      <c r="J844" s="7"/>
      <c r="K844" s="9">
        <v>5000000000</v>
      </c>
      <c r="L844" s="10">
        <f>K844/0.81</f>
        <v>6172839506.1728392</v>
      </c>
      <c r="M844" s="7" t="s">
        <v>56</v>
      </c>
    </row>
    <row r="845" spans="1:13" x14ac:dyDescent="0.2">
      <c r="A845" s="7" t="s">
        <v>68</v>
      </c>
      <c r="B845" s="6">
        <v>2007</v>
      </c>
      <c r="C845" s="6">
        <v>6</v>
      </c>
      <c r="D845" s="6">
        <v>27</v>
      </c>
      <c r="E845" s="6">
        <v>2007</v>
      </c>
      <c r="F845" s="6">
        <v>6</v>
      </c>
      <c r="G845" s="6">
        <v>29</v>
      </c>
      <c r="H845" s="7">
        <v>12</v>
      </c>
      <c r="I845" s="7"/>
      <c r="J845" s="7"/>
      <c r="K845" s="9">
        <v>22000000</v>
      </c>
      <c r="L845" s="10">
        <f>K845/0.95</f>
        <v>23157894.736842107</v>
      </c>
      <c r="M845" s="7" t="s">
        <v>56</v>
      </c>
    </row>
    <row r="846" spans="1:13" x14ac:dyDescent="0.2">
      <c r="A846" s="7" t="s">
        <v>76</v>
      </c>
      <c r="B846" s="7">
        <v>1986</v>
      </c>
      <c r="C846" s="7">
        <v>11</v>
      </c>
      <c r="D846" s="7">
        <v>30</v>
      </c>
      <c r="E846" s="7">
        <v>1986</v>
      </c>
      <c r="F846" s="7">
        <v>12</v>
      </c>
      <c r="G846" s="7">
        <v>11</v>
      </c>
      <c r="H846" s="7">
        <v>200</v>
      </c>
      <c r="I846" s="7">
        <v>40000</v>
      </c>
      <c r="J846" s="7"/>
      <c r="K846" s="10">
        <v>1561000000</v>
      </c>
      <c r="L846" s="9">
        <f>K846/0.5</f>
        <v>3122000000</v>
      </c>
      <c r="M846" s="7" t="s">
        <v>12</v>
      </c>
    </row>
    <row r="847" spans="1:13" x14ac:dyDescent="0.2">
      <c r="A847" s="7" t="s">
        <v>76</v>
      </c>
      <c r="B847" s="7">
        <v>1988</v>
      </c>
      <c r="C847" s="7">
        <v>8</v>
      </c>
      <c r="D847" s="7">
        <v>26</v>
      </c>
      <c r="E847" s="7">
        <v>1988</v>
      </c>
      <c r="F847" s="7">
        <v>8</v>
      </c>
      <c r="G847" s="7">
        <v>26</v>
      </c>
      <c r="H847" s="7">
        <v>90</v>
      </c>
      <c r="I847" s="7">
        <v>150000</v>
      </c>
      <c r="J847" s="7"/>
      <c r="K847" s="10">
        <v>150000000</v>
      </c>
      <c r="L847" s="9">
        <f>K847/0.54</f>
        <v>277777777.77777773</v>
      </c>
      <c r="M847" s="7" t="s">
        <v>12</v>
      </c>
    </row>
    <row r="848" spans="1:13" x14ac:dyDescent="0.2">
      <c r="A848" s="7" t="s">
        <v>76</v>
      </c>
      <c r="B848" s="7">
        <v>1989</v>
      </c>
      <c r="C848" s="7">
        <v>4</v>
      </c>
      <c r="D848" s="7">
        <v>4</v>
      </c>
      <c r="E848" s="7">
        <v>1989</v>
      </c>
      <c r="F848" s="7">
        <v>4</v>
      </c>
      <c r="G848" s="7">
        <v>4</v>
      </c>
      <c r="H848" s="7">
        <v>0</v>
      </c>
      <c r="I848" s="7">
        <v>150000</v>
      </c>
      <c r="J848" s="7"/>
      <c r="K848" s="10">
        <v>2000000</v>
      </c>
      <c r="L848" s="9">
        <f>K848/0.57</f>
        <v>3508771.9298245618</v>
      </c>
      <c r="M848" s="7" t="s">
        <v>12</v>
      </c>
    </row>
    <row r="849" spans="1:13" x14ac:dyDescent="0.2">
      <c r="A849" s="7" t="s">
        <v>76</v>
      </c>
      <c r="B849" s="7">
        <v>1990</v>
      </c>
      <c r="C849" s="7">
        <v>10</v>
      </c>
      <c r="D849" s="7">
        <v>16</v>
      </c>
      <c r="E849" s="7">
        <v>1990</v>
      </c>
      <c r="F849" s="7">
        <v>10</v>
      </c>
      <c r="G849" s="7">
        <v>16</v>
      </c>
      <c r="H849" s="7">
        <v>0</v>
      </c>
      <c r="I849" s="7">
        <v>0</v>
      </c>
      <c r="J849" s="7"/>
      <c r="K849" s="10">
        <v>77400000</v>
      </c>
      <c r="L849" s="12">
        <f>K849/0.6</f>
        <v>129000000</v>
      </c>
      <c r="M849" s="7" t="s">
        <v>12</v>
      </c>
    </row>
    <row r="850" spans="1:13" x14ac:dyDescent="0.2">
      <c r="A850" s="7" t="s">
        <v>76</v>
      </c>
      <c r="B850" s="7">
        <v>1991</v>
      </c>
      <c r="C850" s="7">
        <v>1</v>
      </c>
      <c r="D850" s="7">
        <v>27</v>
      </c>
      <c r="E850" s="7">
        <v>1991</v>
      </c>
      <c r="F850" s="7">
        <v>2</v>
      </c>
      <c r="G850" s="7">
        <v>5</v>
      </c>
      <c r="H850" s="7">
        <v>6</v>
      </c>
      <c r="I850" s="7">
        <v>115000</v>
      </c>
      <c r="J850" s="7"/>
      <c r="K850" s="10">
        <v>28000000</v>
      </c>
      <c r="L850" s="10">
        <f>K850/0.62</f>
        <v>45161290.322580643</v>
      </c>
      <c r="M850" s="7" t="s">
        <v>12</v>
      </c>
    </row>
    <row r="851" spans="1:13" x14ac:dyDescent="0.2">
      <c r="A851" s="7" t="s">
        <v>76</v>
      </c>
      <c r="B851" s="7">
        <v>1991</v>
      </c>
      <c r="C851" s="7">
        <v>3</v>
      </c>
      <c r="D851" s="7">
        <v>7</v>
      </c>
      <c r="E851" s="7">
        <v>1991</v>
      </c>
      <c r="F851" s="7">
        <v>4</v>
      </c>
      <c r="G851" s="7">
        <v>1</v>
      </c>
      <c r="H851" s="7">
        <v>0</v>
      </c>
      <c r="I851" s="7">
        <v>100000</v>
      </c>
      <c r="J851" s="7"/>
      <c r="K851" s="10">
        <v>1400000</v>
      </c>
      <c r="L851" s="10">
        <f>K851/0.62</f>
        <v>2258064.5161290322</v>
      </c>
      <c r="M851" s="7" t="s">
        <v>12</v>
      </c>
    </row>
    <row r="852" spans="1:13" x14ac:dyDescent="0.2">
      <c r="A852" s="7" t="s">
        <v>76</v>
      </c>
      <c r="B852" s="7">
        <v>1991</v>
      </c>
      <c r="C852" s="7">
        <v>10</v>
      </c>
      <c r="D852" s="7">
        <v>3</v>
      </c>
      <c r="E852" s="7">
        <v>1991</v>
      </c>
      <c r="F852" s="7">
        <v>10</v>
      </c>
      <c r="G852" s="7">
        <v>6</v>
      </c>
      <c r="H852" s="7">
        <v>28</v>
      </c>
      <c r="I852" s="7">
        <v>14</v>
      </c>
      <c r="J852" s="7"/>
      <c r="K852" s="10">
        <v>404000000</v>
      </c>
      <c r="L852" s="10">
        <f>K852/0.62</f>
        <v>651612903.22580647</v>
      </c>
      <c r="M852" s="7" t="s">
        <v>12</v>
      </c>
    </row>
    <row r="853" spans="1:13" x14ac:dyDescent="0.2">
      <c r="A853" s="7" t="s">
        <v>76</v>
      </c>
      <c r="B853" s="7">
        <v>1992</v>
      </c>
      <c r="C853" s="7">
        <v>4</v>
      </c>
      <c r="D853" s="7">
        <v>28</v>
      </c>
      <c r="E853" s="7">
        <v>1992</v>
      </c>
      <c r="F853" s="7">
        <v>6</v>
      </c>
      <c r="G853" s="7">
        <v>6</v>
      </c>
      <c r="H853" s="7">
        <v>63</v>
      </c>
      <c r="I853" s="7">
        <v>20000</v>
      </c>
      <c r="J853" s="7"/>
      <c r="K853" s="10">
        <v>2969100000</v>
      </c>
      <c r="L853" s="10">
        <f>K853/0.64</f>
        <v>4639218750</v>
      </c>
      <c r="M853" s="7" t="s">
        <v>12</v>
      </c>
    </row>
    <row r="854" spans="1:13" x14ac:dyDescent="0.2">
      <c r="A854" s="7" t="s">
        <v>76</v>
      </c>
      <c r="B854" s="7">
        <v>1992</v>
      </c>
      <c r="C854" s="7">
        <v>7</v>
      </c>
      <c r="D854" s="7">
        <v>9</v>
      </c>
      <c r="E854" s="7">
        <v>1992</v>
      </c>
      <c r="F854" s="7">
        <v>7</v>
      </c>
      <c r="G854" s="7">
        <v>11</v>
      </c>
      <c r="H854" s="7">
        <v>0</v>
      </c>
      <c r="I854" s="7">
        <v>15000</v>
      </c>
      <c r="J854" s="7"/>
      <c r="K854" s="10">
        <v>500300000</v>
      </c>
      <c r="L854" s="10">
        <f>K854/0.64</f>
        <v>781718750</v>
      </c>
      <c r="M854" s="7" t="s">
        <v>12</v>
      </c>
    </row>
    <row r="855" spans="1:13" x14ac:dyDescent="0.2">
      <c r="A855" s="7" t="s">
        <v>76</v>
      </c>
      <c r="B855" s="7">
        <v>1993</v>
      </c>
      <c r="C855" s="7">
        <v>2</v>
      </c>
      <c r="D855" s="7">
        <v>1</v>
      </c>
      <c r="E855" s="7">
        <v>1993</v>
      </c>
      <c r="F855" s="7">
        <v>2</v>
      </c>
      <c r="G855" s="7">
        <v>8</v>
      </c>
      <c r="H855" s="7">
        <v>370</v>
      </c>
      <c r="I855" s="7">
        <v>2000</v>
      </c>
      <c r="J855" s="7"/>
      <c r="K855" s="10">
        <v>209000000</v>
      </c>
      <c r="L855" s="9">
        <f>K855/0.66</f>
        <v>316666666.66666663</v>
      </c>
      <c r="M855" s="7" t="s">
        <v>12</v>
      </c>
    </row>
    <row r="856" spans="1:13" x14ac:dyDescent="0.2">
      <c r="A856" s="7" t="s">
        <v>76</v>
      </c>
      <c r="B856" s="7">
        <v>1993</v>
      </c>
      <c r="C856" s="7">
        <v>2</v>
      </c>
      <c r="D856" s="7">
        <v>3</v>
      </c>
      <c r="E856" s="7">
        <v>1993</v>
      </c>
      <c r="F856" s="7">
        <v>2</v>
      </c>
      <c r="G856" s="7">
        <v>22</v>
      </c>
      <c r="H856" s="7">
        <v>407</v>
      </c>
      <c r="I856" s="7">
        <v>484728</v>
      </c>
      <c r="J856" s="7"/>
      <c r="K856" s="10">
        <v>1000000000</v>
      </c>
      <c r="L856" s="9">
        <f>K856/0.66</f>
        <v>1515151515.151515</v>
      </c>
      <c r="M856" s="7" t="s">
        <v>12</v>
      </c>
    </row>
    <row r="857" spans="1:13" x14ac:dyDescent="0.2">
      <c r="A857" s="7" t="s">
        <v>76</v>
      </c>
      <c r="B857" s="7">
        <v>1993</v>
      </c>
      <c r="C857" s="7">
        <v>10</v>
      </c>
      <c r="D857" s="7">
        <v>14</v>
      </c>
      <c r="E857" s="7">
        <v>1993</v>
      </c>
      <c r="F857" s="7">
        <v>10</v>
      </c>
      <c r="G857" s="7">
        <v>14</v>
      </c>
      <c r="H857" s="7">
        <v>4</v>
      </c>
      <c r="I857" s="7">
        <v>12000</v>
      </c>
      <c r="J857" s="7"/>
      <c r="K857" s="10">
        <v>17300000</v>
      </c>
      <c r="L857" s="9">
        <f>K857/0.66</f>
        <v>26212121.212121211</v>
      </c>
      <c r="M857" s="7" t="s">
        <v>12</v>
      </c>
    </row>
    <row r="858" spans="1:13" x14ac:dyDescent="0.2">
      <c r="A858" s="7" t="s">
        <v>76</v>
      </c>
      <c r="B858" s="7">
        <v>1994</v>
      </c>
      <c r="C858" s="7">
        <v>11</v>
      </c>
      <c r="D858" s="7">
        <v>14</v>
      </c>
      <c r="E858" s="7">
        <v>1994</v>
      </c>
      <c r="F858" s="7">
        <v>11</v>
      </c>
      <c r="G858" s="7">
        <v>28</v>
      </c>
      <c r="H858" s="7">
        <v>12</v>
      </c>
      <c r="I858" s="7">
        <v>75000</v>
      </c>
      <c r="J858" s="7"/>
      <c r="K858" s="10">
        <v>142000000</v>
      </c>
      <c r="L858" s="10">
        <f>K858/0.68</f>
        <v>208823529.41176468</v>
      </c>
      <c r="M858" s="7" t="s">
        <v>12</v>
      </c>
    </row>
    <row r="859" spans="1:13" x14ac:dyDescent="0.2">
      <c r="A859" s="7" t="s">
        <v>76</v>
      </c>
      <c r="B859" s="7">
        <v>1995</v>
      </c>
      <c r="C859" s="7">
        <v>4</v>
      </c>
      <c r="D859" s="7">
        <v>21</v>
      </c>
      <c r="E859" s="7">
        <v>1995</v>
      </c>
      <c r="F859" s="7">
        <v>4</v>
      </c>
      <c r="G859" s="7">
        <v>21</v>
      </c>
      <c r="H859" s="7">
        <v>10</v>
      </c>
      <c r="I859" s="7">
        <v>11</v>
      </c>
      <c r="J859" s="7"/>
      <c r="K859" s="10">
        <v>90000000</v>
      </c>
      <c r="L859" s="9">
        <f>K859/0.7</f>
        <v>128571428.57142858</v>
      </c>
      <c r="M859" s="7" t="s">
        <v>12</v>
      </c>
    </row>
    <row r="860" spans="1:13" x14ac:dyDescent="0.2">
      <c r="A860" s="7" t="s">
        <v>76</v>
      </c>
      <c r="B860" s="7">
        <v>1995</v>
      </c>
      <c r="C860" s="7">
        <v>12</v>
      </c>
      <c r="D860" s="7"/>
      <c r="E860" s="7">
        <v>1995</v>
      </c>
      <c r="F860" s="7">
        <v>12</v>
      </c>
      <c r="G860" s="7"/>
      <c r="H860" s="7">
        <v>1</v>
      </c>
      <c r="I860" s="7">
        <v>6000</v>
      </c>
      <c r="J860" s="7"/>
      <c r="K860" s="10">
        <v>5900000</v>
      </c>
      <c r="L860" s="9">
        <f>K860/0.7</f>
        <v>8428571.4285714291</v>
      </c>
      <c r="M860" s="7" t="s">
        <v>12</v>
      </c>
    </row>
    <row r="861" spans="1:13" x14ac:dyDescent="0.2">
      <c r="A861" s="7" t="s">
        <v>76</v>
      </c>
      <c r="B861" s="7">
        <v>1996</v>
      </c>
      <c r="C861" s="7">
        <v>3</v>
      </c>
      <c r="D861" s="7">
        <v>28</v>
      </c>
      <c r="E861" s="7">
        <v>1996</v>
      </c>
      <c r="F861" s="7">
        <v>4</v>
      </c>
      <c r="G861" s="7">
        <v>1</v>
      </c>
      <c r="H861" s="7">
        <v>22</v>
      </c>
      <c r="I861" s="7">
        <v>0</v>
      </c>
      <c r="J861" s="7"/>
      <c r="K861" s="10">
        <v>7930000</v>
      </c>
      <c r="L861" s="10">
        <f>K861/0.72</f>
        <v>11013888.88888889</v>
      </c>
      <c r="M861" s="7" t="s">
        <v>12</v>
      </c>
    </row>
    <row r="862" spans="1:13" x14ac:dyDescent="0.2">
      <c r="A862" s="7" t="s">
        <v>76</v>
      </c>
      <c r="B862" s="7">
        <v>1996</v>
      </c>
      <c r="C862" s="7">
        <v>7</v>
      </c>
      <c r="D862" s="7">
        <v>7</v>
      </c>
      <c r="E862" s="7">
        <v>1996</v>
      </c>
      <c r="F862" s="7">
        <v>7</v>
      </c>
      <c r="G862" s="7">
        <v>14</v>
      </c>
      <c r="H862" s="7">
        <v>22</v>
      </c>
      <c r="I862" s="7">
        <v>2000</v>
      </c>
      <c r="J862" s="7"/>
      <c r="K862" s="10">
        <v>9000000</v>
      </c>
      <c r="L862" s="10">
        <f>K862/0.72</f>
        <v>12500000</v>
      </c>
      <c r="M862" s="7" t="s">
        <v>12</v>
      </c>
    </row>
    <row r="863" spans="1:13" x14ac:dyDescent="0.2">
      <c r="A863" s="7" t="s">
        <v>76</v>
      </c>
      <c r="B863" s="7">
        <v>1996</v>
      </c>
      <c r="C863" s="7">
        <v>11</v>
      </c>
      <c r="D863" s="7">
        <v>9</v>
      </c>
      <c r="E863" s="7">
        <v>1996</v>
      </c>
      <c r="F863" s="7">
        <v>11</v>
      </c>
      <c r="G863" s="7">
        <v>13</v>
      </c>
      <c r="H863" s="7">
        <v>5</v>
      </c>
      <c r="I863" s="7">
        <v>2000</v>
      </c>
      <c r="J863" s="7"/>
      <c r="K863" s="10">
        <v>20000000</v>
      </c>
      <c r="L863" s="10">
        <f>K863/0.72</f>
        <v>27777777.77777778</v>
      </c>
      <c r="M863" s="7" t="s">
        <v>12</v>
      </c>
    </row>
    <row r="864" spans="1:13" x14ac:dyDescent="0.2">
      <c r="A864" s="7" t="s">
        <v>76</v>
      </c>
      <c r="B864" s="7">
        <v>1997</v>
      </c>
      <c r="C864" s="7">
        <v>7</v>
      </c>
      <c r="D864" s="7">
        <v>2</v>
      </c>
      <c r="E864" s="7">
        <v>1997</v>
      </c>
      <c r="F864" s="7">
        <v>7</v>
      </c>
      <c r="G864" s="7">
        <v>6</v>
      </c>
      <c r="H864" s="7">
        <v>11</v>
      </c>
      <c r="I864" s="7">
        <v>1400</v>
      </c>
      <c r="J864" s="7"/>
      <c r="K864" s="10">
        <v>5000000</v>
      </c>
      <c r="L864" s="10">
        <f>K864/0.74</f>
        <v>6756756.7567567565</v>
      </c>
      <c r="M864" s="7" t="s">
        <v>12</v>
      </c>
    </row>
    <row r="865" spans="1:13" x14ac:dyDescent="0.2">
      <c r="A865" s="7" t="s">
        <v>76</v>
      </c>
      <c r="B865" s="7">
        <v>1998</v>
      </c>
      <c r="C865" s="7">
        <v>7</v>
      </c>
      <c r="D865" s="7">
        <v>31</v>
      </c>
      <c r="E865" s="7">
        <v>1998</v>
      </c>
      <c r="F865" s="7">
        <v>8</v>
      </c>
      <c r="G865" s="7">
        <v>6</v>
      </c>
      <c r="H865" s="7">
        <v>46</v>
      </c>
      <c r="I865" s="7">
        <v>598</v>
      </c>
      <c r="J865" s="7"/>
      <c r="K865" s="10">
        <v>50500000</v>
      </c>
      <c r="L865" s="9">
        <f>K865/0.75</f>
        <v>67333333.333333328</v>
      </c>
      <c r="M865" s="7" t="s">
        <v>12</v>
      </c>
    </row>
    <row r="866" spans="1:13" x14ac:dyDescent="0.2">
      <c r="A866" s="7" t="s">
        <v>76</v>
      </c>
      <c r="B866" s="7">
        <v>1999</v>
      </c>
      <c r="C866" s="7">
        <v>7</v>
      </c>
      <c r="D866" s="7">
        <v>15</v>
      </c>
      <c r="E866" s="7">
        <v>1999</v>
      </c>
      <c r="F866" s="7">
        <v>7</v>
      </c>
      <c r="G866" s="7">
        <v>27</v>
      </c>
      <c r="H866" s="7">
        <v>51</v>
      </c>
      <c r="I866" s="7">
        <v>20100</v>
      </c>
      <c r="J866" s="7"/>
      <c r="K866" s="10">
        <v>43000000</v>
      </c>
      <c r="L866" s="10">
        <f>K866/0.76</f>
        <v>56578947.368421055</v>
      </c>
      <c r="M866" s="7" t="s">
        <v>12</v>
      </c>
    </row>
    <row r="867" spans="1:13" x14ac:dyDescent="0.2">
      <c r="A867" s="7" t="s">
        <v>76</v>
      </c>
      <c r="B867" s="7">
        <v>2000</v>
      </c>
      <c r="C867" s="7">
        <v>8</v>
      </c>
      <c r="D867" s="7">
        <v>8</v>
      </c>
      <c r="E867" s="7">
        <v>2000</v>
      </c>
      <c r="F867" s="7">
        <v>8</v>
      </c>
      <c r="G867" s="7">
        <v>9</v>
      </c>
      <c r="H867" s="7">
        <v>8</v>
      </c>
      <c r="I867" s="7">
        <v>400</v>
      </c>
      <c r="J867" s="7"/>
      <c r="K867" s="10">
        <v>6000000</v>
      </c>
      <c r="L867" s="10">
        <f>K867/0.79</f>
        <v>7594936.7088607587</v>
      </c>
      <c r="M867" s="7" t="s">
        <v>12</v>
      </c>
    </row>
    <row r="868" spans="1:13" x14ac:dyDescent="0.2">
      <c r="A868" s="7" t="s">
        <v>76</v>
      </c>
      <c r="B868" s="7">
        <v>2001</v>
      </c>
      <c r="C868" s="7">
        <v>7</v>
      </c>
      <c r="D868" s="7">
        <v>20</v>
      </c>
      <c r="E868" s="7">
        <v>2001</v>
      </c>
      <c r="F868" s="7">
        <v>7</v>
      </c>
      <c r="G868" s="7">
        <v>21</v>
      </c>
      <c r="H868" s="7">
        <v>32</v>
      </c>
      <c r="I868" s="7">
        <v>1034</v>
      </c>
      <c r="J868" s="7"/>
      <c r="K868" s="10">
        <v>25000000</v>
      </c>
      <c r="L868" s="10">
        <f>K868/0.81</f>
        <v>30864197.530864194</v>
      </c>
      <c r="M868" s="7" t="s">
        <v>12</v>
      </c>
    </row>
    <row r="869" spans="1:13" x14ac:dyDescent="0.2">
      <c r="A869" s="7" t="s">
        <v>76</v>
      </c>
      <c r="B869" s="7">
        <v>2001</v>
      </c>
      <c r="C869" s="7">
        <v>8</v>
      </c>
      <c r="D869" s="7">
        <v>10</v>
      </c>
      <c r="E869" s="7">
        <v>2001</v>
      </c>
      <c r="F869" s="7">
        <v>8</v>
      </c>
      <c r="G869" s="7">
        <v>12</v>
      </c>
      <c r="H869" s="7">
        <v>412</v>
      </c>
      <c r="I869" s="7">
        <v>1200200</v>
      </c>
      <c r="J869" s="7"/>
      <c r="K869" s="10">
        <v>78800000</v>
      </c>
      <c r="L869" s="10">
        <f>K869/0.81</f>
        <v>97283950.61728394</v>
      </c>
      <c r="M869" s="7" t="s">
        <v>12</v>
      </c>
    </row>
    <row r="870" spans="1:13" x14ac:dyDescent="0.2">
      <c r="A870" s="7" t="s">
        <v>76</v>
      </c>
      <c r="B870" s="7">
        <v>2002</v>
      </c>
      <c r="C870" s="7">
        <v>1</v>
      </c>
      <c r="D870" s="7">
        <v>11</v>
      </c>
      <c r="E870" s="7">
        <v>2002</v>
      </c>
      <c r="F870" s="7">
        <v>1</v>
      </c>
      <c r="G870" s="7">
        <v>13</v>
      </c>
      <c r="H870" s="7">
        <v>11</v>
      </c>
      <c r="I870" s="7">
        <v>4500</v>
      </c>
      <c r="J870" s="7"/>
      <c r="K870" s="10">
        <v>59060000</v>
      </c>
      <c r="L870" s="9">
        <f>K870/0.82</f>
        <v>72024390.243902445</v>
      </c>
      <c r="M870" s="7" t="s">
        <v>12</v>
      </c>
    </row>
    <row r="871" spans="1:13" x14ac:dyDescent="0.2">
      <c r="A871" s="7" t="s">
        <v>76</v>
      </c>
      <c r="B871" s="7">
        <v>2002</v>
      </c>
      <c r="C871" s="7">
        <v>8</v>
      </c>
      <c r="D871" s="7">
        <v>10</v>
      </c>
      <c r="E871" s="7">
        <v>2002</v>
      </c>
      <c r="F871" s="7">
        <v>8</v>
      </c>
      <c r="G871" s="7">
        <v>14</v>
      </c>
      <c r="H871" s="7">
        <v>39</v>
      </c>
      <c r="I871" s="7">
        <v>200000</v>
      </c>
      <c r="J871" s="7"/>
      <c r="K871" s="10">
        <v>4000000</v>
      </c>
      <c r="L871" s="9">
        <f>K871/0.82</f>
        <v>4878048.7804878056</v>
      </c>
      <c r="M871" s="7" t="s">
        <v>12</v>
      </c>
    </row>
    <row r="872" spans="1:13" x14ac:dyDescent="0.2">
      <c r="A872" s="7" t="s">
        <v>76</v>
      </c>
      <c r="B872" s="7">
        <v>2003</v>
      </c>
      <c r="C872" s="7">
        <v>3</v>
      </c>
      <c r="D872" s="7">
        <v>26</v>
      </c>
      <c r="E872" s="7">
        <v>2003</v>
      </c>
      <c r="F872" s="7">
        <v>3</v>
      </c>
      <c r="G872" s="7">
        <v>27</v>
      </c>
      <c r="H872" s="7">
        <v>0</v>
      </c>
      <c r="I872" s="7">
        <v>1370</v>
      </c>
      <c r="J872" s="7"/>
      <c r="K872" s="10">
        <v>838000</v>
      </c>
      <c r="L872" s="10">
        <f>K872/0.84</f>
        <v>997619.04761904769</v>
      </c>
      <c r="M872" s="7" t="s">
        <v>12</v>
      </c>
    </row>
    <row r="873" spans="1:13" x14ac:dyDescent="0.2">
      <c r="A873" s="7" t="s">
        <v>76</v>
      </c>
      <c r="B873" s="7">
        <v>2006</v>
      </c>
      <c r="C873" s="7">
        <v>5</v>
      </c>
      <c r="D873" s="7">
        <v>8</v>
      </c>
      <c r="E873" s="7">
        <v>2006</v>
      </c>
      <c r="F873" s="7">
        <v>5</v>
      </c>
      <c r="G873" s="7">
        <v>13</v>
      </c>
      <c r="H873" s="7">
        <v>14</v>
      </c>
      <c r="I873" s="7">
        <v>2800</v>
      </c>
      <c r="J873" s="7"/>
      <c r="K873" s="10">
        <v>16000000</v>
      </c>
      <c r="L873" s="10">
        <f>K873/0.92</f>
        <v>17391304.347826086</v>
      </c>
      <c r="M873" s="7" t="s">
        <v>12</v>
      </c>
    </row>
    <row r="874" spans="1:13" x14ac:dyDescent="0.2">
      <c r="A874" s="7" t="s">
        <v>76</v>
      </c>
      <c r="B874" s="7">
        <v>2014</v>
      </c>
      <c r="C874" s="7">
        <v>6</v>
      </c>
      <c r="D874" s="7">
        <v>1</v>
      </c>
      <c r="E874" s="7">
        <v>2014</v>
      </c>
      <c r="F874" s="7">
        <v>6</v>
      </c>
      <c r="G874" s="7">
        <v>10</v>
      </c>
      <c r="H874" s="7">
        <v>37</v>
      </c>
      <c r="I874" s="7">
        <v>440000</v>
      </c>
      <c r="J874" s="7"/>
      <c r="K874" s="10">
        <v>49000000</v>
      </c>
      <c r="L874" s="10">
        <f>K874/1.09</f>
        <v>44954128.440366969</v>
      </c>
      <c r="M874" s="7" t="s">
        <v>12</v>
      </c>
    </row>
    <row r="875" spans="1:13" x14ac:dyDescent="0.2">
      <c r="A875" s="7" t="s">
        <v>317</v>
      </c>
      <c r="B875" s="6">
        <v>1967</v>
      </c>
      <c r="C875" s="6">
        <v>5</v>
      </c>
      <c r="D875" s="6">
        <v>11</v>
      </c>
      <c r="E875" s="6">
        <v>1967</v>
      </c>
      <c r="F875" s="6">
        <v>5</v>
      </c>
      <c r="G875" s="6">
        <v>18</v>
      </c>
      <c r="H875" s="7"/>
      <c r="I875" s="8">
        <v>200000</v>
      </c>
      <c r="J875" s="8">
        <v>60000</v>
      </c>
      <c r="K875" s="9">
        <v>5000000</v>
      </c>
      <c r="L875" s="9">
        <f>K875/0.15</f>
        <v>33333333.333333336</v>
      </c>
      <c r="M875" s="7" t="s">
        <v>9</v>
      </c>
    </row>
    <row r="876" spans="1:13" x14ac:dyDescent="0.2">
      <c r="A876" s="7" t="s">
        <v>317</v>
      </c>
      <c r="B876" s="6">
        <v>1968</v>
      </c>
      <c r="C876" s="6">
        <v>5</v>
      </c>
      <c r="D876" s="7"/>
      <c r="E876" s="6">
        <v>1968</v>
      </c>
      <c r="F876" s="6">
        <v>5</v>
      </c>
      <c r="G876" s="6">
        <v>28</v>
      </c>
      <c r="H876" s="7"/>
      <c r="I876" s="8">
        <v>150000</v>
      </c>
      <c r="J876" s="8">
        <v>150000</v>
      </c>
      <c r="K876" s="9">
        <v>3000000</v>
      </c>
      <c r="L876" s="9">
        <f>K876/0.16</f>
        <v>18750000</v>
      </c>
      <c r="M876" s="7" t="s">
        <v>9</v>
      </c>
    </row>
    <row r="877" spans="1:13" x14ac:dyDescent="0.2">
      <c r="A877" s="7" t="s">
        <v>317</v>
      </c>
      <c r="B877" s="7">
        <v>2006</v>
      </c>
      <c r="C877" s="7">
        <v>2</v>
      </c>
      <c r="D877" s="7">
        <v>4</v>
      </c>
      <c r="E877" s="7">
        <v>2006</v>
      </c>
      <c r="F877" s="7">
        <v>2</v>
      </c>
      <c r="G877" s="7">
        <v>12</v>
      </c>
      <c r="H877" s="7">
        <v>0</v>
      </c>
      <c r="I877" s="7">
        <v>41890</v>
      </c>
      <c r="J877" s="7"/>
      <c r="K877" s="10">
        <v>1300000</v>
      </c>
      <c r="L877" s="10">
        <f>K877/0.92</f>
        <v>1413043.4782608694</v>
      </c>
      <c r="M877" s="7" t="s">
        <v>12</v>
      </c>
    </row>
    <row r="878" spans="1:13" x14ac:dyDescent="0.2">
      <c r="A878" s="7" t="s">
        <v>174</v>
      </c>
      <c r="B878" s="7">
        <v>1993</v>
      </c>
      <c r="C878" s="7">
        <v>6</v>
      </c>
      <c r="D878" s="7">
        <v>13</v>
      </c>
      <c r="E878" s="7">
        <v>1993</v>
      </c>
      <c r="F878" s="7">
        <v>6</v>
      </c>
      <c r="G878" s="7">
        <v>13</v>
      </c>
      <c r="H878" s="7">
        <v>3</v>
      </c>
      <c r="I878" s="7">
        <v>3500</v>
      </c>
      <c r="J878" s="7"/>
      <c r="K878" s="10">
        <v>38000000</v>
      </c>
      <c r="L878" s="9">
        <f>K878/0.66</f>
        <v>57575757.575757571</v>
      </c>
      <c r="M878" s="7" t="s">
        <v>12</v>
      </c>
    </row>
    <row r="879" spans="1:13" x14ac:dyDescent="0.2">
      <c r="A879" s="7" t="s">
        <v>174</v>
      </c>
      <c r="B879" s="7">
        <v>2011</v>
      </c>
      <c r="C879" s="7">
        <v>10</v>
      </c>
      <c r="D879" s="7">
        <v>25</v>
      </c>
      <c r="E879" s="7">
        <v>2011</v>
      </c>
      <c r="F879" s="7">
        <v>10</v>
      </c>
      <c r="G879" s="7">
        <v>25</v>
      </c>
      <c r="H879" s="7">
        <v>2</v>
      </c>
      <c r="I879" s="7">
        <v>600</v>
      </c>
      <c r="J879" s="7"/>
      <c r="K879" s="10">
        <v>325000000</v>
      </c>
      <c r="L879" s="10">
        <f>K879/1.03</f>
        <v>315533980.58252424</v>
      </c>
      <c r="M879" s="7" t="s">
        <v>12</v>
      </c>
    </row>
    <row r="880" spans="1:13" x14ac:dyDescent="0.2">
      <c r="A880" s="7" t="s">
        <v>254</v>
      </c>
      <c r="B880" s="7">
        <v>1997</v>
      </c>
      <c r="C880" s="7">
        <v>10</v>
      </c>
      <c r="D880" s="7">
        <v>17</v>
      </c>
      <c r="E880" s="7">
        <v>1997</v>
      </c>
      <c r="F880" s="7">
        <v>10</v>
      </c>
      <c r="G880" s="7">
        <v>19</v>
      </c>
      <c r="H880" s="7">
        <v>15</v>
      </c>
      <c r="I880" s="7">
        <v>0</v>
      </c>
      <c r="J880" s="7"/>
      <c r="K880" s="10">
        <v>40000000</v>
      </c>
      <c r="L880" s="10">
        <f>K880/0.74</f>
        <v>54054054.054054052</v>
      </c>
      <c r="M880" s="7" t="s">
        <v>12</v>
      </c>
    </row>
    <row r="881" spans="1:13" x14ac:dyDescent="0.2">
      <c r="A881" s="7" t="s">
        <v>147</v>
      </c>
      <c r="B881" s="6">
        <v>1992</v>
      </c>
      <c r="C881" s="6">
        <v>2</v>
      </c>
      <c r="D881" s="6">
        <v>1</v>
      </c>
      <c r="E881" s="6">
        <v>1992</v>
      </c>
      <c r="F881" s="6">
        <v>2</v>
      </c>
      <c r="G881" s="6">
        <v>15</v>
      </c>
      <c r="H881" s="7">
        <v>15</v>
      </c>
      <c r="I881" s="7"/>
      <c r="J881" s="7"/>
      <c r="K881" s="9">
        <v>9000000</v>
      </c>
      <c r="L881" s="10">
        <f>K881/0.64</f>
        <v>14062500</v>
      </c>
      <c r="M881" s="7" t="s">
        <v>56</v>
      </c>
    </row>
    <row r="882" spans="1:13" x14ac:dyDescent="0.2">
      <c r="A882" s="7" t="s">
        <v>60</v>
      </c>
      <c r="B882" s="6">
        <v>1966</v>
      </c>
      <c r="C882" s="6">
        <v>11</v>
      </c>
      <c r="D882" s="6">
        <v>4</v>
      </c>
      <c r="E882" s="6">
        <v>1966</v>
      </c>
      <c r="F882" s="6">
        <v>11</v>
      </c>
      <c r="G882" s="6">
        <v>1</v>
      </c>
      <c r="H882" s="7">
        <v>116</v>
      </c>
      <c r="I882" s="8">
        <v>100000</v>
      </c>
      <c r="J882" s="7"/>
      <c r="K882" s="9">
        <v>2000000</v>
      </c>
      <c r="L882" s="9">
        <f>K882/0.15</f>
        <v>13333333.333333334</v>
      </c>
      <c r="M882" s="7" t="s">
        <v>9</v>
      </c>
    </row>
    <row r="883" spans="1:13" x14ac:dyDescent="0.2">
      <c r="A883" s="7" t="s">
        <v>60</v>
      </c>
      <c r="B883" s="6">
        <v>1970</v>
      </c>
      <c r="C883" s="6">
        <v>10</v>
      </c>
      <c r="D883" s="6">
        <v>7</v>
      </c>
      <c r="E883" s="6">
        <v>1970</v>
      </c>
      <c r="F883" s="6">
        <v>10</v>
      </c>
      <c r="G883" s="6">
        <v>12</v>
      </c>
      <c r="H883" s="7">
        <v>37</v>
      </c>
      <c r="I883" s="8">
        <v>1300000</v>
      </c>
      <c r="J883" s="8">
        <v>1650</v>
      </c>
      <c r="K883" s="9">
        <v>268300000</v>
      </c>
      <c r="L883" s="10">
        <f>K883/0.18</f>
        <v>1490555555.5555556</v>
      </c>
      <c r="M883" s="7" t="s">
        <v>9</v>
      </c>
    </row>
    <row r="884" spans="1:13" x14ac:dyDescent="0.2">
      <c r="A884" s="7" t="s">
        <v>60</v>
      </c>
      <c r="B884" s="7">
        <v>1977</v>
      </c>
      <c r="C884" s="7">
        <v>5</v>
      </c>
      <c r="D884" s="7"/>
      <c r="E884" s="7">
        <v>1977</v>
      </c>
      <c r="F884" s="7">
        <v>5</v>
      </c>
      <c r="G884" s="7"/>
      <c r="H884" s="7">
        <v>7</v>
      </c>
      <c r="I884" s="7">
        <v>0</v>
      </c>
      <c r="J884" s="7"/>
      <c r="K884" s="10">
        <v>44000000</v>
      </c>
      <c r="L884" s="10">
        <f>K884/0.28</f>
        <v>157142857.14285713</v>
      </c>
      <c r="M884" s="7" t="s">
        <v>12</v>
      </c>
    </row>
    <row r="885" spans="1:13" x14ac:dyDescent="0.2">
      <c r="A885" s="7" t="s">
        <v>60</v>
      </c>
      <c r="B885" s="7">
        <v>1977</v>
      </c>
      <c r="C885" s="7">
        <v>10</v>
      </c>
      <c r="D885" s="7"/>
      <c r="E885" s="7">
        <v>1977</v>
      </c>
      <c r="F885" s="7">
        <v>10</v>
      </c>
      <c r="G885" s="7"/>
      <c r="H885" s="7">
        <v>16</v>
      </c>
      <c r="I885" s="7">
        <v>1000</v>
      </c>
      <c r="J885" s="7"/>
      <c r="K885" s="10">
        <v>150000000</v>
      </c>
      <c r="L885" s="10">
        <f>K885/0.28</f>
        <v>535714285.71428567</v>
      </c>
      <c r="M885" s="7" t="s">
        <v>12</v>
      </c>
    </row>
    <row r="886" spans="1:13" x14ac:dyDescent="0.2">
      <c r="A886" s="7" t="s">
        <v>60</v>
      </c>
      <c r="B886" s="7">
        <v>1985</v>
      </c>
      <c r="C886" s="7">
        <v>7</v>
      </c>
      <c r="D886" s="7">
        <v>19</v>
      </c>
      <c r="E886" s="7">
        <v>1985</v>
      </c>
      <c r="F886" s="7">
        <v>7</v>
      </c>
      <c r="G886" s="7">
        <v>19</v>
      </c>
      <c r="H886" s="7">
        <v>329</v>
      </c>
      <c r="I886" s="7">
        <v>30</v>
      </c>
      <c r="J886" s="7"/>
      <c r="K886" s="10">
        <v>15000000</v>
      </c>
      <c r="L886" s="9">
        <f>K886/0.49</f>
        <v>30612244.897959184</v>
      </c>
      <c r="M886" s="7" t="s">
        <v>12</v>
      </c>
    </row>
    <row r="887" spans="1:13" x14ac:dyDescent="0.2">
      <c r="A887" s="7" t="s">
        <v>60</v>
      </c>
      <c r="B887" s="7">
        <v>1986</v>
      </c>
      <c r="C887" s="7">
        <v>2</v>
      </c>
      <c r="D887" s="7">
        <v>2</v>
      </c>
      <c r="E887" s="7">
        <v>1986</v>
      </c>
      <c r="F887" s="7">
        <v>2</v>
      </c>
      <c r="G887" s="7">
        <v>2</v>
      </c>
      <c r="H887" s="7">
        <v>2</v>
      </c>
      <c r="I887" s="7">
        <v>0</v>
      </c>
      <c r="J887" s="7"/>
      <c r="K887" s="10">
        <v>20000000</v>
      </c>
      <c r="L887" s="9">
        <f>K887/0.5</f>
        <v>40000000</v>
      </c>
      <c r="M887" s="7" t="s">
        <v>12</v>
      </c>
    </row>
    <row r="888" spans="1:13" x14ac:dyDescent="0.2">
      <c r="A888" s="7" t="s">
        <v>60</v>
      </c>
      <c r="B888" s="6">
        <v>1987</v>
      </c>
      <c r="C888" s="6">
        <v>7</v>
      </c>
      <c r="D888" s="6">
        <v>12</v>
      </c>
      <c r="E888" s="6">
        <v>1987</v>
      </c>
      <c r="F888" s="6">
        <v>7</v>
      </c>
      <c r="G888" s="6">
        <v>21</v>
      </c>
      <c r="H888" s="7">
        <v>20</v>
      </c>
      <c r="I888" s="7"/>
      <c r="J888" s="7"/>
      <c r="K888" s="9">
        <v>800000000</v>
      </c>
      <c r="L888" s="10">
        <f>K888/0.52</f>
        <v>1538461538.4615383</v>
      </c>
      <c r="M888" s="7" t="s">
        <v>56</v>
      </c>
    </row>
    <row r="889" spans="1:13" x14ac:dyDescent="0.2">
      <c r="A889" s="7" t="s">
        <v>60</v>
      </c>
      <c r="B889" s="7">
        <v>1987</v>
      </c>
      <c r="C889" s="7">
        <v>9</v>
      </c>
      <c r="D889" s="7"/>
      <c r="E889" s="7">
        <v>1987</v>
      </c>
      <c r="F889" s="7">
        <v>9</v>
      </c>
      <c r="G889" s="7"/>
      <c r="H889" s="7">
        <v>0</v>
      </c>
      <c r="I889" s="7">
        <v>0</v>
      </c>
      <c r="J889" s="7"/>
      <c r="K889" s="10">
        <v>70000000</v>
      </c>
      <c r="L889" s="10">
        <f>K889/0.52</f>
        <v>134615384.61538461</v>
      </c>
      <c r="M889" s="7" t="s">
        <v>12</v>
      </c>
    </row>
    <row r="890" spans="1:13" x14ac:dyDescent="0.2">
      <c r="A890" s="7" t="s">
        <v>60</v>
      </c>
      <c r="B890" s="6">
        <v>1992</v>
      </c>
      <c r="C890" s="6">
        <v>9</v>
      </c>
      <c r="D890" s="6">
        <v>27</v>
      </c>
      <c r="E890" s="7">
        <v>1992</v>
      </c>
      <c r="F890" s="7">
        <v>9</v>
      </c>
      <c r="G890" s="6">
        <v>28</v>
      </c>
      <c r="H890" s="7">
        <v>2</v>
      </c>
      <c r="I890" s="7"/>
      <c r="J890" s="7"/>
      <c r="K890" s="9">
        <v>10000000</v>
      </c>
      <c r="L890" s="10">
        <f>K890/0.64</f>
        <v>15625000</v>
      </c>
      <c r="M890" s="11" t="s">
        <v>163</v>
      </c>
    </row>
    <row r="891" spans="1:13" x14ac:dyDescent="0.2">
      <c r="A891" s="7" t="s">
        <v>60</v>
      </c>
      <c r="B891" s="7">
        <v>1992</v>
      </c>
      <c r="C891" s="7">
        <v>10</v>
      </c>
      <c r="D891" s="7">
        <v>31</v>
      </c>
      <c r="E891" s="7">
        <v>1992</v>
      </c>
      <c r="F891" s="7">
        <v>10</v>
      </c>
      <c r="G891" s="7">
        <v>31</v>
      </c>
      <c r="H891" s="7">
        <v>0</v>
      </c>
      <c r="I891" s="7">
        <v>1000</v>
      </c>
      <c r="J891" s="7"/>
      <c r="K891" s="10">
        <v>687300000</v>
      </c>
      <c r="L891" s="10">
        <f>K891/0.64</f>
        <v>1073906250</v>
      </c>
      <c r="M891" s="7" t="s">
        <v>12</v>
      </c>
    </row>
    <row r="892" spans="1:13" x14ac:dyDescent="0.2">
      <c r="A892" s="7" t="s">
        <v>60</v>
      </c>
      <c r="B892" s="7">
        <v>1994</v>
      </c>
      <c r="C892" s="7">
        <v>11</v>
      </c>
      <c r="D892" s="7">
        <v>1</v>
      </c>
      <c r="E892" s="7">
        <v>1994</v>
      </c>
      <c r="F892" s="7">
        <v>11</v>
      </c>
      <c r="G892" s="7">
        <v>10</v>
      </c>
      <c r="H892" s="7">
        <v>68</v>
      </c>
      <c r="I892" s="7">
        <v>17300</v>
      </c>
      <c r="J892" s="7"/>
      <c r="K892" s="10">
        <v>9300000000</v>
      </c>
      <c r="L892" s="10">
        <f>K892/0.68</f>
        <v>13676470588.235292</v>
      </c>
      <c r="M892" s="7" t="s">
        <v>12</v>
      </c>
    </row>
    <row r="893" spans="1:13" x14ac:dyDescent="0.2">
      <c r="A893" s="7" t="s">
        <v>60</v>
      </c>
      <c r="B893" s="6">
        <v>1996</v>
      </c>
      <c r="C893" s="6">
        <v>6</v>
      </c>
      <c r="D893" s="6">
        <v>19</v>
      </c>
      <c r="E893" s="6">
        <v>1996</v>
      </c>
      <c r="F893" s="6">
        <v>6</v>
      </c>
      <c r="G893" s="6">
        <v>23</v>
      </c>
      <c r="H893" s="7">
        <v>17</v>
      </c>
      <c r="I893" s="7"/>
      <c r="J893" s="7"/>
      <c r="K893" s="9">
        <v>1000000000</v>
      </c>
      <c r="L893" s="10">
        <f>K893/0.72</f>
        <v>1388888888.8888888</v>
      </c>
      <c r="M893" s="7" t="s">
        <v>56</v>
      </c>
    </row>
    <row r="894" spans="1:13" x14ac:dyDescent="0.2">
      <c r="A894" s="7" t="s">
        <v>60</v>
      </c>
      <c r="B894" s="7">
        <v>2000</v>
      </c>
      <c r="C894" s="7">
        <v>10</v>
      </c>
      <c r="D894" s="7">
        <v>14</v>
      </c>
      <c r="E894" s="7">
        <v>2000</v>
      </c>
      <c r="F894" s="7">
        <v>10</v>
      </c>
      <c r="G894" s="7">
        <v>22</v>
      </c>
      <c r="H894" s="7">
        <v>25</v>
      </c>
      <c r="I894" s="7">
        <v>43000</v>
      </c>
      <c r="J894" s="7"/>
      <c r="K894" s="10">
        <v>8000000000</v>
      </c>
      <c r="L894" s="10">
        <f>K894/0.79</f>
        <v>10126582278.481012</v>
      </c>
      <c r="M894" s="7" t="s">
        <v>12</v>
      </c>
    </row>
    <row r="895" spans="1:13" x14ac:dyDescent="0.2">
      <c r="A895" s="7" t="s">
        <v>60</v>
      </c>
      <c r="B895" s="7">
        <v>2000</v>
      </c>
      <c r="C895" s="7">
        <v>11</v>
      </c>
      <c r="D895" s="7">
        <v>20</v>
      </c>
      <c r="E895" s="7">
        <v>2000</v>
      </c>
      <c r="F895" s="7">
        <v>11</v>
      </c>
      <c r="G895" s="7">
        <v>20</v>
      </c>
      <c r="H895" s="7">
        <v>5</v>
      </c>
      <c r="I895" s="7">
        <v>2000</v>
      </c>
      <c r="J895" s="7"/>
      <c r="K895" s="10">
        <v>50000000</v>
      </c>
      <c r="L895" s="10">
        <f>K895/0.79</f>
        <v>63291139.240506329</v>
      </c>
      <c r="M895" s="7" t="s">
        <v>12</v>
      </c>
    </row>
    <row r="896" spans="1:13" x14ac:dyDescent="0.2">
      <c r="A896" s="7" t="s">
        <v>60</v>
      </c>
      <c r="B896" s="7">
        <v>2001</v>
      </c>
      <c r="C896" s="7">
        <v>9</v>
      </c>
      <c r="D896" s="7">
        <v>14</v>
      </c>
      <c r="E896" s="7">
        <v>2001</v>
      </c>
      <c r="F896" s="7">
        <v>9</v>
      </c>
      <c r="G896" s="7">
        <v>15</v>
      </c>
      <c r="H896" s="7">
        <v>2</v>
      </c>
      <c r="I896" s="7">
        <v>0</v>
      </c>
      <c r="J896" s="7"/>
      <c r="K896" s="10">
        <v>100000000</v>
      </c>
      <c r="L896" s="10">
        <f>K896/0.81</f>
        <v>123456790.12345678</v>
      </c>
      <c r="M896" s="7" t="s">
        <v>12</v>
      </c>
    </row>
    <row r="897" spans="1:13" x14ac:dyDescent="0.2">
      <c r="A897" s="7" t="s">
        <v>60</v>
      </c>
      <c r="B897" s="7">
        <v>2002</v>
      </c>
      <c r="C897" s="7">
        <v>8</v>
      </c>
      <c r="D897" s="7">
        <v>4</v>
      </c>
      <c r="E897" s="7">
        <v>2002</v>
      </c>
      <c r="F897" s="7">
        <v>8</v>
      </c>
      <c r="G897" s="7">
        <v>14</v>
      </c>
      <c r="H897" s="7">
        <v>0</v>
      </c>
      <c r="I897" s="7">
        <v>20</v>
      </c>
      <c r="J897" s="7"/>
      <c r="K897" s="10">
        <v>296000000</v>
      </c>
      <c r="L897" s="9">
        <f>K897/0.82</f>
        <v>360975609.75609756</v>
      </c>
      <c r="M897" s="7" t="s">
        <v>12</v>
      </c>
    </row>
    <row r="898" spans="1:13" x14ac:dyDescent="0.2">
      <c r="A898" s="7" t="s">
        <v>60</v>
      </c>
      <c r="B898" s="7">
        <v>2002</v>
      </c>
      <c r="C898" s="7">
        <v>11</v>
      </c>
      <c r="D898" s="7">
        <v>22</v>
      </c>
      <c r="E898" s="7">
        <v>2002</v>
      </c>
      <c r="F898" s="7">
        <v>12</v>
      </c>
      <c r="G898" s="7">
        <v>3</v>
      </c>
      <c r="H898" s="7">
        <v>2</v>
      </c>
      <c r="I898" s="7">
        <v>10000</v>
      </c>
      <c r="J898" s="7"/>
      <c r="K898" s="10">
        <v>350000000</v>
      </c>
      <c r="L898" s="9">
        <f>K898/0.82</f>
        <v>426829268.29268295</v>
      </c>
      <c r="M898" s="7" t="s">
        <v>12</v>
      </c>
    </row>
    <row r="899" spans="1:13" x14ac:dyDescent="0.2">
      <c r="A899" s="7" t="s">
        <v>60</v>
      </c>
      <c r="B899" s="7">
        <v>2003</v>
      </c>
      <c r="C899" s="7">
        <v>1</v>
      </c>
      <c r="D899" s="7">
        <v>25</v>
      </c>
      <c r="E899" s="7">
        <v>2003</v>
      </c>
      <c r="F899" s="7">
        <v>1</v>
      </c>
      <c r="G899" s="7">
        <v>27</v>
      </c>
      <c r="H899" s="7">
        <v>1</v>
      </c>
      <c r="I899" s="7">
        <v>1000</v>
      </c>
      <c r="J899" s="7"/>
      <c r="K899" s="10">
        <v>150000000</v>
      </c>
      <c r="L899" s="10">
        <f>K899/0.84</f>
        <v>178571428.57142857</v>
      </c>
      <c r="M899" s="7" t="s">
        <v>12</v>
      </c>
    </row>
    <row r="900" spans="1:13" x14ac:dyDescent="0.2">
      <c r="A900" s="7" t="s">
        <v>60</v>
      </c>
      <c r="B900" s="6">
        <v>2003</v>
      </c>
      <c r="C900" s="6">
        <v>8</v>
      </c>
      <c r="D900" s="6">
        <v>3</v>
      </c>
      <c r="E900" s="6">
        <v>2003</v>
      </c>
      <c r="F900" s="6">
        <v>8</v>
      </c>
      <c r="G900" s="6">
        <v>3</v>
      </c>
      <c r="H900" s="7"/>
      <c r="I900" s="7"/>
      <c r="J900" s="7"/>
      <c r="K900" s="18">
        <v>1100000000</v>
      </c>
      <c r="L900" s="10">
        <f>K900/0.84</f>
        <v>1309523809.5238097</v>
      </c>
      <c r="M900" s="7" t="s">
        <v>309</v>
      </c>
    </row>
    <row r="901" spans="1:13" x14ac:dyDescent="0.2">
      <c r="A901" s="7" t="s">
        <v>60</v>
      </c>
      <c r="B901" s="7">
        <v>2003</v>
      </c>
      <c r="C901" s="7">
        <v>8</v>
      </c>
      <c r="D901" s="7">
        <v>29</v>
      </c>
      <c r="E901" s="7">
        <v>2003</v>
      </c>
      <c r="F901" s="7">
        <v>8</v>
      </c>
      <c r="G901" s="7">
        <v>31</v>
      </c>
      <c r="H901" s="7">
        <v>2</v>
      </c>
      <c r="I901" s="7">
        <v>350</v>
      </c>
      <c r="J901" s="7"/>
      <c r="K901" s="10">
        <v>655000000</v>
      </c>
      <c r="L901" s="10">
        <f>K901/0.84</f>
        <v>779761904.76190484</v>
      </c>
      <c r="M901" s="7" t="s">
        <v>12</v>
      </c>
    </row>
    <row r="902" spans="1:13" x14ac:dyDescent="0.2">
      <c r="A902" s="7" t="s">
        <v>60</v>
      </c>
      <c r="B902" s="6">
        <v>2004</v>
      </c>
      <c r="C902" s="6">
        <v>12</v>
      </c>
      <c r="D902" s="6">
        <v>25</v>
      </c>
      <c r="E902" s="6">
        <v>2004</v>
      </c>
      <c r="F902" s="6">
        <v>12</v>
      </c>
      <c r="G902" s="6">
        <v>28</v>
      </c>
      <c r="H902" s="7"/>
      <c r="I902" s="7"/>
      <c r="J902" s="7"/>
      <c r="K902" s="9">
        <v>5200000</v>
      </c>
      <c r="L902" s="9">
        <f>K902/0.87</f>
        <v>5977011.4942528736</v>
      </c>
      <c r="M902" s="7" t="s">
        <v>56</v>
      </c>
    </row>
    <row r="903" spans="1:13" x14ac:dyDescent="0.2">
      <c r="A903" s="7" t="s">
        <v>60</v>
      </c>
      <c r="B903" s="7">
        <v>2008</v>
      </c>
      <c r="C903" s="7">
        <v>12</v>
      </c>
      <c r="D903" s="7">
        <v>11</v>
      </c>
      <c r="E903" s="7">
        <v>2008</v>
      </c>
      <c r="F903" s="7">
        <v>12</v>
      </c>
      <c r="G903" s="7">
        <v>15</v>
      </c>
      <c r="H903" s="7">
        <v>3</v>
      </c>
      <c r="I903" s="7">
        <v>0</v>
      </c>
      <c r="J903" s="7"/>
      <c r="K903" s="10">
        <v>278000000</v>
      </c>
      <c r="L903" s="9">
        <f>K903/0.99</f>
        <v>280808080.80808079</v>
      </c>
      <c r="M903" s="7" t="s">
        <v>12</v>
      </c>
    </row>
    <row r="904" spans="1:13" x14ac:dyDescent="0.2">
      <c r="A904" s="7" t="s">
        <v>60</v>
      </c>
      <c r="B904" s="7">
        <v>2009</v>
      </c>
      <c r="C904" s="7">
        <v>10</v>
      </c>
      <c r="D904" s="7">
        <v>1</v>
      </c>
      <c r="E904" s="7">
        <v>2009</v>
      </c>
      <c r="F904" s="7">
        <v>10</v>
      </c>
      <c r="G904" s="7">
        <v>6</v>
      </c>
      <c r="H904" s="7">
        <v>35</v>
      </c>
      <c r="I904" s="7">
        <v>5140</v>
      </c>
      <c r="J904" s="7"/>
      <c r="K904" s="10">
        <v>20000000</v>
      </c>
      <c r="L904" s="9">
        <f>K904/0.98</f>
        <v>20408163.265306123</v>
      </c>
      <c r="M904" s="7" t="s">
        <v>12</v>
      </c>
    </row>
    <row r="905" spans="1:13" x14ac:dyDescent="0.2">
      <c r="A905" s="7" t="s">
        <v>60</v>
      </c>
      <c r="B905" s="7">
        <v>2011</v>
      </c>
      <c r="C905" s="7">
        <v>10</v>
      </c>
      <c r="D905" s="7">
        <v>26</v>
      </c>
      <c r="E905" s="7">
        <v>2011</v>
      </c>
      <c r="F905" s="7">
        <v>10</v>
      </c>
      <c r="G905" s="7">
        <v>26</v>
      </c>
      <c r="H905" s="7">
        <v>10</v>
      </c>
      <c r="I905" s="7">
        <v>0</v>
      </c>
      <c r="J905" s="7"/>
      <c r="K905" s="10">
        <v>545000000</v>
      </c>
      <c r="L905" s="10">
        <f>K905/1.03</f>
        <v>529126213.592233</v>
      </c>
      <c r="M905" s="7" t="s">
        <v>12</v>
      </c>
    </row>
    <row r="906" spans="1:13" x14ac:dyDescent="0.2">
      <c r="A906" s="7" t="s">
        <v>60</v>
      </c>
      <c r="B906" s="7">
        <v>2012</v>
      </c>
      <c r="C906" s="7">
        <v>11</v>
      </c>
      <c r="D906" s="7">
        <v>11</v>
      </c>
      <c r="E906" s="7">
        <v>2012</v>
      </c>
      <c r="F906" s="7">
        <v>11</v>
      </c>
      <c r="G906" s="7">
        <v>18</v>
      </c>
      <c r="H906" s="7">
        <v>4</v>
      </c>
      <c r="I906" s="7">
        <v>1200</v>
      </c>
      <c r="J906" s="7"/>
      <c r="K906" s="10">
        <v>15000000</v>
      </c>
      <c r="L906" s="10">
        <f>K906/1.05</f>
        <v>14285714.285714285</v>
      </c>
      <c r="M906" s="7" t="s">
        <v>12</v>
      </c>
    </row>
    <row r="907" spans="1:13" x14ac:dyDescent="0.2">
      <c r="A907" s="7" t="s">
        <v>60</v>
      </c>
      <c r="B907" s="7">
        <v>2013</v>
      </c>
      <c r="C907" s="7">
        <v>11</v>
      </c>
      <c r="D907" s="7">
        <v>18</v>
      </c>
      <c r="E907" s="7">
        <v>2013</v>
      </c>
      <c r="F907" s="7">
        <v>11</v>
      </c>
      <c r="G907" s="7">
        <v>19</v>
      </c>
      <c r="H907" s="7">
        <v>18</v>
      </c>
      <c r="I907" s="7">
        <v>2700</v>
      </c>
      <c r="J907" s="7"/>
      <c r="K907" s="10">
        <v>780000000</v>
      </c>
      <c r="L907" s="10">
        <f>K907/1.07</f>
        <v>728971962.61682236</v>
      </c>
      <c r="M907" s="7" t="s">
        <v>12</v>
      </c>
    </row>
    <row r="908" spans="1:13" x14ac:dyDescent="0.2">
      <c r="A908" s="7" t="s">
        <v>60</v>
      </c>
      <c r="B908" s="7">
        <v>2014</v>
      </c>
      <c r="C908" s="7">
        <v>1</v>
      </c>
      <c r="D908" s="7">
        <v>18</v>
      </c>
      <c r="E908" s="7">
        <v>2014</v>
      </c>
      <c r="F908" s="7">
        <v>2</v>
      </c>
      <c r="G908" s="7">
        <v>7</v>
      </c>
      <c r="H908" s="7">
        <v>2</v>
      </c>
      <c r="I908" s="7">
        <v>1601</v>
      </c>
      <c r="J908" s="7"/>
      <c r="K908" s="10">
        <v>120000000</v>
      </c>
      <c r="L908" s="10">
        <f>K908/1.09</f>
        <v>110091743.11926605</v>
      </c>
      <c r="M908" s="7" t="s">
        <v>12</v>
      </c>
    </row>
    <row r="909" spans="1:13" x14ac:dyDescent="0.2">
      <c r="A909" s="7" t="s">
        <v>60</v>
      </c>
      <c r="B909" s="7">
        <v>2014</v>
      </c>
      <c r="C909" s="7">
        <v>1</v>
      </c>
      <c r="D909" s="7">
        <v>31</v>
      </c>
      <c r="E909" s="7">
        <v>2014</v>
      </c>
      <c r="F909" s="7">
        <v>2</v>
      </c>
      <c r="G909" s="7">
        <v>1</v>
      </c>
      <c r="H909" s="7">
        <v>4</v>
      </c>
      <c r="I909" s="7">
        <v>0</v>
      </c>
      <c r="J909" s="7"/>
      <c r="K909" s="10">
        <v>294000000</v>
      </c>
      <c r="L909" s="10">
        <f>K909/1.09</f>
        <v>269724770.64220184</v>
      </c>
      <c r="M909" s="7" t="s">
        <v>12</v>
      </c>
    </row>
    <row r="910" spans="1:13" x14ac:dyDescent="0.2">
      <c r="A910" s="7" t="s">
        <v>60</v>
      </c>
      <c r="B910" s="7">
        <v>2014</v>
      </c>
      <c r="C910" s="7">
        <v>5</v>
      </c>
      <c r="D910" s="7">
        <v>2</v>
      </c>
      <c r="E910" s="7">
        <v>2014</v>
      </c>
      <c r="F910" s="7">
        <v>5</v>
      </c>
      <c r="G910" s="7">
        <v>10</v>
      </c>
      <c r="H910" s="7">
        <v>3</v>
      </c>
      <c r="I910" s="7">
        <v>8010</v>
      </c>
      <c r="J910" s="7"/>
      <c r="K910" s="10">
        <v>120000000</v>
      </c>
      <c r="L910" s="10">
        <f>K910/1.09</f>
        <v>110091743.11926605</v>
      </c>
      <c r="M910" s="7" t="s">
        <v>12</v>
      </c>
    </row>
    <row r="911" spans="1:13" x14ac:dyDescent="0.2">
      <c r="A911" s="7" t="s">
        <v>60</v>
      </c>
      <c r="B911" s="7">
        <v>2014</v>
      </c>
      <c r="C911" s="7">
        <v>10</v>
      </c>
      <c r="D911" s="7">
        <v>8</v>
      </c>
      <c r="E911" s="7">
        <v>2014</v>
      </c>
      <c r="F911" s="7">
        <v>10</v>
      </c>
      <c r="G911" s="7">
        <v>11</v>
      </c>
      <c r="H911" s="7">
        <v>1</v>
      </c>
      <c r="I911" s="7">
        <v>0</v>
      </c>
      <c r="J911" s="7"/>
      <c r="K911" s="10">
        <v>303000000</v>
      </c>
      <c r="L911" s="10">
        <f>K911/1.09</f>
        <v>277981651.37614679</v>
      </c>
      <c r="M911" s="7" t="s">
        <v>12</v>
      </c>
    </row>
    <row r="912" spans="1:13" x14ac:dyDescent="0.2">
      <c r="A912" s="7" t="s">
        <v>70</v>
      </c>
      <c r="B912" s="6">
        <v>1986</v>
      </c>
      <c r="C912" s="6">
        <v>6</v>
      </c>
      <c r="D912" s="6">
        <v>4</v>
      </c>
      <c r="E912" s="6">
        <v>1986</v>
      </c>
      <c r="F912" s="6">
        <v>6</v>
      </c>
      <c r="G912" s="6">
        <v>15</v>
      </c>
      <c r="H912" s="7">
        <v>94</v>
      </c>
      <c r="I912" s="7"/>
      <c r="J912" s="7"/>
      <c r="K912" s="9">
        <v>25000000</v>
      </c>
      <c r="L912" s="9">
        <f>K912/0.5</f>
        <v>50000000</v>
      </c>
      <c r="M912" s="7" t="s">
        <v>56</v>
      </c>
    </row>
    <row r="913" spans="1:13" x14ac:dyDescent="0.2">
      <c r="A913" s="7" t="s">
        <v>70</v>
      </c>
      <c r="B913" s="7">
        <v>1987</v>
      </c>
      <c r="C913" s="7">
        <v>11</v>
      </c>
      <c r="D913" s="7"/>
      <c r="E913" s="7">
        <v>1987</v>
      </c>
      <c r="F913" s="7">
        <v>11</v>
      </c>
      <c r="G913" s="7"/>
      <c r="H913" s="7">
        <v>9</v>
      </c>
      <c r="I913" s="7">
        <v>26000</v>
      </c>
      <c r="J913" s="7"/>
      <c r="K913" s="12">
        <v>31000000</v>
      </c>
      <c r="L913" s="10">
        <f>K913/0.52</f>
        <v>59615384.615384616</v>
      </c>
      <c r="M913" s="7" t="s">
        <v>12</v>
      </c>
    </row>
    <row r="914" spans="1:13" x14ac:dyDescent="0.2">
      <c r="A914" s="7" t="s">
        <v>70</v>
      </c>
      <c r="B914" s="7">
        <v>1988</v>
      </c>
      <c r="C914" s="7">
        <v>1</v>
      </c>
      <c r="D914" s="7">
        <v>29</v>
      </c>
      <c r="E914" s="7">
        <v>1988</v>
      </c>
      <c r="F914" s="7">
        <v>1</v>
      </c>
      <c r="G914" s="7">
        <v>29</v>
      </c>
      <c r="H914" s="7">
        <v>0</v>
      </c>
      <c r="I914" s="7">
        <v>0</v>
      </c>
      <c r="J914" s="7"/>
      <c r="K914" s="12">
        <v>440000</v>
      </c>
      <c r="L914" s="9">
        <f>K914/0.54</f>
        <v>814814.81481481472</v>
      </c>
      <c r="M914" s="7" t="s">
        <v>12</v>
      </c>
    </row>
    <row r="915" spans="1:13" x14ac:dyDescent="0.2">
      <c r="A915" s="7" t="s">
        <v>70</v>
      </c>
      <c r="B915" s="6">
        <v>1991</v>
      </c>
      <c r="C915" s="6">
        <v>5</v>
      </c>
      <c r="D915" s="6">
        <v>21</v>
      </c>
      <c r="E915" s="6">
        <v>1991</v>
      </c>
      <c r="F915" s="6">
        <v>5</v>
      </c>
      <c r="G915" s="6">
        <v>23</v>
      </c>
      <c r="H915" s="7">
        <v>15</v>
      </c>
      <c r="I915" s="7"/>
      <c r="J915" s="7"/>
      <c r="K915" s="9">
        <v>32000000</v>
      </c>
      <c r="L915" s="10">
        <f>K915/0.62</f>
        <v>51612903.225806452</v>
      </c>
      <c r="M915" s="7" t="s">
        <v>56</v>
      </c>
    </row>
    <row r="916" spans="1:13" x14ac:dyDescent="0.2">
      <c r="A916" s="7" t="s">
        <v>70</v>
      </c>
      <c r="B916" s="7">
        <v>2002</v>
      </c>
      <c r="C916" s="7">
        <v>5</v>
      </c>
      <c r="D916" s="7">
        <v>23</v>
      </c>
      <c r="E916" s="7">
        <v>2002</v>
      </c>
      <c r="F916" s="7">
        <v>6</v>
      </c>
      <c r="G916" s="7">
        <v>5</v>
      </c>
      <c r="H916" s="7">
        <v>9</v>
      </c>
      <c r="I916" s="7">
        <v>25000</v>
      </c>
      <c r="J916" s="7"/>
      <c r="K916" s="10">
        <v>20000000</v>
      </c>
      <c r="L916" s="9">
        <f>K916/0.82</f>
        <v>24390243.902439024</v>
      </c>
      <c r="M916" s="7" t="s">
        <v>12</v>
      </c>
    </row>
    <row r="917" spans="1:13" x14ac:dyDescent="0.2">
      <c r="A917" s="7" t="s">
        <v>70</v>
      </c>
      <c r="B917" s="6">
        <v>2002</v>
      </c>
      <c r="C917" s="6">
        <v>6</v>
      </c>
      <c r="D917" s="6">
        <v>12</v>
      </c>
      <c r="E917" s="6">
        <v>2002</v>
      </c>
      <c r="F917" s="6">
        <v>6</v>
      </c>
      <c r="G917" s="6">
        <v>16</v>
      </c>
      <c r="H917" s="7">
        <v>7</v>
      </c>
      <c r="I917" s="7"/>
      <c r="J917" s="7"/>
      <c r="K917" s="9">
        <v>20000000</v>
      </c>
      <c r="L917" s="9">
        <f>K917/0.82</f>
        <v>24390243.902439024</v>
      </c>
      <c r="M917" s="7" t="s">
        <v>56</v>
      </c>
    </row>
    <row r="918" spans="1:13" x14ac:dyDescent="0.2">
      <c r="A918" s="7" t="s">
        <v>89</v>
      </c>
      <c r="B918" s="6">
        <v>1987</v>
      </c>
      <c r="C918" s="6">
        <v>10</v>
      </c>
      <c r="D918" s="6">
        <v>30</v>
      </c>
      <c r="E918" s="6">
        <v>1987</v>
      </c>
      <c r="F918" s="6">
        <v>11</v>
      </c>
      <c r="G918" s="6">
        <v>1</v>
      </c>
      <c r="H918" s="7">
        <v>4</v>
      </c>
      <c r="I918" s="7"/>
      <c r="J918" s="7"/>
      <c r="K918" s="9">
        <v>300000</v>
      </c>
      <c r="L918" s="10">
        <f>K918/0.52</f>
        <v>576923.07692307688</v>
      </c>
      <c r="M918" s="7" t="s">
        <v>56</v>
      </c>
    </row>
    <row r="919" spans="1:13" x14ac:dyDescent="0.2">
      <c r="A919" s="7" t="s">
        <v>89</v>
      </c>
      <c r="B919" s="6">
        <v>1993</v>
      </c>
      <c r="C919" s="6">
        <v>5</v>
      </c>
      <c r="D919" s="6">
        <v>19</v>
      </c>
      <c r="E919" s="6">
        <v>1993</v>
      </c>
      <c r="F919" s="6">
        <v>6</v>
      </c>
      <c r="G919" s="6">
        <v>1</v>
      </c>
      <c r="H919" s="7">
        <v>8</v>
      </c>
      <c r="I919" s="7"/>
      <c r="J919" s="7"/>
      <c r="K919" s="9">
        <v>18000000</v>
      </c>
      <c r="L919" s="9">
        <f>K919/0.66</f>
        <v>27272727.27272727</v>
      </c>
      <c r="M919" s="7" t="s">
        <v>56</v>
      </c>
    </row>
    <row r="920" spans="1:13" x14ac:dyDescent="0.2">
      <c r="A920" s="7" t="s">
        <v>34</v>
      </c>
      <c r="B920" s="6">
        <v>1965</v>
      </c>
      <c r="C920" s="6">
        <v>9</v>
      </c>
      <c r="D920" s="6">
        <v>1</v>
      </c>
      <c r="E920" s="7"/>
      <c r="F920" s="7"/>
      <c r="G920" s="7"/>
      <c r="H920" s="7">
        <v>114</v>
      </c>
      <c r="I920" s="8">
        <v>3000000</v>
      </c>
      <c r="J920" s="7"/>
      <c r="K920" s="9">
        <v>90000000</v>
      </c>
      <c r="L920" s="9">
        <f>K920/0.14</f>
        <v>642857142.85714281</v>
      </c>
      <c r="M920" s="7" t="s">
        <v>9</v>
      </c>
    </row>
    <row r="921" spans="1:13" x14ac:dyDescent="0.2">
      <c r="A921" s="11" t="s">
        <v>34</v>
      </c>
      <c r="B921" s="6">
        <v>1967</v>
      </c>
      <c r="C921" s="6">
        <v>7</v>
      </c>
      <c r="D921" s="6">
        <v>7</v>
      </c>
      <c r="E921" s="6">
        <v>1967</v>
      </c>
      <c r="F921" s="6">
        <v>7</v>
      </c>
      <c r="G921" s="6">
        <v>7</v>
      </c>
      <c r="H921" s="7"/>
      <c r="I921" s="9"/>
      <c r="J921" s="7"/>
      <c r="K921" s="9">
        <v>20000000</v>
      </c>
      <c r="L921" s="9">
        <f>K921/0.15</f>
        <v>133333333.33333334</v>
      </c>
      <c r="M921" s="11" t="s">
        <v>12</v>
      </c>
    </row>
    <row r="922" spans="1:13" x14ac:dyDescent="0.2">
      <c r="A922" s="7" t="s">
        <v>34</v>
      </c>
      <c r="B922" s="7">
        <v>1976</v>
      </c>
      <c r="C922" s="7">
        <v>7</v>
      </c>
      <c r="D922" s="7"/>
      <c r="E922" s="7">
        <v>1976</v>
      </c>
      <c r="F922" s="7">
        <v>7</v>
      </c>
      <c r="G922" s="7"/>
      <c r="H922" s="7">
        <v>0</v>
      </c>
      <c r="I922" s="7">
        <v>0</v>
      </c>
      <c r="J922" s="7"/>
      <c r="K922" s="10">
        <v>40000000</v>
      </c>
      <c r="L922" s="10">
        <f>K922/0.26</f>
        <v>153846153.84615386</v>
      </c>
      <c r="M922" s="7" t="s">
        <v>12</v>
      </c>
    </row>
    <row r="923" spans="1:13" x14ac:dyDescent="0.2">
      <c r="A923" s="7" t="s">
        <v>34</v>
      </c>
      <c r="B923" s="7">
        <v>1977</v>
      </c>
      <c r="C923" s="7">
        <v>8</v>
      </c>
      <c r="D923" s="7">
        <v>6</v>
      </c>
      <c r="E923" s="7">
        <v>1977</v>
      </c>
      <c r="F923" s="7">
        <v>8</v>
      </c>
      <c r="G923" s="7">
        <v>6</v>
      </c>
      <c r="H923" s="7">
        <v>5</v>
      </c>
      <c r="I923" s="7">
        <v>0</v>
      </c>
      <c r="J923" s="7"/>
      <c r="K923" s="10">
        <v>12000000</v>
      </c>
      <c r="L923" s="10">
        <f>K923/0.28</f>
        <v>42857142.857142851</v>
      </c>
      <c r="M923" s="7" t="s">
        <v>12</v>
      </c>
    </row>
    <row r="924" spans="1:13" x14ac:dyDescent="0.2">
      <c r="A924" s="7" t="s">
        <v>34</v>
      </c>
      <c r="B924" s="7">
        <v>1982</v>
      </c>
      <c r="C924" s="7">
        <v>7</v>
      </c>
      <c r="D924" s="7">
        <v>23</v>
      </c>
      <c r="E924" s="7">
        <v>1982</v>
      </c>
      <c r="F924" s="7">
        <v>7</v>
      </c>
      <c r="G924" s="7">
        <v>23</v>
      </c>
      <c r="H924" s="7">
        <v>345</v>
      </c>
      <c r="I924" s="7">
        <v>27347</v>
      </c>
      <c r="J924" s="7"/>
      <c r="K924" s="10">
        <v>32000000</v>
      </c>
      <c r="L924" s="10">
        <f>K924/0.44</f>
        <v>72727272.727272734</v>
      </c>
      <c r="M924" s="7" t="s">
        <v>12</v>
      </c>
    </row>
    <row r="925" spans="1:13" x14ac:dyDescent="0.2">
      <c r="A925" s="7" t="s">
        <v>34</v>
      </c>
      <c r="B925" s="7">
        <v>1990</v>
      </c>
      <c r="C925" s="7">
        <v>6</v>
      </c>
      <c r="D925" s="7">
        <v>25</v>
      </c>
      <c r="E925" s="7">
        <v>1990</v>
      </c>
      <c r="F925" s="7">
        <v>7</v>
      </c>
      <c r="G925" s="7">
        <v>4</v>
      </c>
      <c r="H925" s="7">
        <v>27</v>
      </c>
      <c r="I925" s="7">
        <v>588</v>
      </c>
      <c r="J925" s="7"/>
      <c r="K925" s="10">
        <v>1700000000</v>
      </c>
      <c r="L925" s="12">
        <f>K925/0.6</f>
        <v>2833333333.3333335</v>
      </c>
      <c r="M925" s="7" t="s">
        <v>12</v>
      </c>
    </row>
    <row r="926" spans="1:13" x14ac:dyDescent="0.2">
      <c r="A926" s="7" t="s">
        <v>34</v>
      </c>
      <c r="B926" s="7">
        <v>1995</v>
      </c>
      <c r="C926" s="7">
        <v>7</v>
      </c>
      <c r="D926" s="7"/>
      <c r="E926" s="7">
        <v>1995</v>
      </c>
      <c r="F926" s="7">
        <v>7</v>
      </c>
      <c r="G926" s="7"/>
      <c r="H926" s="7">
        <v>0</v>
      </c>
      <c r="I926" s="7">
        <v>12000</v>
      </c>
      <c r="J926" s="7"/>
      <c r="K926" s="10">
        <v>74300000</v>
      </c>
      <c r="L926" s="9">
        <f>K926/0.7</f>
        <v>106142857.14285715</v>
      </c>
      <c r="M926" s="7" t="s">
        <v>12</v>
      </c>
    </row>
    <row r="927" spans="1:13" x14ac:dyDescent="0.2">
      <c r="A927" s="7" t="s">
        <v>34</v>
      </c>
      <c r="B927" s="7">
        <v>1999</v>
      </c>
      <c r="C927" s="7">
        <v>6</v>
      </c>
      <c r="D927" s="7">
        <v>28</v>
      </c>
      <c r="E927" s="7">
        <v>1999</v>
      </c>
      <c r="F927" s="7">
        <v>6</v>
      </c>
      <c r="G927" s="7">
        <v>30</v>
      </c>
      <c r="H927" s="7">
        <v>45</v>
      </c>
      <c r="I927" s="7">
        <v>24139</v>
      </c>
      <c r="J927" s="7"/>
      <c r="K927" s="10">
        <v>107000000</v>
      </c>
      <c r="L927" s="10">
        <f>K927/0.76</f>
        <v>140789473.68421054</v>
      </c>
      <c r="M927" s="7" t="s">
        <v>12</v>
      </c>
    </row>
    <row r="928" spans="1:13" x14ac:dyDescent="0.2">
      <c r="A928" s="7" t="s">
        <v>34</v>
      </c>
      <c r="B928" s="7">
        <v>2000</v>
      </c>
      <c r="C928" s="7">
        <v>9</v>
      </c>
      <c r="D928" s="7">
        <v>10</v>
      </c>
      <c r="E928" s="7">
        <v>2000</v>
      </c>
      <c r="F928" s="7">
        <v>9</v>
      </c>
      <c r="G928" s="7">
        <v>17</v>
      </c>
      <c r="H928" s="7">
        <v>18</v>
      </c>
      <c r="I928" s="7">
        <v>360110</v>
      </c>
      <c r="J928" s="7"/>
      <c r="K928" s="10">
        <v>7440000000</v>
      </c>
      <c r="L928" s="10">
        <f>K928/0.79</f>
        <v>9417721518.9873409</v>
      </c>
      <c r="M928" s="7" t="s">
        <v>12</v>
      </c>
    </row>
    <row r="929" spans="1:13" x14ac:dyDescent="0.2">
      <c r="A929" s="7" t="s">
        <v>34</v>
      </c>
      <c r="B929" s="7">
        <v>2003</v>
      </c>
      <c r="C929" s="7">
        <v>7</v>
      </c>
      <c r="D929" s="7">
        <v>19</v>
      </c>
      <c r="E929" s="7">
        <v>2003</v>
      </c>
      <c r="F929" s="7">
        <v>7</v>
      </c>
      <c r="G929" s="7">
        <v>21</v>
      </c>
      <c r="H929" s="7">
        <v>23</v>
      </c>
      <c r="I929" s="7">
        <v>814</v>
      </c>
      <c r="J929" s="7"/>
      <c r="K929" s="10">
        <v>7000000</v>
      </c>
      <c r="L929" s="10">
        <f>K929/0.84</f>
        <v>8333333.333333334</v>
      </c>
      <c r="M929" s="7" t="s">
        <v>12</v>
      </c>
    </row>
    <row r="930" spans="1:13" x14ac:dyDescent="0.2">
      <c r="A930" s="7" t="s">
        <v>34</v>
      </c>
      <c r="B930" s="7">
        <v>2004</v>
      </c>
      <c r="C930" s="7">
        <v>7</v>
      </c>
      <c r="D930" s="7">
        <v>12</v>
      </c>
      <c r="E930" s="7">
        <v>2004</v>
      </c>
      <c r="F930" s="7">
        <v>7</v>
      </c>
      <c r="G930" s="7">
        <v>14</v>
      </c>
      <c r="H930" s="7">
        <v>21</v>
      </c>
      <c r="I930" s="7">
        <v>25807</v>
      </c>
      <c r="J930" s="7"/>
      <c r="K930" s="10">
        <v>1950000000</v>
      </c>
      <c r="L930" s="9">
        <f>K930/0.87</f>
        <v>2241379310.3448277</v>
      </c>
      <c r="M930" s="7" t="s">
        <v>12</v>
      </c>
    </row>
    <row r="931" spans="1:13" x14ac:dyDescent="0.2">
      <c r="A931" s="7" t="s">
        <v>34</v>
      </c>
      <c r="B931" s="6">
        <v>2004</v>
      </c>
      <c r="C931" s="6">
        <v>8</v>
      </c>
      <c r="D931" s="6">
        <v>16</v>
      </c>
      <c r="E931" s="6">
        <v>2004</v>
      </c>
      <c r="F931" s="6">
        <v>8</v>
      </c>
      <c r="G931" s="6">
        <v>19</v>
      </c>
      <c r="H931" s="7">
        <v>15</v>
      </c>
      <c r="I931" s="7"/>
      <c r="J931" s="7"/>
      <c r="K931" s="9">
        <v>5000</v>
      </c>
      <c r="L931" s="9">
        <f>K931/0.87</f>
        <v>5747.1264367816093</v>
      </c>
      <c r="M931" s="7" t="s">
        <v>56</v>
      </c>
    </row>
    <row r="932" spans="1:13" x14ac:dyDescent="0.2">
      <c r="A932" s="7" t="s">
        <v>34</v>
      </c>
      <c r="B932" s="6">
        <v>2004</v>
      </c>
      <c r="C932" s="6">
        <v>8</v>
      </c>
      <c r="D932" s="6">
        <v>30</v>
      </c>
      <c r="E932" s="6">
        <v>2004</v>
      </c>
      <c r="F932" s="6">
        <v>8</v>
      </c>
      <c r="G932" s="6">
        <v>31</v>
      </c>
      <c r="H932" s="7">
        <v>13</v>
      </c>
      <c r="I932" s="7"/>
      <c r="J932" s="7"/>
      <c r="K932" s="9">
        <v>124000000</v>
      </c>
      <c r="L932" s="9">
        <f>K932/0.87</f>
        <v>142528735.63218391</v>
      </c>
      <c r="M932" s="7" t="s">
        <v>56</v>
      </c>
    </row>
    <row r="933" spans="1:13" x14ac:dyDescent="0.2">
      <c r="A933" s="7" t="s">
        <v>34</v>
      </c>
      <c r="B933" s="7">
        <v>2012</v>
      </c>
      <c r="C933" s="7">
        <v>7</v>
      </c>
      <c r="D933" s="7">
        <v>12</v>
      </c>
      <c r="E933" s="7">
        <v>2012</v>
      </c>
      <c r="F933" s="7">
        <v>7</v>
      </c>
      <c r="G933" s="7">
        <v>13</v>
      </c>
      <c r="H933" s="7">
        <v>30</v>
      </c>
      <c r="I933" s="7">
        <v>48135</v>
      </c>
      <c r="J933" s="7"/>
      <c r="K933" s="10">
        <v>1400000000</v>
      </c>
      <c r="L933" s="10">
        <f>K933/1.05</f>
        <v>1333333333.3333333</v>
      </c>
      <c r="M933" s="7" t="s">
        <v>12</v>
      </c>
    </row>
    <row r="934" spans="1:13" x14ac:dyDescent="0.2">
      <c r="A934" s="7" t="s">
        <v>128</v>
      </c>
      <c r="B934" s="6">
        <v>1990</v>
      </c>
      <c r="C934" s="6">
        <v>9</v>
      </c>
      <c r="D934" s="6">
        <v>17</v>
      </c>
      <c r="E934" s="6">
        <v>1990</v>
      </c>
      <c r="F934" s="6">
        <v>9</v>
      </c>
      <c r="G934" s="6">
        <v>20</v>
      </c>
      <c r="H934" s="7">
        <v>38</v>
      </c>
      <c r="I934" s="7"/>
      <c r="J934" s="7"/>
      <c r="K934" s="9">
        <v>1240000</v>
      </c>
      <c r="L934" s="12">
        <f>K934/0.6</f>
        <v>2066666.6666666667</v>
      </c>
      <c r="M934" s="7" t="s">
        <v>56</v>
      </c>
    </row>
    <row r="935" spans="1:13" x14ac:dyDescent="0.2">
      <c r="A935" s="7" t="s">
        <v>220</v>
      </c>
      <c r="B935" s="6">
        <v>1995</v>
      </c>
      <c r="C935" s="6">
        <v>9</v>
      </c>
      <c r="D935" s="6">
        <v>15</v>
      </c>
      <c r="E935" s="6">
        <v>1995</v>
      </c>
      <c r="F935" s="6">
        <v>9</v>
      </c>
      <c r="G935" s="6">
        <v>18</v>
      </c>
      <c r="H935" s="7">
        <v>3</v>
      </c>
      <c r="I935" s="7"/>
      <c r="J935" s="7"/>
      <c r="K935" s="9">
        <v>9600000</v>
      </c>
      <c r="L935" s="9">
        <f>K935/0.7</f>
        <v>13714285.714285715</v>
      </c>
      <c r="M935" s="7" t="s">
        <v>56</v>
      </c>
    </row>
    <row r="936" spans="1:13" x14ac:dyDescent="0.2">
      <c r="A936" s="7" t="s">
        <v>142</v>
      </c>
      <c r="B936" s="6">
        <v>1991</v>
      </c>
      <c r="C936" s="6">
        <v>8</v>
      </c>
      <c r="D936" s="6">
        <v>20</v>
      </c>
      <c r="E936" s="6">
        <v>1991</v>
      </c>
      <c r="F936" s="6">
        <v>8</v>
      </c>
      <c r="G936" s="6">
        <v>24</v>
      </c>
      <c r="H936" s="7">
        <v>99</v>
      </c>
      <c r="I936" s="7"/>
      <c r="J936" s="7"/>
      <c r="K936" s="9">
        <v>12000000</v>
      </c>
      <c r="L936" s="10">
        <f>K936/0.62</f>
        <v>19354838.709677421</v>
      </c>
      <c r="M936" s="7" t="s">
        <v>56</v>
      </c>
    </row>
    <row r="937" spans="1:13" x14ac:dyDescent="0.2">
      <c r="A937" s="7" t="s">
        <v>69</v>
      </c>
      <c r="B937" s="6">
        <v>1986</v>
      </c>
      <c r="C937" s="6">
        <v>5</v>
      </c>
      <c r="D937" s="6">
        <v>15</v>
      </c>
      <c r="E937" s="6">
        <v>1986</v>
      </c>
      <c r="F937" s="6">
        <v>6</v>
      </c>
      <c r="G937" s="6">
        <v>16</v>
      </c>
      <c r="H937" s="7">
        <v>54</v>
      </c>
      <c r="I937" s="8">
        <v>40000</v>
      </c>
      <c r="J937" s="7"/>
      <c r="K937" s="9">
        <v>76000000</v>
      </c>
      <c r="L937" s="9">
        <f>K937/0.5</f>
        <v>152000000</v>
      </c>
      <c r="M937" s="7" t="s">
        <v>9</v>
      </c>
    </row>
    <row r="938" spans="1:13" x14ac:dyDescent="0.2">
      <c r="A938" s="7" t="s">
        <v>255</v>
      </c>
      <c r="B938" s="6">
        <v>1965</v>
      </c>
      <c r="C938" s="6">
        <v>1</v>
      </c>
      <c r="D938" s="6">
        <v>13</v>
      </c>
      <c r="E938" s="6">
        <v>1965</v>
      </c>
      <c r="F938" s="6">
        <v>1</v>
      </c>
      <c r="G938" s="6">
        <v>1</v>
      </c>
      <c r="H938" s="7">
        <v>8</v>
      </c>
      <c r="I938" s="8">
        <v>500</v>
      </c>
      <c r="J938" s="7">
        <v>500</v>
      </c>
      <c r="K938" s="9">
        <v>1000000</v>
      </c>
      <c r="L938" s="9">
        <f>K938/0.14</f>
        <v>7142857.1428571418</v>
      </c>
      <c r="M938" s="7" t="s">
        <v>9</v>
      </c>
    </row>
    <row r="939" spans="1:13" x14ac:dyDescent="0.2">
      <c r="A939" s="7" t="s">
        <v>255</v>
      </c>
      <c r="B939" s="6">
        <v>1966</v>
      </c>
      <c r="C939" s="6">
        <v>3</v>
      </c>
      <c r="D939" s="6">
        <v>11</v>
      </c>
      <c r="E939" s="6">
        <v>1966</v>
      </c>
      <c r="F939" s="6">
        <v>3</v>
      </c>
      <c r="G939" s="6">
        <v>12</v>
      </c>
      <c r="H939" s="7">
        <v>259</v>
      </c>
      <c r="I939" s="8">
        <v>3200</v>
      </c>
      <c r="J939" s="8">
        <v>2500</v>
      </c>
      <c r="K939" s="9">
        <v>1400000</v>
      </c>
      <c r="L939" s="9">
        <f>K939/0.15</f>
        <v>9333333.333333334</v>
      </c>
      <c r="M939" s="7" t="s">
        <v>9</v>
      </c>
    </row>
    <row r="940" spans="1:13" x14ac:dyDescent="0.2">
      <c r="A940" s="7" t="s">
        <v>255</v>
      </c>
      <c r="B940" s="7">
        <v>1997</v>
      </c>
      <c r="C940" s="7">
        <v>10</v>
      </c>
      <c r="D940" s="7">
        <v>18</v>
      </c>
      <c r="E940" s="7">
        <v>1997</v>
      </c>
      <c r="F940" s="7">
        <v>10</v>
      </c>
      <c r="G940" s="7">
        <v>20</v>
      </c>
      <c r="H940" s="7">
        <v>2</v>
      </c>
      <c r="I940" s="7">
        <v>0</v>
      </c>
      <c r="J940" s="7"/>
      <c r="K940" s="10">
        <v>1000000</v>
      </c>
      <c r="L940" s="10">
        <f>K940/0.74</f>
        <v>1351351.3513513515</v>
      </c>
      <c r="M940" s="7" t="s">
        <v>12</v>
      </c>
    </row>
    <row r="941" spans="1:13" x14ac:dyDescent="0.2">
      <c r="A941" s="7" t="s">
        <v>172</v>
      </c>
      <c r="B941" s="6">
        <v>1993</v>
      </c>
      <c r="C941" s="6">
        <v>5</v>
      </c>
      <c r="D941" s="6">
        <v>26</v>
      </c>
      <c r="E941" s="6">
        <v>1993</v>
      </c>
      <c r="F941" s="6">
        <v>6</v>
      </c>
      <c r="G941" s="6">
        <v>4</v>
      </c>
      <c r="H941" s="7">
        <v>10</v>
      </c>
      <c r="I941" s="7"/>
      <c r="J941" s="7"/>
      <c r="K941" s="9">
        <v>36531642.849468097</v>
      </c>
      <c r="L941" s="9">
        <f>K941/0.66</f>
        <v>55350974.014345601</v>
      </c>
      <c r="M941" s="7" t="s">
        <v>56</v>
      </c>
    </row>
    <row r="942" spans="1:13" x14ac:dyDescent="0.2">
      <c r="A942" s="7" t="s">
        <v>172</v>
      </c>
      <c r="B942" s="7">
        <v>2000</v>
      </c>
      <c r="C942" s="7">
        <v>4</v>
      </c>
      <c r="D942" s="7"/>
      <c r="E942" s="7">
        <v>2000</v>
      </c>
      <c r="F942" s="7">
        <v>4</v>
      </c>
      <c r="G942" s="7"/>
      <c r="H942" s="7">
        <v>0</v>
      </c>
      <c r="I942" s="7">
        <v>2500</v>
      </c>
      <c r="J942" s="7"/>
      <c r="K942" s="10">
        <v>1500000</v>
      </c>
      <c r="L942" s="10">
        <f>K942/0.79</f>
        <v>1898734.1772151897</v>
      </c>
      <c r="M942" s="7" t="s">
        <v>12</v>
      </c>
    </row>
    <row r="943" spans="1:13" x14ac:dyDescent="0.2">
      <c r="A943" s="7" t="s">
        <v>172</v>
      </c>
      <c r="B943" s="7">
        <v>2005</v>
      </c>
      <c r="C943" s="7">
        <v>2</v>
      </c>
      <c r="D943" s="7">
        <v>24</v>
      </c>
      <c r="E943" s="7">
        <v>2005</v>
      </c>
      <c r="F943" s="7">
        <v>3</v>
      </c>
      <c r="G943" s="7">
        <v>23</v>
      </c>
      <c r="H943" s="7">
        <v>0</v>
      </c>
      <c r="I943" s="7">
        <v>25000</v>
      </c>
      <c r="J943" s="7"/>
      <c r="K943" s="10">
        <v>7662000</v>
      </c>
      <c r="L943" s="10">
        <f>K943/0.9</f>
        <v>8513333.333333334</v>
      </c>
      <c r="M943" s="7" t="s">
        <v>12</v>
      </c>
    </row>
    <row r="944" spans="1:13" x14ac:dyDescent="0.2">
      <c r="A944" s="7" t="s">
        <v>172</v>
      </c>
      <c r="B944" s="6">
        <v>2008</v>
      </c>
      <c r="C944" s="6">
        <v>2</v>
      </c>
      <c r="D944" s="6">
        <v>20</v>
      </c>
      <c r="E944" s="6">
        <v>2008</v>
      </c>
      <c r="F944" s="6">
        <v>3</v>
      </c>
      <c r="G944" s="6">
        <v>13</v>
      </c>
      <c r="H944" s="7">
        <v>1</v>
      </c>
      <c r="I944" s="7"/>
      <c r="J944" s="7"/>
      <c r="K944" s="9">
        <v>130000000</v>
      </c>
      <c r="L944" s="9">
        <f>K944/0.99</f>
        <v>131313131.31313132</v>
      </c>
      <c r="M944" s="7" t="s">
        <v>56</v>
      </c>
    </row>
    <row r="945" spans="1:13" x14ac:dyDescent="0.2">
      <c r="A945" s="7" t="s">
        <v>172</v>
      </c>
      <c r="B945" s="7">
        <v>2010</v>
      </c>
      <c r="C945" s="7">
        <v>2</v>
      </c>
      <c r="D945" s="7"/>
      <c r="E945" s="7">
        <v>2010</v>
      </c>
      <c r="F945" s="7">
        <v>3</v>
      </c>
      <c r="G945" s="7"/>
      <c r="H945" s="7">
        <v>44</v>
      </c>
      <c r="I945" s="7">
        <v>16200</v>
      </c>
      <c r="J945" s="7"/>
      <c r="K945" s="10">
        <v>34576000</v>
      </c>
      <c r="L945" s="10">
        <f>K945/1</f>
        <v>34576000</v>
      </c>
      <c r="M945" s="7" t="s">
        <v>12</v>
      </c>
    </row>
    <row r="946" spans="1:13" x14ac:dyDescent="0.2">
      <c r="A946" s="7" t="s">
        <v>172</v>
      </c>
      <c r="B946" s="7">
        <v>2011</v>
      </c>
      <c r="C946" s="7">
        <v>4</v>
      </c>
      <c r="D946" s="7">
        <v>9</v>
      </c>
      <c r="E946" s="7">
        <v>2011</v>
      </c>
      <c r="F946" s="7">
        <v>4</v>
      </c>
      <c r="G946" s="7">
        <v>15</v>
      </c>
      <c r="H946" s="7">
        <v>2</v>
      </c>
      <c r="I946" s="7">
        <v>16000</v>
      </c>
      <c r="J946" s="7"/>
      <c r="K946" s="10">
        <v>67000000</v>
      </c>
      <c r="L946" s="10">
        <f>K946/1.03</f>
        <v>65048543.689320385</v>
      </c>
      <c r="M946" s="7" t="s">
        <v>12</v>
      </c>
    </row>
    <row r="947" spans="1:13" x14ac:dyDescent="0.2">
      <c r="A947" s="7" t="s">
        <v>253</v>
      </c>
      <c r="B947" s="6">
        <v>1968</v>
      </c>
      <c r="C947" s="6">
        <v>5</v>
      </c>
      <c r="D947" s="7"/>
      <c r="E947" s="6">
        <v>1968</v>
      </c>
      <c r="F947" s="6">
        <v>5</v>
      </c>
      <c r="G947" s="6">
        <v>1</v>
      </c>
      <c r="H947" s="7"/>
      <c r="I947" s="8"/>
      <c r="J947" s="8"/>
      <c r="K947" s="9">
        <v>50000</v>
      </c>
      <c r="L947" s="9">
        <f>K947/0.16</f>
        <v>312500</v>
      </c>
      <c r="M947" s="7" t="s">
        <v>9</v>
      </c>
    </row>
    <row r="948" spans="1:13" x14ac:dyDescent="0.2">
      <c r="A948" s="7" t="s">
        <v>253</v>
      </c>
      <c r="B948" s="7">
        <v>1977</v>
      </c>
      <c r="C948" s="7">
        <v>5</v>
      </c>
      <c r="D948" s="7"/>
      <c r="E948" s="7">
        <v>1977</v>
      </c>
      <c r="F948" s="7">
        <v>5</v>
      </c>
      <c r="G948" s="7"/>
      <c r="H948" s="7">
        <v>100</v>
      </c>
      <c r="I948" s="7">
        <v>20000</v>
      </c>
      <c r="J948" s="7"/>
      <c r="K948" s="10">
        <v>10000000</v>
      </c>
      <c r="L948" s="10">
        <f>K948/0.28</f>
        <v>35714285.714285709</v>
      </c>
      <c r="M948" s="7" t="s">
        <v>12</v>
      </c>
    </row>
    <row r="949" spans="1:13" x14ac:dyDescent="0.2">
      <c r="A949" s="7" t="s">
        <v>253</v>
      </c>
      <c r="B949" s="7">
        <v>1997</v>
      </c>
      <c r="C949" s="7">
        <v>9</v>
      </c>
      <c r="D949" s="7"/>
      <c r="E949" s="7">
        <v>1997</v>
      </c>
      <c r="F949" s="7">
        <v>9</v>
      </c>
      <c r="G949" s="7"/>
      <c r="H949" s="7">
        <v>86</v>
      </c>
      <c r="I949" s="7">
        <v>900000</v>
      </c>
      <c r="J949" s="7"/>
      <c r="K949" s="10">
        <v>11800000</v>
      </c>
      <c r="L949" s="10">
        <f>K949/0.74</f>
        <v>15945945.945945946</v>
      </c>
      <c r="M949" s="7" t="s">
        <v>12</v>
      </c>
    </row>
    <row r="950" spans="1:13" x14ac:dyDescent="0.2">
      <c r="A950" s="7" t="s">
        <v>253</v>
      </c>
      <c r="B950" s="7">
        <v>2001</v>
      </c>
      <c r="C950" s="7">
        <v>1</v>
      </c>
      <c r="D950" s="7">
        <v>13</v>
      </c>
      <c r="E950" s="7">
        <v>2001</v>
      </c>
      <c r="F950" s="7">
        <v>1</v>
      </c>
      <c r="G950" s="7">
        <v>14</v>
      </c>
      <c r="H950" s="7">
        <v>4</v>
      </c>
      <c r="I950" s="7">
        <v>0</v>
      </c>
      <c r="J950" s="7"/>
      <c r="K950" s="10">
        <v>38000</v>
      </c>
      <c r="L950" s="10">
        <f>K950/0.81</f>
        <v>46913.580246913574</v>
      </c>
      <c r="M950" s="7" t="s">
        <v>12</v>
      </c>
    </row>
    <row r="951" spans="1:13" x14ac:dyDescent="0.2">
      <c r="A951" s="7" t="s">
        <v>253</v>
      </c>
      <c r="B951" s="7">
        <v>2005</v>
      </c>
      <c r="C951" s="7">
        <v>4</v>
      </c>
      <c r="D951" s="7">
        <v>23</v>
      </c>
      <c r="E951" s="7">
        <v>2005</v>
      </c>
      <c r="F951" s="7">
        <v>4</v>
      </c>
      <c r="G951" s="7">
        <v>26</v>
      </c>
      <c r="H951" s="7">
        <v>1</v>
      </c>
      <c r="I951" s="7">
        <v>25000</v>
      </c>
      <c r="J951" s="7"/>
      <c r="K951" s="10">
        <v>500000</v>
      </c>
      <c r="L951" s="10">
        <f>K951/0.9</f>
        <v>555555.5555555555</v>
      </c>
      <c r="M951" s="7" t="s">
        <v>12</v>
      </c>
    </row>
    <row r="952" spans="1:13" x14ac:dyDescent="0.2">
      <c r="A952" s="7" t="s">
        <v>253</v>
      </c>
      <c r="B952" s="7">
        <v>2012</v>
      </c>
      <c r="C952" s="7">
        <v>4</v>
      </c>
      <c r="D952" s="7">
        <v>20</v>
      </c>
      <c r="E952" s="7">
        <v>2012</v>
      </c>
      <c r="F952" s="7">
        <v>5</v>
      </c>
      <c r="G952" s="7">
        <v>16</v>
      </c>
      <c r="H952" s="7">
        <v>73</v>
      </c>
      <c r="I952" s="7">
        <v>280670</v>
      </c>
      <c r="J952" s="7"/>
      <c r="K952" s="10">
        <v>100000000</v>
      </c>
      <c r="L952" s="10">
        <f>K952/1.05</f>
        <v>95238095.238095239</v>
      </c>
      <c r="M952" s="7" t="s">
        <v>12</v>
      </c>
    </row>
    <row r="953" spans="1:13" x14ac:dyDescent="0.2">
      <c r="A953" s="7" t="s">
        <v>253</v>
      </c>
      <c r="B953" s="7">
        <v>2013</v>
      </c>
      <c r="C953" s="7">
        <v>3</v>
      </c>
      <c r="D953" s="7">
        <v>10</v>
      </c>
      <c r="E953" s="7">
        <v>2013</v>
      </c>
      <c r="F953" s="7">
        <v>4</v>
      </c>
      <c r="G953" s="7">
        <v>30</v>
      </c>
      <c r="H953" s="7">
        <v>96</v>
      </c>
      <c r="I953" s="7">
        <v>100020</v>
      </c>
      <c r="J953" s="7"/>
      <c r="K953" s="10">
        <v>36000000</v>
      </c>
      <c r="L953" s="10">
        <f>K953/1.07</f>
        <v>33644859.813084111</v>
      </c>
      <c r="M953" s="7" t="s">
        <v>12</v>
      </c>
    </row>
    <row r="954" spans="1:13" x14ac:dyDescent="0.2">
      <c r="A954" s="7" t="s">
        <v>259</v>
      </c>
      <c r="B954" s="6">
        <v>1998</v>
      </c>
      <c r="C954" s="6">
        <v>1</v>
      </c>
      <c r="D954" s="6">
        <v>1</v>
      </c>
      <c r="E954" s="6">
        <v>1998</v>
      </c>
      <c r="F954" s="6">
        <v>1</v>
      </c>
      <c r="G954" s="6">
        <v>20</v>
      </c>
      <c r="H954" s="7">
        <v>86</v>
      </c>
      <c r="I954" s="7"/>
      <c r="J954" s="7"/>
      <c r="K954" s="9">
        <v>45000000</v>
      </c>
      <c r="L954" s="9">
        <f>K954/0.75</f>
        <v>60000000</v>
      </c>
      <c r="M954" s="7" t="s">
        <v>56</v>
      </c>
    </row>
    <row r="955" spans="1:13" x14ac:dyDescent="0.2">
      <c r="A955" s="7" t="s">
        <v>83</v>
      </c>
      <c r="B955" s="6">
        <v>1965</v>
      </c>
      <c r="C955" s="6">
        <v>7</v>
      </c>
      <c r="D955" s="6">
        <v>15</v>
      </c>
      <c r="E955" s="6">
        <v>1965</v>
      </c>
      <c r="F955" s="6">
        <v>7</v>
      </c>
      <c r="G955" s="6">
        <v>1</v>
      </c>
      <c r="H955" s="7">
        <v>323</v>
      </c>
      <c r="I955" s="8">
        <v>321000</v>
      </c>
      <c r="J955" s="8">
        <v>23214</v>
      </c>
      <c r="K955" s="9">
        <v>36500000</v>
      </c>
      <c r="L955" s="9">
        <f>K955/0.14</f>
        <v>260714285.7142857</v>
      </c>
      <c r="M955" s="7" t="s">
        <v>9</v>
      </c>
    </row>
    <row r="956" spans="1:13" x14ac:dyDescent="0.2">
      <c r="A956" s="7" t="s">
        <v>83</v>
      </c>
      <c r="B956" s="6">
        <v>1966</v>
      </c>
      <c r="C956" s="6">
        <v>7</v>
      </c>
      <c r="D956" s="6">
        <v>24</v>
      </c>
      <c r="E956" s="6">
        <v>1966</v>
      </c>
      <c r="F956" s="6">
        <v>8</v>
      </c>
      <c r="G956" s="6">
        <v>1</v>
      </c>
      <c r="H956" s="7">
        <v>95</v>
      </c>
      <c r="I956" s="8">
        <v>131904</v>
      </c>
      <c r="J956" s="8">
        <v>65630</v>
      </c>
      <c r="K956" s="9">
        <v>1900000</v>
      </c>
      <c r="L956" s="9">
        <f>K956/0.15</f>
        <v>12666666.666666668</v>
      </c>
      <c r="M956" s="7" t="s">
        <v>9</v>
      </c>
    </row>
    <row r="957" spans="1:13" x14ac:dyDescent="0.2">
      <c r="A957" s="7" t="s">
        <v>83</v>
      </c>
      <c r="B957" s="6">
        <v>1969</v>
      </c>
      <c r="C957" s="6">
        <v>9</v>
      </c>
      <c r="D957" s="6">
        <v>14</v>
      </c>
      <c r="E957" s="6">
        <v>1969</v>
      </c>
      <c r="F957" s="6">
        <v>9</v>
      </c>
      <c r="G957" s="6">
        <v>15</v>
      </c>
      <c r="H957" s="7">
        <v>408</v>
      </c>
      <c r="I957" s="8">
        <v>227264</v>
      </c>
      <c r="J957" s="7"/>
      <c r="K957" s="9">
        <v>22400000</v>
      </c>
      <c r="L957" s="9">
        <f>K957/0.17</f>
        <v>131764705.88235293</v>
      </c>
      <c r="M957" s="7" t="s">
        <v>9</v>
      </c>
    </row>
    <row r="958" spans="1:13" x14ac:dyDescent="0.2">
      <c r="A958" s="7" t="s">
        <v>83</v>
      </c>
      <c r="B958" s="6">
        <v>1972</v>
      </c>
      <c r="C958" s="6">
        <v>8</v>
      </c>
      <c r="D958" s="6">
        <v>19</v>
      </c>
      <c r="E958" s="6">
        <v>1972</v>
      </c>
      <c r="F958" s="6">
        <v>8</v>
      </c>
      <c r="G958" s="6">
        <v>23</v>
      </c>
      <c r="H958" s="7">
        <v>672</v>
      </c>
      <c r="I958" s="8">
        <v>800000</v>
      </c>
      <c r="J958" s="8">
        <v>326000</v>
      </c>
      <c r="K958" s="9">
        <v>72800000</v>
      </c>
      <c r="L958" s="9">
        <f>K958/0.19</f>
        <v>383157894.7368421</v>
      </c>
      <c r="M958" s="7" t="s">
        <v>9</v>
      </c>
    </row>
    <row r="959" spans="1:13" x14ac:dyDescent="0.2">
      <c r="A959" s="7" t="s">
        <v>83</v>
      </c>
      <c r="B959" s="6">
        <v>1987</v>
      </c>
      <c r="C959" s="6">
        <v>7</v>
      </c>
      <c r="D959" s="6">
        <v>15</v>
      </c>
      <c r="E959" s="6">
        <v>1987</v>
      </c>
      <c r="F959" s="6">
        <v>7</v>
      </c>
      <c r="G959" s="6">
        <v>17</v>
      </c>
      <c r="H959" s="7"/>
      <c r="I959" s="7"/>
      <c r="J959" s="7"/>
      <c r="K959" s="9">
        <v>490000000</v>
      </c>
      <c r="L959" s="10">
        <f>K959/0.52</f>
        <v>942307692.30769229</v>
      </c>
      <c r="M959" s="14" t="s">
        <v>84</v>
      </c>
    </row>
    <row r="960" spans="1:13" x14ac:dyDescent="0.2">
      <c r="A960" s="7" t="s">
        <v>83</v>
      </c>
      <c r="B960" s="6">
        <v>1987</v>
      </c>
      <c r="C960" s="6">
        <v>7</v>
      </c>
      <c r="D960" s="6">
        <v>21</v>
      </c>
      <c r="E960" s="6">
        <v>1987</v>
      </c>
      <c r="F960" s="6">
        <v>7</v>
      </c>
      <c r="G960" s="6">
        <v>23</v>
      </c>
      <c r="H960" s="7"/>
      <c r="I960" s="7"/>
      <c r="J960" s="7"/>
      <c r="K960" s="9">
        <v>410000000</v>
      </c>
      <c r="L960" s="10">
        <f>K960/0.52</f>
        <v>788461538.46153843</v>
      </c>
      <c r="M960" s="14" t="s">
        <v>84</v>
      </c>
    </row>
    <row r="961" spans="1:13" x14ac:dyDescent="0.2">
      <c r="A961" s="7" t="s">
        <v>83</v>
      </c>
      <c r="B961" s="6">
        <v>1988</v>
      </c>
      <c r="C961" s="6">
        <v>7</v>
      </c>
      <c r="D961" s="6">
        <v>8</v>
      </c>
      <c r="E961" s="6">
        <v>1988</v>
      </c>
      <c r="F961" s="6">
        <v>7</v>
      </c>
      <c r="G961" s="6">
        <v>14</v>
      </c>
      <c r="H961" s="7">
        <v>6</v>
      </c>
      <c r="I961" s="7"/>
      <c r="J961" s="7"/>
      <c r="K961" s="9">
        <v>12000000</v>
      </c>
      <c r="L961" s="9">
        <f>K961/0.54</f>
        <v>22222222.22222222</v>
      </c>
      <c r="M961" s="7" t="s">
        <v>56</v>
      </c>
    </row>
    <row r="962" spans="1:13" x14ac:dyDescent="0.2">
      <c r="A962" s="7" t="s">
        <v>83</v>
      </c>
      <c r="B962" s="6">
        <v>1989</v>
      </c>
      <c r="C962" s="6">
        <v>7</v>
      </c>
      <c r="D962" s="7"/>
      <c r="E962" s="6">
        <v>1989</v>
      </c>
      <c r="F962" s="6">
        <v>7</v>
      </c>
      <c r="G962" s="6">
        <v>28</v>
      </c>
      <c r="H962" s="7">
        <v>100</v>
      </c>
      <c r="I962" s="8">
        <v>75145</v>
      </c>
      <c r="J962" s="7"/>
      <c r="K962" s="9">
        <v>176500000</v>
      </c>
      <c r="L962" s="9">
        <f>K962/0.57</f>
        <v>309649122.80701756</v>
      </c>
      <c r="M962" s="7" t="s">
        <v>9</v>
      </c>
    </row>
    <row r="963" spans="1:13" x14ac:dyDescent="0.2">
      <c r="A963" s="7" t="s">
        <v>83</v>
      </c>
      <c r="B963" s="6">
        <v>1990</v>
      </c>
      <c r="C963" s="6">
        <v>9</v>
      </c>
      <c r="D963" s="6">
        <v>9</v>
      </c>
      <c r="E963" s="6">
        <v>1990</v>
      </c>
      <c r="F963" s="6">
        <v>9</v>
      </c>
      <c r="G963" s="6">
        <v>12</v>
      </c>
      <c r="H963" s="7">
        <v>127</v>
      </c>
      <c r="I963" s="8">
        <v>189233</v>
      </c>
      <c r="J963" s="8">
        <v>189233</v>
      </c>
      <c r="K963" s="9">
        <v>38000000</v>
      </c>
      <c r="L963" s="12">
        <f>K963/0.6</f>
        <v>63333333.333333336</v>
      </c>
      <c r="M963" s="7" t="s">
        <v>9</v>
      </c>
    </row>
    <row r="964" spans="1:13" x14ac:dyDescent="0.2">
      <c r="A964" s="7" t="s">
        <v>215</v>
      </c>
      <c r="B964" s="7">
        <v>1995</v>
      </c>
      <c r="C964" s="7">
        <v>8</v>
      </c>
      <c r="D964" s="7">
        <v>1</v>
      </c>
      <c r="E964" s="7">
        <v>1995</v>
      </c>
      <c r="F964" s="7">
        <v>9</v>
      </c>
      <c r="G964" s="7">
        <v>8</v>
      </c>
      <c r="H964" s="7">
        <v>68</v>
      </c>
      <c r="I964" s="7">
        <v>5700000</v>
      </c>
      <c r="J964" s="7"/>
      <c r="K964" s="10">
        <v>15000000000</v>
      </c>
      <c r="L964" s="9">
        <f>K964/0.7</f>
        <v>21428571428.57143</v>
      </c>
      <c r="M964" s="7" t="s">
        <v>12</v>
      </c>
    </row>
    <row r="965" spans="1:13" x14ac:dyDescent="0.2">
      <c r="A965" s="7" t="s">
        <v>215</v>
      </c>
      <c r="B965" s="7">
        <v>1996</v>
      </c>
      <c r="C965" s="7">
        <v>7</v>
      </c>
      <c r="D965" s="7">
        <v>26</v>
      </c>
      <c r="E965" s="7">
        <v>1996</v>
      </c>
      <c r="F965" s="7">
        <v>7</v>
      </c>
      <c r="G965" s="7">
        <v>31</v>
      </c>
      <c r="H965" s="7">
        <v>116</v>
      </c>
      <c r="I965" s="7">
        <v>3270000</v>
      </c>
      <c r="J965" s="7"/>
      <c r="K965" s="10">
        <v>2200000000</v>
      </c>
      <c r="L965" s="10">
        <f>K965/0.72</f>
        <v>3055555555.5555558</v>
      </c>
      <c r="M965" s="7" t="s">
        <v>12</v>
      </c>
    </row>
    <row r="966" spans="1:13" x14ac:dyDescent="0.2">
      <c r="A966" s="7" t="s">
        <v>215</v>
      </c>
      <c r="B966" s="7">
        <v>2001</v>
      </c>
      <c r="C966" s="7">
        <v>10</v>
      </c>
      <c r="D966" s="7">
        <v>9</v>
      </c>
      <c r="E966" s="7">
        <v>2001</v>
      </c>
      <c r="F966" s="7">
        <v>10</v>
      </c>
      <c r="G966" s="7">
        <v>11</v>
      </c>
      <c r="H966" s="7">
        <v>114</v>
      </c>
      <c r="I966" s="7">
        <v>177584</v>
      </c>
      <c r="J966" s="7"/>
      <c r="K966" s="10">
        <v>9400000</v>
      </c>
      <c r="L966" s="10">
        <f>K966/0.81</f>
        <v>11604938.271604938</v>
      </c>
      <c r="M966" s="7" t="s">
        <v>12</v>
      </c>
    </row>
    <row r="967" spans="1:13" x14ac:dyDescent="0.2">
      <c r="A967" s="7" t="s">
        <v>215</v>
      </c>
      <c r="B967" s="7">
        <v>2004</v>
      </c>
      <c r="C967" s="7">
        <v>7</v>
      </c>
      <c r="D967" s="7">
        <v>24</v>
      </c>
      <c r="E967" s="7">
        <v>2004</v>
      </c>
      <c r="F967" s="7">
        <v>7</v>
      </c>
      <c r="G967" s="7">
        <v>25</v>
      </c>
      <c r="H967" s="7">
        <v>24</v>
      </c>
      <c r="I967" s="7">
        <v>199255</v>
      </c>
      <c r="J967" s="7"/>
      <c r="K967" s="10">
        <v>20000000</v>
      </c>
      <c r="L967" s="9">
        <f>K967/0.87</f>
        <v>22988505.747126438</v>
      </c>
      <c r="M967" s="7" t="s">
        <v>12</v>
      </c>
    </row>
    <row r="968" spans="1:13" x14ac:dyDescent="0.2">
      <c r="A968" s="7" t="s">
        <v>215</v>
      </c>
      <c r="B968" s="7">
        <v>2007</v>
      </c>
      <c r="C968" s="7">
        <v>8</v>
      </c>
      <c r="D968" s="7">
        <v>7</v>
      </c>
      <c r="E968" s="7">
        <v>2007</v>
      </c>
      <c r="F968" s="7">
        <v>8</v>
      </c>
      <c r="G968" s="7">
        <v>25</v>
      </c>
      <c r="H968" s="7">
        <v>610</v>
      </c>
      <c r="I968" s="7">
        <v>1170518</v>
      </c>
      <c r="J968" s="7"/>
      <c r="K968" s="10">
        <v>300000000</v>
      </c>
      <c r="L968" s="10">
        <f>K968/0.95</f>
        <v>315789473.68421054</v>
      </c>
      <c r="M968" s="7" t="s">
        <v>12</v>
      </c>
    </row>
    <row r="969" spans="1:13" x14ac:dyDescent="0.2">
      <c r="A969" s="7" t="s">
        <v>215</v>
      </c>
      <c r="B969" s="7">
        <v>2012</v>
      </c>
      <c r="C969" s="7">
        <v>7</v>
      </c>
      <c r="D969" s="7">
        <v>18</v>
      </c>
      <c r="E969" s="7">
        <v>2012</v>
      </c>
      <c r="F969" s="7">
        <v>7</v>
      </c>
      <c r="G969" s="7">
        <v>29</v>
      </c>
      <c r="H969" s="7">
        <v>88</v>
      </c>
      <c r="I969" s="7">
        <v>93089</v>
      </c>
      <c r="J969" s="7"/>
      <c r="K969" s="10">
        <v>11400000</v>
      </c>
      <c r="L969" s="10">
        <f>K969/1.05</f>
        <v>10857142.857142856</v>
      </c>
      <c r="M969" s="7" t="s">
        <v>12</v>
      </c>
    </row>
    <row r="970" spans="1:13" x14ac:dyDescent="0.2">
      <c r="A970" s="7" t="s">
        <v>55</v>
      </c>
      <c r="B970" s="7">
        <v>1972</v>
      </c>
      <c r="C970" s="7">
        <v>9</v>
      </c>
      <c r="D970" s="7">
        <v>13</v>
      </c>
      <c r="E970" s="7">
        <v>1972</v>
      </c>
      <c r="F970" s="7">
        <v>9</v>
      </c>
      <c r="G970" s="7">
        <v>13</v>
      </c>
      <c r="H970" s="7">
        <v>75</v>
      </c>
      <c r="I970" s="7">
        <v>1554</v>
      </c>
      <c r="J970" s="7"/>
      <c r="K970" s="10">
        <v>634000</v>
      </c>
      <c r="L970" s="9">
        <f>K970/0.19</f>
        <v>3336842.1052631577</v>
      </c>
      <c r="M970" s="7" t="s">
        <v>12</v>
      </c>
    </row>
    <row r="971" spans="1:13" x14ac:dyDescent="0.2">
      <c r="A971" s="7" t="s">
        <v>55</v>
      </c>
      <c r="B971" s="7">
        <v>1977</v>
      </c>
      <c r="C971" s="7">
        <v>7</v>
      </c>
      <c r="D971" s="7">
        <v>8</v>
      </c>
      <c r="E971" s="7">
        <v>1977</v>
      </c>
      <c r="F971" s="7">
        <v>7</v>
      </c>
      <c r="G971" s="7">
        <v>8</v>
      </c>
      <c r="H971" s="7">
        <v>297</v>
      </c>
      <c r="I971" s="7">
        <v>74000</v>
      </c>
      <c r="J971" s="7"/>
      <c r="K971" s="10">
        <v>20000000</v>
      </c>
      <c r="L971" s="10">
        <f>K971/0.28</f>
        <v>71428571.428571418</v>
      </c>
      <c r="M971" s="7" t="s">
        <v>12</v>
      </c>
    </row>
    <row r="972" spans="1:13" x14ac:dyDescent="0.2">
      <c r="A972" s="7" t="s">
        <v>55</v>
      </c>
      <c r="B972" s="7">
        <v>1977</v>
      </c>
      <c r="C972" s="7">
        <v>8</v>
      </c>
      <c r="D972" s="7">
        <v>7</v>
      </c>
      <c r="E972" s="7">
        <v>1977</v>
      </c>
      <c r="F972" s="7">
        <v>8</v>
      </c>
      <c r="G972" s="7">
        <v>7</v>
      </c>
      <c r="H972" s="7">
        <v>18</v>
      </c>
      <c r="I972" s="7">
        <v>2000</v>
      </c>
      <c r="J972" s="7"/>
      <c r="K972" s="10">
        <v>13000000</v>
      </c>
      <c r="L972" s="10">
        <f>K972/0.28</f>
        <v>46428571.428571425</v>
      </c>
      <c r="M972" s="7" t="s">
        <v>12</v>
      </c>
    </row>
    <row r="973" spans="1:13" x14ac:dyDescent="0.2">
      <c r="A973" s="7" t="s">
        <v>55</v>
      </c>
      <c r="B973" s="7">
        <v>1978</v>
      </c>
      <c r="C973" s="7">
        <v>6</v>
      </c>
      <c r="D973" s="7"/>
      <c r="E973" s="7">
        <v>1978</v>
      </c>
      <c r="F973" s="7">
        <v>6</v>
      </c>
      <c r="G973" s="7"/>
      <c r="H973" s="7">
        <v>27</v>
      </c>
      <c r="I973" s="7">
        <v>2000</v>
      </c>
      <c r="J973" s="7"/>
      <c r="K973" s="10">
        <v>400000</v>
      </c>
      <c r="L973" s="9">
        <f>K973/0.3</f>
        <v>1333333.3333333335</v>
      </c>
      <c r="M973" s="7" t="s">
        <v>12</v>
      </c>
    </row>
    <row r="974" spans="1:13" x14ac:dyDescent="0.2">
      <c r="A974" s="7" t="s">
        <v>55</v>
      </c>
      <c r="B974" s="7">
        <v>1984</v>
      </c>
      <c r="C974" s="7">
        <v>8</v>
      </c>
      <c r="D974" s="7">
        <v>31</v>
      </c>
      <c r="E974" s="7">
        <v>1984</v>
      </c>
      <c r="F974" s="7">
        <v>8</v>
      </c>
      <c r="G974" s="7">
        <v>31</v>
      </c>
      <c r="H974" s="7">
        <v>166</v>
      </c>
      <c r="I974" s="7">
        <v>351171</v>
      </c>
      <c r="J974" s="7"/>
      <c r="K974" s="10">
        <v>165000000</v>
      </c>
      <c r="L974" s="9">
        <f>K974/0.48</f>
        <v>343750000</v>
      </c>
      <c r="M974" s="7" t="s">
        <v>12</v>
      </c>
    </row>
    <row r="975" spans="1:13" x14ac:dyDescent="0.2">
      <c r="A975" s="7" t="s">
        <v>55</v>
      </c>
      <c r="B975" s="7">
        <v>1987</v>
      </c>
      <c r="C975" s="7">
        <v>8</v>
      </c>
      <c r="D975" s="7">
        <v>16</v>
      </c>
      <c r="E975" s="7">
        <v>1987</v>
      </c>
      <c r="F975" s="7">
        <v>8</v>
      </c>
      <c r="G975" s="7">
        <v>16</v>
      </c>
      <c r="H975" s="7">
        <v>50</v>
      </c>
      <c r="I975" s="7">
        <v>154000</v>
      </c>
      <c r="J975" s="7"/>
      <c r="K975" s="10">
        <v>22000000</v>
      </c>
      <c r="L975" s="10">
        <f>K975/0.52</f>
        <v>42307692.307692304</v>
      </c>
      <c r="M975" s="7" t="s">
        <v>12</v>
      </c>
    </row>
    <row r="976" spans="1:13" x14ac:dyDescent="0.2">
      <c r="A976" s="7" t="s">
        <v>55</v>
      </c>
      <c r="B976" s="7">
        <v>1991</v>
      </c>
      <c r="C976" s="7">
        <v>7</v>
      </c>
      <c r="D976" s="7">
        <v>22</v>
      </c>
      <c r="E976" s="7">
        <v>1991</v>
      </c>
      <c r="F976" s="7">
        <v>7</v>
      </c>
      <c r="G976" s="7">
        <v>26</v>
      </c>
      <c r="H976" s="7">
        <v>54</v>
      </c>
      <c r="I976" s="7">
        <v>1536</v>
      </c>
      <c r="J976" s="7"/>
      <c r="K976" s="10">
        <v>105000000</v>
      </c>
      <c r="L976" s="10">
        <f>K976/0.62</f>
        <v>169354838.70967743</v>
      </c>
      <c r="M976" s="7" t="s">
        <v>12</v>
      </c>
    </row>
    <row r="977" spans="1:13" x14ac:dyDescent="0.2">
      <c r="A977" s="7" t="s">
        <v>55</v>
      </c>
      <c r="B977" s="7">
        <v>1996</v>
      </c>
      <c r="C977" s="7">
        <v>7</v>
      </c>
      <c r="D977" s="7">
        <v>26</v>
      </c>
      <c r="E977" s="7">
        <v>1996</v>
      </c>
      <c r="F977" s="7">
        <v>7</v>
      </c>
      <c r="G977" s="7">
        <v>29</v>
      </c>
      <c r="H977" s="7">
        <v>85</v>
      </c>
      <c r="I977" s="7">
        <v>60365</v>
      </c>
      <c r="J977" s="7"/>
      <c r="K977" s="10">
        <v>120000000</v>
      </c>
      <c r="L977" s="10">
        <f>K977/0.72</f>
        <v>166666666.66666669</v>
      </c>
      <c r="M977" s="7" t="s">
        <v>12</v>
      </c>
    </row>
    <row r="978" spans="1:13" x14ac:dyDescent="0.2">
      <c r="A978" s="7" t="s">
        <v>55</v>
      </c>
      <c r="B978" s="7">
        <v>1997</v>
      </c>
      <c r="C978" s="7">
        <v>7</v>
      </c>
      <c r="D978" s="7">
        <v>1</v>
      </c>
      <c r="E978" s="7">
        <v>1997</v>
      </c>
      <c r="F978" s="7">
        <v>7</v>
      </c>
      <c r="G978" s="7">
        <v>3</v>
      </c>
      <c r="H978" s="7">
        <v>4</v>
      </c>
      <c r="I978" s="7">
        <v>0</v>
      </c>
      <c r="J978" s="7"/>
      <c r="K978" s="10">
        <v>1650000</v>
      </c>
      <c r="L978" s="10">
        <f>K978/0.74</f>
        <v>2229729.7297297297</v>
      </c>
      <c r="M978" s="7" t="s">
        <v>12</v>
      </c>
    </row>
    <row r="979" spans="1:13" x14ac:dyDescent="0.2">
      <c r="A979" s="7" t="s">
        <v>55</v>
      </c>
      <c r="B979" s="7">
        <v>1998</v>
      </c>
      <c r="C979" s="7">
        <v>7</v>
      </c>
      <c r="D979" s="7">
        <v>31</v>
      </c>
      <c r="E979" s="7">
        <v>1998</v>
      </c>
      <c r="F979" s="7">
        <v>8</v>
      </c>
      <c r="G979" s="7">
        <v>10</v>
      </c>
      <c r="H979" s="7">
        <v>403</v>
      </c>
      <c r="I979" s="7">
        <v>121000</v>
      </c>
      <c r="J979" s="7"/>
      <c r="K979" s="10">
        <v>1480000000</v>
      </c>
      <c r="L979" s="9">
        <f>K979/0.75</f>
        <v>1973333333.3333333</v>
      </c>
      <c r="M979" s="7" t="s">
        <v>12</v>
      </c>
    </row>
    <row r="980" spans="1:13" x14ac:dyDescent="0.2">
      <c r="A980" s="7" t="s">
        <v>55</v>
      </c>
      <c r="B980" s="7">
        <v>2000</v>
      </c>
      <c r="C980" s="7">
        <v>7</v>
      </c>
      <c r="D980" s="7">
        <v>22</v>
      </c>
      <c r="E980" s="7">
        <v>2000</v>
      </c>
      <c r="F980" s="7">
        <v>7</v>
      </c>
      <c r="G980" s="7">
        <v>22</v>
      </c>
      <c r="H980" s="7">
        <v>13</v>
      </c>
      <c r="I980" s="7">
        <v>2589</v>
      </c>
      <c r="J980" s="7"/>
      <c r="K980" s="10">
        <v>23000000</v>
      </c>
      <c r="L980" s="10">
        <f>K980/0.79</f>
        <v>29113924.050632909</v>
      </c>
      <c r="M980" s="7" t="s">
        <v>12</v>
      </c>
    </row>
    <row r="981" spans="1:13" x14ac:dyDescent="0.2">
      <c r="A981" s="7" t="s">
        <v>55</v>
      </c>
      <c r="B981" s="7">
        <v>2000</v>
      </c>
      <c r="C981" s="7">
        <v>8</v>
      </c>
      <c r="D981" s="7">
        <v>26</v>
      </c>
      <c r="E981" s="7">
        <v>2000</v>
      </c>
      <c r="F981" s="7">
        <v>8</v>
      </c>
      <c r="G981" s="7">
        <v>29</v>
      </c>
      <c r="H981" s="7">
        <v>7</v>
      </c>
      <c r="I981" s="7">
        <v>500</v>
      </c>
      <c r="J981" s="7"/>
      <c r="K981" s="10">
        <v>27000000</v>
      </c>
      <c r="L981" s="10">
        <f>K981/0.79</f>
        <v>34177215.18987342</v>
      </c>
      <c r="M981" s="7" t="s">
        <v>12</v>
      </c>
    </row>
    <row r="982" spans="1:13" x14ac:dyDescent="0.2">
      <c r="A982" s="7" t="s">
        <v>55</v>
      </c>
      <c r="B982" s="7">
        <v>2001</v>
      </c>
      <c r="C982" s="7">
        <v>7</v>
      </c>
      <c r="D982" s="7">
        <v>14</v>
      </c>
      <c r="E982" s="7">
        <v>2001</v>
      </c>
      <c r="F982" s="7">
        <v>7</v>
      </c>
      <c r="G982" s="7">
        <v>15</v>
      </c>
      <c r="H982" s="7">
        <v>62</v>
      </c>
      <c r="I982" s="7">
        <v>295000</v>
      </c>
      <c r="J982" s="7"/>
      <c r="K982" s="10">
        <v>76000000</v>
      </c>
      <c r="L982" s="10">
        <f>K982/0.81</f>
        <v>93827160.493827149</v>
      </c>
      <c r="M982" s="7" t="s">
        <v>12</v>
      </c>
    </row>
    <row r="983" spans="1:13" x14ac:dyDescent="0.2">
      <c r="A983" s="7" t="s">
        <v>55</v>
      </c>
      <c r="B983" s="7">
        <v>2002</v>
      </c>
      <c r="C983" s="7">
        <v>8</v>
      </c>
      <c r="D983" s="7">
        <v>5</v>
      </c>
      <c r="E983" s="7">
        <v>2002</v>
      </c>
      <c r="F983" s="7">
        <v>8</v>
      </c>
      <c r="G983" s="7">
        <v>11</v>
      </c>
      <c r="H983" s="7">
        <v>21</v>
      </c>
      <c r="I983" s="7">
        <v>4007</v>
      </c>
      <c r="J983" s="7"/>
      <c r="K983" s="10">
        <v>345000000</v>
      </c>
      <c r="L983" s="9">
        <f>K983/0.82</f>
        <v>420731707.31707317</v>
      </c>
      <c r="M983" s="7" t="s">
        <v>12</v>
      </c>
    </row>
    <row r="984" spans="1:13" x14ac:dyDescent="0.2">
      <c r="A984" s="7" t="s">
        <v>55</v>
      </c>
      <c r="B984" s="7">
        <v>2004</v>
      </c>
      <c r="C984" s="7">
        <v>8</v>
      </c>
      <c r="D984" s="7">
        <v>15</v>
      </c>
      <c r="E984" s="7">
        <v>2004</v>
      </c>
      <c r="F984" s="7">
        <v>8</v>
      </c>
      <c r="G984" s="7">
        <v>22</v>
      </c>
      <c r="H984" s="7">
        <v>10</v>
      </c>
      <c r="I984" s="7">
        <v>1501</v>
      </c>
      <c r="J984" s="7"/>
      <c r="K984" s="10">
        <v>5548000</v>
      </c>
      <c r="L984" s="9">
        <f>K984/0.87</f>
        <v>6377011.4942528736</v>
      </c>
      <c r="M984" s="7" t="s">
        <v>12</v>
      </c>
    </row>
    <row r="985" spans="1:13" x14ac:dyDescent="0.2">
      <c r="A985" s="7" t="s">
        <v>55</v>
      </c>
      <c r="B985" s="7">
        <v>2004</v>
      </c>
      <c r="C985" s="7">
        <v>9</v>
      </c>
      <c r="D985" s="7">
        <v>11</v>
      </c>
      <c r="E985" s="7">
        <v>2004</v>
      </c>
      <c r="F985" s="7">
        <v>9</v>
      </c>
      <c r="G985" s="7">
        <v>12</v>
      </c>
      <c r="H985" s="7">
        <v>0</v>
      </c>
      <c r="I985" s="7">
        <v>3190</v>
      </c>
      <c r="J985" s="7"/>
      <c r="K985" s="10">
        <v>1047000</v>
      </c>
      <c r="L985" s="9">
        <f>K985/0.87</f>
        <v>1203448.2758620689</v>
      </c>
      <c r="M985" s="7" t="s">
        <v>12</v>
      </c>
    </row>
    <row r="986" spans="1:13" x14ac:dyDescent="0.2">
      <c r="A986" s="7" t="s">
        <v>55</v>
      </c>
      <c r="B986" s="7">
        <v>2011</v>
      </c>
      <c r="C986" s="7">
        <v>7</v>
      </c>
      <c r="D986" s="7">
        <v>27</v>
      </c>
      <c r="E986" s="7">
        <v>2011</v>
      </c>
      <c r="F986" s="7">
        <v>8</v>
      </c>
      <c r="G986" s="7">
        <v>9</v>
      </c>
      <c r="H986" s="7">
        <v>53</v>
      </c>
      <c r="I986" s="7">
        <v>29000</v>
      </c>
      <c r="J986" s="7"/>
      <c r="K986" s="10">
        <v>52000000</v>
      </c>
      <c r="L986" s="10">
        <f>K986/1.03</f>
        <v>50485436.893203884</v>
      </c>
      <c r="M986" s="7" t="s">
        <v>12</v>
      </c>
    </row>
    <row r="987" spans="1:13" x14ac:dyDescent="0.2">
      <c r="A987" s="7" t="s">
        <v>152</v>
      </c>
      <c r="B987" s="6">
        <v>1992</v>
      </c>
      <c r="C987" s="6">
        <v>5</v>
      </c>
      <c r="D987" s="6">
        <v>16</v>
      </c>
      <c r="E987" s="6">
        <v>1992</v>
      </c>
      <c r="F987" s="6">
        <v>5</v>
      </c>
      <c r="G987" s="6">
        <v>17</v>
      </c>
      <c r="H987" s="7">
        <v>4</v>
      </c>
      <c r="I987" s="7"/>
      <c r="J987" s="7"/>
      <c r="K987" s="9">
        <v>31000000</v>
      </c>
      <c r="L987" s="10">
        <f>K987/0.64</f>
        <v>48437500</v>
      </c>
      <c r="M987" s="7" t="s">
        <v>56</v>
      </c>
    </row>
    <row r="988" spans="1:13" x14ac:dyDescent="0.2">
      <c r="A988" s="7" t="s">
        <v>152</v>
      </c>
      <c r="B988" s="7">
        <v>1998</v>
      </c>
      <c r="C988" s="7">
        <v>5</v>
      </c>
      <c r="D988" s="7">
        <v>18</v>
      </c>
      <c r="E988" s="7">
        <v>1998</v>
      </c>
      <c r="F988" s="7">
        <v>5</v>
      </c>
      <c r="G988" s="7">
        <v>22</v>
      </c>
      <c r="H988" s="7">
        <v>1</v>
      </c>
      <c r="I988" s="7">
        <v>7728</v>
      </c>
      <c r="J988" s="7"/>
      <c r="K988" s="10">
        <v>2400000</v>
      </c>
      <c r="L988" s="9">
        <f>K988/0.75</f>
        <v>3200000</v>
      </c>
      <c r="M988" s="7" t="s">
        <v>12</v>
      </c>
    </row>
    <row r="989" spans="1:13" x14ac:dyDescent="0.2">
      <c r="A989" s="7" t="s">
        <v>152</v>
      </c>
      <c r="B989" s="7">
        <v>2005</v>
      </c>
      <c r="C989" s="7">
        <v>6</v>
      </c>
      <c r="D989" s="7">
        <v>10</v>
      </c>
      <c r="E989" s="7">
        <v>2005</v>
      </c>
      <c r="F989" s="7">
        <v>6</v>
      </c>
      <c r="G989" s="7">
        <v>13</v>
      </c>
      <c r="H989" s="7">
        <v>3</v>
      </c>
      <c r="I989" s="7">
        <v>2050</v>
      </c>
      <c r="J989" s="7"/>
      <c r="K989" s="10">
        <v>2660000</v>
      </c>
      <c r="L989" s="10">
        <f>K989/0.9</f>
        <v>2955555.5555555555</v>
      </c>
      <c r="M989" s="7" t="s">
        <v>12</v>
      </c>
    </row>
    <row r="990" spans="1:13" x14ac:dyDescent="0.2">
      <c r="A990" s="7" t="s">
        <v>152</v>
      </c>
      <c r="B990" s="7">
        <v>2007</v>
      </c>
      <c r="C990" s="7">
        <v>4</v>
      </c>
      <c r="D990" s="7">
        <v>17</v>
      </c>
      <c r="E990" s="7">
        <v>2007</v>
      </c>
      <c r="F990" s="7">
        <v>4</v>
      </c>
      <c r="G990" s="7">
        <v>25</v>
      </c>
      <c r="H990" s="7">
        <v>0</v>
      </c>
      <c r="I990" s="7">
        <v>845</v>
      </c>
      <c r="J990" s="7"/>
      <c r="K990" s="10">
        <v>200000</v>
      </c>
      <c r="L990" s="10">
        <f>K990/0.95</f>
        <v>210526.31578947368</v>
      </c>
      <c r="M990" s="7" t="s">
        <v>12</v>
      </c>
    </row>
    <row r="991" spans="1:13" x14ac:dyDescent="0.2">
      <c r="A991" s="7" t="s">
        <v>161</v>
      </c>
      <c r="B991" s="7">
        <v>1971</v>
      </c>
      <c r="C991" s="7">
        <v>8</v>
      </c>
      <c r="D991" s="7">
        <v>17</v>
      </c>
      <c r="E991" s="7">
        <v>1971</v>
      </c>
      <c r="F991" s="7">
        <v>8</v>
      </c>
      <c r="G991" s="7">
        <v>17</v>
      </c>
      <c r="H991" s="7">
        <v>14</v>
      </c>
      <c r="I991" s="7">
        <v>115000</v>
      </c>
      <c r="J991" s="7"/>
      <c r="K991" s="10">
        <v>200000</v>
      </c>
      <c r="L991" s="9">
        <f>K991/0.19</f>
        <v>1052631.5789473683</v>
      </c>
      <c r="M991" s="7" t="s">
        <v>12</v>
      </c>
    </row>
    <row r="992" spans="1:13" x14ac:dyDescent="0.2">
      <c r="A992" s="7" t="s">
        <v>161</v>
      </c>
      <c r="B992" s="7">
        <v>1992</v>
      </c>
      <c r="C992" s="7">
        <v>8</v>
      </c>
      <c r="D992" s="7"/>
      <c r="E992" s="7">
        <v>1992</v>
      </c>
      <c r="F992" s="7">
        <v>8</v>
      </c>
      <c r="G992" s="7"/>
      <c r="H992" s="7">
        <v>10</v>
      </c>
      <c r="I992" s="7">
        <v>150</v>
      </c>
      <c r="J992" s="7"/>
      <c r="K992" s="10">
        <v>21828000</v>
      </c>
      <c r="L992" s="10">
        <f>K992/0.64</f>
        <v>34106250</v>
      </c>
      <c r="M992" s="7" t="s">
        <v>12</v>
      </c>
    </row>
    <row r="993" spans="1:13" x14ac:dyDescent="0.2">
      <c r="A993" s="7" t="s">
        <v>161</v>
      </c>
      <c r="B993" s="7">
        <v>2000</v>
      </c>
      <c r="C993" s="7">
        <v>9</v>
      </c>
      <c r="D993" s="7"/>
      <c r="E993" s="7">
        <v>2000</v>
      </c>
      <c r="F993" s="7">
        <v>9</v>
      </c>
      <c r="G993" s="7"/>
      <c r="H993" s="7">
        <v>15</v>
      </c>
      <c r="I993" s="7">
        <v>450000</v>
      </c>
      <c r="J993" s="7"/>
      <c r="K993" s="10">
        <v>1000000</v>
      </c>
      <c r="L993" s="10">
        <f>K993/0.79</f>
        <v>1265822.7848101265</v>
      </c>
      <c r="M993" s="7" t="s">
        <v>12</v>
      </c>
    </row>
    <row r="994" spans="1:13" x14ac:dyDescent="0.2">
      <c r="A994" s="7" t="s">
        <v>161</v>
      </c>
      <c r="B994" s="7">
        <v>2013</v>
      </c>
      <c r="C994" s="7">
        <v>6</v>
      </c>
      <c r="D994" s="7"/>
      <c r="E994" s="7">
        <v>2013</v>
      </c>
      <c r="F994" s="7">
        <v>8</v>
      </c>
      <c r="G994" s="7"/>
      <c r="H994" s="7">
        <v>20</v>
      </c>
      <c r="I994" s="7">
        <v>350077</v>
      </c>
      <c r="J994" s="7"/>
      <c r="K994" s="10">
        <v>60000000</v>
      </c>
      <c r="L994" s="10">
        <f>K994/1.07</f>
        <v>56074766.355140187</v>
      </c>
      <c r="M994" s="7" t="s">
        <v>12</v>
      </c>
    </row>
    <row r="995" spans="1:13" x14ac:dyDescent="0.2">
      <c r="A995" s="7" t="s">
        <v>161</v>
      </c>
      <c r="B995" s="7">
        <v>2013</v>
      </c>
      <c r="C995" s="7">
        <v>9</v>
      </c>
      <c r="D995" s="7">
        <v>16</v>
      </c>
      <c r="E995" s="7">
        <v>2013</v>
      </c>
      <c r="F995" s="7">
        <v>9</v>
      </c>
      <c r="G995" s="7">
        <v>18</v>
      </c>
      <c r="H995" s="7">
        <v>3</v>
      </c>
      <c r="I995" s="7">
        <v>224176</v>
      </c>
      <c r="J995" s="7"/>
      <c r="K995" s="10">
        <v>61000000</v>
      </c>
      <c r="L995" s="10">
        <f>K995/1.07</f>
        <v>57009345.794392519</v>
      </c>
      <c r="M995" s="7" t="s">
        <v>12</v>
      </c>
    </row>
    <row r="996" spans="1:13" x14ac:dyDescent="0.2">
      <c r="A996" s="7" t="s">
        <v>357</v>
      </c>
      <c r="B996" s="6">
        <v>1966</v>
      </c>
      <c r="C996" s="6">
        <v>8</v>
      </c>
      <c r="D996" s="6">
        <v>25</v>
      </c>
      <c r="E996" s="6">
        <v>1966</v>
      </c>
      <c r="F996" s="6">
        <v>9</v>
      </c>
      <c r="G996" s="6">
        <v>1</v>
      </c>
      <c r="H996" s="7">
        <v>300</v>
      </c>
      <c r="I996" s="8">
        <v>70000</v>
      </c>
      <c r="J996" s="8">
        <v>2000</v>
      </c>
      <c r="K996" s="9">
        <v>15300000</v>
      </c>
      <c r="L996" s="9">
        <f>K996/0.15</f>
        <v>102000000</v>
      </c>
      <c r="M996" s="7" t="s">
        <v>9</v>
      </c>
    </row>
    <row r="997" spans="1:13" x14ac:dyDescent="0.2">
      <c r="A997" s="7" t="s">
        <v>357</v>
      </c>
      <c r="B997" s="6">
        <v>1968</v>
      </c>
      <c r="C997" s="6">
        <v>9</v>
      </c>
      <c r="D997" s="6">
        <v>5</v>
      </c>
      <c r="E997" s="6">
        <v>1968</v>
      </c>
      <c r="F997" s="6">
        <v>9</v>
      </c>
      <c r="G997" s="6">
        <v>12</v>
      </c>
      <c r="H997" s="7">
        <v>2</v>
      </c>
      <c r="I997" s="8">
        <v>9000</v>
      </c>
      <c r="J997" s="8">
        <v>600</v>
      </c>
      <c r="K997" s="9">
        <v>1280000</v>
      </c>
      <c r="L997" s="9">
        <f>K997/0.16</f>
        <v>8000000</v>
      </c>
      <c r="M997" s="7" t="s">
        <v>9</v>
      </c>
    </row>
    <row r="998" spans="1:13" x14ac:dyDescent="0.2">
      <c r="A998" s="7" t="s">
        <v>82</v>
      </c>
      <c r="B998" s="7">
        <v>1987</v>
      </c>
      <c r="C998" s="7">
        <v>6</v>
      </c>
      <c r="D998" s="7">
        <v>14</v>
      </c>
      <c r="E998" s="7">
        <v>1987</v>
      </c>
      <c r="F998" s="7">
        <v>6</v>
      </c>
      <c r="G998" s="7">
        <v>14</v>
      </c>
      <c r="H998" s="7">
        <v>0</v>
      </c>
      <c r="I998" s="7">
        <v>1500</v>
      </c>
      <c r="J998" s="7"/>
      <c r="K998" s="10">
        <v>10000000</v>
      </c>
      <c r="L998" s="10">
        <f>K998/0.52</f>
        <v>19230769.230769232</v>
      </c>
      <c r="M998" s="7" t="s">
        <v>12</v>
      </c>
    </row>
    <row r="999" spans="1:13" x14ac:dyDescent="0.2">
      <c r="A999" s="7" t="s">
        <v>318</v>
      </c>
      <c r="B999" s="6">
        <v>2006</v>
      </c>
      <c r="C999" s="6">
        <v>2</v>
      </c>
      <c r="D999" s="6">
        <v>15</v>
      </c>
      <c r="E999" s="6">
        <v>2006</v>
      </c>
      <c r="F999" s="6">
        <v>2</v>
      </c>
      <c r="G999" s="6">
        <v>23</v>
      </c>
      <c r="H999" s="7">
        <v>9</v>
      </c>
      <c r="I999" s="7"/>
      <c r="J999" s="7"/>
      <c r="K999" s="9">
        <v>4000000</v>
      </c>
      <c r="L999" s="10">
        <f>K999/0.92</f>
        <v>4347826.0869565215</v>
      </c>
      <c r="M999" s="7" t="s">
        <v>56</v>
      </c>
    </row>
    <row r="1000" spans="1:13" x14ac:dyDescent="0.2">
      <c r="A1000" s="7" t="s">
        <v>228</v>
      </c>
      <c r="B1000" s="7">
        <v>1995</v>
      </c>
      <c r="C1000" s="7">
        <v>10</v>
      </c>
      <c r="D1000" s="7"/>
      <c r="E1000" s="7">
        <v>1995</v>
      </c>
      <c r="F1000" s="7">
        <v>10</v>
      </c>
      <c r="G1000" s="7"/>
      <c r="H1000" s="7">
        <v>0</v>
      </c>
      <c r="I1000" s="7">
        <v>0</v>
      </c>
      <c r="J1000" s="7"/>
      <c r="K1000" s="10">
        <v>42200000</v>
      </c>
      <c r="L1000" s="9">
        <f>K1000/0.7</f>
        <v>60285714.285714291</v>
      </c>
      <c r="M1000" s="7" t="s">
        <v>12</v>
      </c>
    </row>
    <row r="1001" spans="1:13" x14ac:dyDescent="0.2">
      <c r="A1001" s="7" t="s">
        <v>195</v>
      </c>
      <c r="B1001" s="7">
        <v>1993</v>
      </c>
      <c r="C1001" s="7">
        <v>12</v>
      </c>
      <c r="D1001" s="7">
        <v>20</v>
      </c>
      <c r="E1001" s="7">
        <v>1993</v>
      </c>
      <c r="F1001" s="7">
        <v>12</v>
      </c>
      <c r="G1001" s="7">
        <v>31</v>
      </c>
      <c r="H1001" s="7">
        <v>0</v>
      </c>
      <c r="I1001" s="7">
        <v>0</v>
      </c>
      <c r="J1001" s="7"/>
      <c r="K1001" s="10">
        <v>10000000</v>
      </c>
      <c r="L1001" s="9">
        <f>K1001/0.66</f>
        <v>15151515.15151515</v>
      </c>
      <c r="M1001" s="7" t="s">
        <v>12</v>
      </c>
    </row>
    <row r="1002" spans="1:13" x14ac:dyDescent="0.2">
      <c r="A1002" s="7" t="s">
        <v>214</v>
      </c>
      <c r="B1002" s="7">
        <v>1995</v>
      </c>
      <c r="C1002" s="7">
        <v>7</v>
      </c>
      <c r="D1002" s="7"/>
      <c r="E1002" s="7">
        <v>1995</v>
      </c>
      <c r="F1002" s="7">
        <v>7</v>
      </c>
      <c r="G1002" s="7"/>
      <c r="H1002" s="7">
        <v>0</v>
      </c>
      <c r="I1002" s="7">
        <v>1500</v>
      </c>
      <c r="J1002" s="7"/>
      <c r="K1002" s="10">
        <v>245000000</v>
      </c>
      <c r="L1002" s="9">
        <f>K1002/0.7</f>
        <v>350000000</v>
      </c>
      <c r="M1002" s="7" t="s">
        <v>12</v>
      </c>
    </row>
    <row r="1003" spans="1:13" x14ac:dyDescent="0.2">
      <c r="A1003" s="7" t="s">
        <v>214</v>
      </c>
      <c r="B1003" s="7">
        <v>2004</v>
      </c>
      <c r="C1003" s="7">
        <v>6</v>
      </c>
      <c r="D1003" s="7">
        <v>4</v>
      </c>
      <c r="E1003" s="7">
        <v>2004</v>
      </c>
      <c r="F1003" s="7">
        <v>6</v>
      </c>
      <c r="G1003" s="7">
        <v>7</v>
      </c>
      <c r="H1003" s="7">
        <v>0</v>
      </c>
      <c r="I1003" s="7">
        <v>100000</v>
      </c>
      <c r="J1003" s="7"/>
      <c r="K1003" s="10">
        <v>3600000</v>
      </c>
      <c r="L1003" s="9">
        <f>K1003/0.87</f>
        <v>4137931.0344827585</v>
      </c>
      <c r="M1003" s="7" t="s">
        <v>12</v>
      </c>
    </row>
    <row r="1004" spans="1:13" x14ac:dyDescent="0.2">
      <c r="A1004" s="7" t="s">
        <v>306</v>
      </c>
      <c r="B1004" s="7">
        <v>2003</v>
      </c>
      <c r="C1004" s="7">
        <v>1</v>
      </c>
      <c r="D1004" s="7">
        <v>18</v>
      </c>
      <c r="E1004" s="7">
        <v>2003</v>
      </c>
      <c r="F1004" s="7">
        <v>1</v>
      </c>
      <c r="G1004" s="7">
        <v>31</v>
      </c>
      <c r="H1004" s="7">
        <v>16</v>
      </c>
      <c r="I1004" s="7">
        <v>23370</v>
      </c>
      <c r="J1004" s="7"/>
      <c r="K1004" s="10">
        <v>150000000</v>
      </c>
      <c r="L1004" s="10">
        <f>K1004/0.84</f>
        <v>178571428.57142857</v>
      </c>
      <c r="M1004" s="7" t="s">
        <v>12</v>
      </c>
    </row>
    <row r="1005" spans="1:13" x14ac:dyDescent="0.2">
      <c r="A1005" s="7" t="s">
        <v>306</v>
      </c>
      <c r="B1005" s="6">
        <v>2004</v>
      </c>
      <c r="C1005" s="6">
        <v>3</v>
      </c>
      <c r="D1005" s="6">
        <v>7</v>
      </c>
      <c r="E1005" s="6">
        <v>2004</v>
      </c>
      <c r="F1005" s="6">
        <v>3</v>
      </c>
      <c r="G1005" s="6">
        <v>19</v>
      </c>
      <c r="H1005" s="7">
        <v>198</v>
      </c>
      <c r="I1005" s="7"/>
      <c r="J1005" s="7"/>
      <c r="K1005" s="9">
        <v>250000000</v>
      </c>
      <c r="L1005" s="9">
        <f>K1005/0.87</f>
        <v>287356321.83908045</v>
      </c>
      <c r="M1005" s="7" t="s">
        <v>56</v>
      </c>
    </row>
    <row r="1006" spans="1:13" x14ac:dyDescent="0.2">
      <c r="A1006" s="7" t="s">
        <v>51</v>
      </c>
      <c r="B1006" s="6">
        <v>1984</v>
      </c>
      <c r="C1006" s="6">
        <v>1</v>
      </c>
      <c r="D1006" s="6">
        <v>16</v>
      </c>
      <c r="E1006" s="6">
        <v>1984</v>
      </c>
      <c r="F1006" s="6">
        <v>2</v>
      </c>
      <c r="G1006" s="6">
        <v>2</v>
      </c>
      <c r="H1006" s="7"/>
      <c r="I1006" s="7"/>
      <c r="J1006" s="7"/>
      <c r="K1006" s="9">
        <v>199000000</v>
      </c>
      <c r="L1006" s="9">
        <f>K1006/0.48</f>
        <v>414583333.33333337</v>
      </c>
      <c r="M1006" s="7" t="s">
        <v>52</v>
      </c>
    </row>
    <row r="1007" spans="1:13" x14ac:dyDescent="0.2">
      <c r="A1007" s="7" t="s">
        <v>135</v>
      </c>
      <c r="B1007" s="6">
        <v>1967</v>
      </c>
      <c r="C1007" s="6">
        <v>3</v>
      </c>
      <c r="D1007" s="6">
        <v>12</v>
      </c>
      <c r="E1007" s="6">
        <v>1967</v>
      </c>
      <c r="F1007" s="6">
        <v>3</v>
      </c>
      <c r="G1007" s="6">
        <v>1</v>
      </c>
      <c r="H1007" s="7">
        <v>0</v>
      </c>
      <c r="I1007" s="8">
        <v>1200</v>
      </c>
      <c r="J1007" s="8">
        <v>1200</v>
      </c>
      <c r="K1007" s="9">
        <v>500000</v>
      </c>
      <c r="L1007" s="9">
        <f>K1007/0.15</f>
        <v>3333333.3333333335</v>
      </c>
      <c r="M1007" s="7" t="s">
        <v>9</v>
      </c>
    </row>
    <row r="1008" spans="1:13" x14ac:dyDescent="0.2">
      <c r="A1008" s="7" t="s">
        <v>135</v>
      </c>
      <c r="B1008" s="6">
        <v>1969</v>
      </c>
      <c r="C1008" s="6">
        <v>1</v>
      </c>
      <c r="D1008" s="6">
        <v>1</v>
      </c>
      <c r="E1008" s="6">
        <v>1969</v>
      </c>
      <c r="F1008" s="6">
        <v>1</v>
      </c>
      <c r="G1008" s="6">
        <v>1</v>
      </c>
      <c r="H1008" s="7">
        <v>0</v>
      </c>
      <c r="I1008" s="8">
        <v>2300</v>
      </c>
      <c r="J1008" s="8">
        <v>2300</v>
      </c>
      <c r="K1008" s="9">
        <v>200000</v>
      </c>
      <c r="L1008" s="9">
        <f>K1008/0.17</f>
        <v>1176470.588235294</v>
      </c>
      <c r="M1008" s="7" t="s">
        <v>9</v>
      </c>
    </row>
    <row r="1009" spans="1:13" x14ac:dyDescent="0.2">
      <c r="A1009" s="7" t="s">
        <v>135</v>
      </c>
      <c r="B1009" s="7">
        <v>1991</v>
      </c>
      <c r="C1009" s="7">
        <v>3</v>
      </c>
      <c r="D1009" s="7">
        <v>10</v>
      </c>
      <c r="E1009" s="7">
        <v>1991</v>
      </c>
      <c r="F1009" s="7">
        <v>3</v>
      </c>
      <c r="G1009" s="7">
        <v>15</v>
      </c>
      <c r="H1009" s="7">
        <v>472</v>
      </c>
      <c r="I1009" s="7">
        <v>150000</v>
      </c>
      <c r="J1009" s="7"/>
      <c r="K1009" s="10">
        <v>24000000</v>
      </c>
      <c r="L1009" s="10">
        <f>K1009/0.62</f>
        <v>38709677.419354841</v>
      </c>
      <c r="M1009" s="7" t="s">
        <v>12</v>
      </c>
    </row>
    <row r="1010" spans="1:13" x14ac:dyDescent="0.2">
      <c r="A1010" s="7" t="s">
        <v>135</v>
      </c>
      <c r="B1010" s="7">
        <v>1998</v>
      </c>
      <c r="C1010" s="7">
        <v>1</v>
      </c>
      <c r="D1010" s="7">
        <v>19</v>
      </c>
      <c r="E1010" s="7">
        <v>1998</v>
      </c>
      <c r="F1010" s="7">
        <v>2</v>
      </c>
      <c r="G1010" s="7">
        <v>4</v>
      </c>
      <c r="H1010" s="7">
        <v>4</v>
      </c>
      <c r="I1010" s="7">
        <v>15000</v>
      </c>
      <c r="J1010" s="7"/>
      <c r="K1010" s="10">
        <v>89000</v>
      </c>
      <c r="L1010" s="9">
        <f>K1010/0.75</f>
        <v>118666.66666666667</v>
      </c>
      <c r="M1010" s="7" t="s">
        <v>12</v>
      </c>
    </row>
    <row r="1011" spans="1:13" x14ac:dyDescent="0.2">
      <c r="A1011" s="7" t="s">
        <v>135</v>
      </c>
      <c r="B1011" s="7">
        <v>2000</v>
      </c>
      <c r="C1011" s="7">
        <v>3</v>
      </c>
      <c r="D1011" s="7"/>
      <c r="E1011" s="7">
        <v>2000</v>
      </c>
      <c r="F1011" s="7">
        <v>3</v>
      </c>
      <c r="G1011" s="7"/>
      <c r="H1011" s="7">
        <v>0</v>
      </c>
      <c r="I1011" s="7">
        <v>20000</v>
      </c>
      <c r="J1011" s="7"/>
      <c r="K1011" s="10">
        <v>1000000</v>
      </c>
      <c r="L1011" s="10">
        <f>K1011/0.79</f>
        <v>1265822.7848101265</v>
      </c>
      <c r="M1011" s="7" t="s">
        <v>12</v>
      </c>
    </row>
    <row r="1012" spans="1:13" x14ac:dyDescent="0.2">
      <c r="A1012" s="7" t="s">
        <v>135</v>
      </c>
      <c r="B1012" s="7">
        <v>2001</v>
      </c>
      <c r="C1012" s="7">
        <v>1</v>
      </c>
      <c r="D1012" s="7"/>
      <c r="E1012" s="7">
        <v>2001</v>
      </c>
      <c r="F1012" s="7">
        <v>1</v>
      </c>
      <c r="G1012" s="7"/>
      <c r="H1012" s="7">
        <v>59</v>
      </c>
      <c r="I1012" s="7">
        <v>500000</v>
      </c>
      <c r="J1012" s="7"/>
      <c r="K1012" s="10">
        <v>6700000</v>
      </c>
      <c r="L1012" s="10">
        <f>K1012/0.81</f>
        <v>8271604.9382716045</v>
      </c>
      <c r="M1012" s="7" t="s">
        <v>12</v>
      </c>
    </row>
    <row r="1013" spans="1:13" x14ac:dyDescent="0.2">
      <c r="A1013" s="7" t="s">
        <v>241</v>
      </c>
      <c r="B1013" s="6">
        <v>1997</v>
      </c>
      <c r="C1013" s="6">
        <v>1</v>
      </c>
      <c r="D1013" s="6">
        <v>15</v>
      </c>
      <c r="E1013" s="6">
        <v>1997</v>
      </c>
      <c r="F1013" s="6">
        <v>2</v>
      </c>
      <c r="G1013" s="6">
        <v>28</v>
      </c>
      <c r="H1013" s="7">
        <v>78</v>
      </c>
      <c r="I1013" s="7"/>
      <c r="J1013" s="7"/>
      <c r="K1013" s="9">
        <v>30000000</v>
      </c>
      <c r="L1013" s="10">
        <f>K1013/0.74</f>
        <v>40540540.540540539</v>
      </c>
      <c r="M1013" s="7" t="s">
        <v>56</v>
      </c>
    </row>
    <row r="1014" spans="1:13" x14ac:dyDescent="0.2">
      <c r="A1014" s="7" t="s">
        <v>75</v>
      </c>
      <c r="B1014" s="6">
        <v>1965</v>
      </c>
      <c r="C1014" s="6">
        <v>12</v>
      </c>
      <c r="D1014" s="6">
        <v>3</v>
      </c>
      <c r="E1014" s="6">
        <v>1965</v>
      </c>
      <c r="F1014" s="6">
        <v>12</v>
      </c>
      <c r="G1014" s="6">
        <v>5</v>
      </c>
      <c r="H1014" s="7">
        <v>6</v>
      </c>
      <c r="I1014" s="8">
        <v>300000</v>
      </c>
      <c r="J1014" s="7"/>
      <c r="K1014" s="9">
        <v>1000000</v>
      </c>
      <c r="L1014" s="9">
        <f>K1014/0.14</f>
        <v>7142857.1428571418</v>
      </c>
      <c r="M1014" s="7" t="s">
        <v>9</v>
      </c>
    </row>
    <row r="1015" spans="1:13" x14ac:dyDescent="0.2">
      <c r="A1015" s="7" t="s">
        <v>75</v>
      </c>
      <c r="B1015" s="6">
        <v>1967</v>
      </c>
      <c r="C1015" s="6">
        <v>1</v>
      </c>
      <c r="D1015" s="6">
        <v>1</v>
      </c>
      <c r="E1015" s="6">
        <v>1967</v>
      </c>
      <c r="F1015" s="6">
        <v>1</v>
      </c>
      <c r="G1015" s="6">
        <v>1</v>
      </c>
      <c r="H1015" s="7">
        <v>50</v>
      </c>
      <c r="I1015" s="8">
        <v>125000</v>
      </c>
      <c r="J1015" s="8">
        <v>15000</v>
      </c>
      <c r="K1015" s="9">
        <v>25600000</v>
      </c>
      <c r="L1015" s="9">
        <f>K1015/0.15</f>
        <v>170666666.66666669</v>
      </c>
      <c r="M1015" s="7" t="s">
        <v>9</v>
      </c>
    </row>
    <row r="1016" spans="1:13" x14ac:dyDescent="0.2">
      <c r="A1016" s="7" t="s">
        <v>75</v>
      </c>
      <c r="B1016" s="6">
        <v>1970</v>
      </c>
      <c r="C1016" s="6">
        <v>12</v>
      </c>
      <c r="D1016" s="6">
        <v>26</v>
      </c>
      <c r="E1016" s="6">
        <v>1971</v>
      </c>
      <c r="F1016" s="6">
        <v>1</v>
      </c>
      <c r="G1016" s="6">
        <v>6</v>
      </c>
      <c r="H1016" s="7">
        <v>61</v>
      </c>
      <c r="I1016" s="8">
        <v>243000</v>
      </c>
      <c r="J1016" s="7"/>
      <c r="K1016" s="9">
        <v>37000000</v>
      </c>
      <c r="L1016" s="10">
        <f>K1016/0.19</f>
        <v>194736842.10526314</v>
      </c>
      <c r="M1016" s="7" t="s">
        <v>9</v>
      </c>
    </row>
    <row r="1017" spans="1:13" x14ac:dyDescent="0.2">
      <c r="A1017" s="7" t="s">
        <v>75</v>
      </c>
      <c r="B1017" s="7">
        <v>1986</v>
      </c>
      <c r="C1017" s="7">
        <v>11</v>
      </c>
      <c r="D1017" s="7">
        <v>28</v>
      </c>
      <c r="E1017" s="7">
        <v>1986</v>
      </c>
      <c r="F1017" s="7">
        <v>11</v>
      </c>
      <c r="G1017" s="7">
        <v>28</v>
      </c>
      <c r="H1017" s="7">
        <v>11</v>
      </c>
      <c r="I1017" s="7">
        <v>25000</v>
      </c>
      <c r="J1017" s="7"/>
      <c r="K1017" s="10">
        <v>11500000</v>
      </c>
      <c r="L1017" s="9">
        <f>K1017/0.5</f>
        <v>23000000</v>
      </c>
      <c r="M1017" s="7" t="s">
        <v>12</v>
      </c>
    </row>
    <row r="1018" spans="1:13" x14ac:dyDescent="0.2">
      <c r="A1018" s="7" t="s">
        <v>75</v>
      </c>
      <c r="B1018" s="7">
        <v>2000</v>
      </c>
      <c r="C1018" s="7">
        <v>11</v>
      </c>
      <c r="D1018" s="7">
        <v>21</v>
      </c>
      <c r="E1018" s="7">
        <v>2000</v>
      </c>
      <c r="F1018" s="7">
        <v>12</v>
      </c>
      <c r="G1018" s="7">
        <v>1</v>
      </c>
      <c r="H1018" s="7">
        <v>12</v>
      </c>
      <c r="I1018" s="7">
        <v>8000</v>
      </c>
      <c r="J1018" s="7"/>
      <c r="K1018" s="10">
        <v>1000000</v>
      </c>
      <c r="L1018" s="10">
        <f>K1018/0.79</f>
        <v>1265822.7848101265</v>
      </c>
      <c r="M1018" s="7" t="s">
        <v>12</v>
      </c>
    </row>
    <row r="1019" spans="1:13" x14ac:dyDescent="0.2">
      <c r="A1019" s="7" t="s">
        <v>75</v>
      </c>
      <c r="B1019" s="7">
        <v>2004</v>
      </c>
      <c r="C1019" s="7">
        <v>12</v>
      </c>
      <c r="D1019" s="7">
        <v>10</v>
      </c>
      <c r="E1019" s="7">
        <v>2004</v>
      </c>
      <c r="F1019" s="7">
        <v>12</v>
      </c>
      <c r="G1019" s="7">
        <v>18</v>
      </c>
      <c r="H1019" s="7">
        <v>13</v>
      </c>
      <c r="I1019" s="7">
        <v>15000</v>
      </c>
      <c r="J1019" s="7"/>
      <c r="K1019" s="10">
        <v>10000000</v>
      </c>
      <c r="L1019" s="9">
        <f>K1019/0.87</f>
        <v>11494252.873563219</v>
      </c>
      <c r="M1019" s="7" t="s">
        <v>12</v>
      </c>
    </row>
    <row r="1020" spans="1:13" x14ac:dyDescent="0.2">
      <c r="A1020" s="7" t="s">
        <v>75</v>
      </c>
      <c r="B1020" s="6">
        <v>2006</v>
      </c>
      <c r="C1020" s="6">
        <v>12</v>
      </c>
      <c r="D1020" s="6">
        <v>19</v>
      </c>
      <c r="E1020" s="6">
        <v>2007</v>
      </c>
      <c r="F1020" s="6">
        <v>1</v>
      </c>
      <c r="G1020" s="6">
        <v>10</v>
      </c>
      <c r="H1020" s="7">
        <v>16</v>
      </c>
      <c r="I1020" s="7"/>
      <c r="J1020" s="7"/>
      <c r="K1020" s="9">
        <v>22000000</v>
      </c>
      <c r="L1020" s="10">
        <f>K1020/0.95</f>
        <v>23157894.736842107</v>
      </c>
      <c r="M1020" s="7" t="s">
        <v>56</v>
      </c>
    </row>
    <row r="1021" spans="1:13" x14ac:dyDescent="0.2">
      <c r="A1021" s="7" t="s">
        <v>75</v>
      </c>
      <c r="B1021" s="7">
        <v>2007</v>
      </c>
      <c r="C1021" s="7">
        <v>1</v>
      </c>
      <c r="D1021" s="7">
        <v>11</v>
      </c>
      <c r="E1021" s="7">
        <v>2007</v>
      </c>
      <c r="F1021" s="7">
        <v>2</v>
      </c>
      <c r="G1021" s="7">
        <v>1</v>
      </c>
      <c r="H1021" s="7">
        <v>17</v>
      </c>
      <c r="I1021" s="7">
        <v>137533</v>
      </c>
      <c r="J1021" s="7"/>
      <c r="K1021" s="10">
        <v>605000000</v>
      </c>
      <c r="L1021" s="10">
        <f>K1021/0.95</f>
        <v>636842105.26315796</v>
      </c>
      <c r="M1021" s="7" t="s">
        <v>12</v>
      </c>
    </row>
    <row r="1022" spans="1:13" x14ac:dyDescent="0.2">
      <c r="A1022" s="7" t="s">
        <v>75</v>
      </c>
      <c r="B1022" s="7">
        <v>2007</v>
      </c>
      <c r="C1022" s="7">
        <v>12</v>
      </c>
      <c r="D1022" s="7">
        <v>7</v>
      </c>
      <c r="E1022" s="7">
        <v>2007</v>
      </c>
      <c r="F1022" s="7">
        <v>12</v>
      </c>
      <c r="G1022" s="7">
        <v>21</v>
      </c>
      <c r="H1022" s="7">
        <v>29</v>
      </c>
      <c r="I1022" s="7">
        <v>29000</v>
      </c>
      <c r="J1022" s="7"/>
      <c r="K1022" s="10">
        <v>363000000</v>
      </c>
      <c r="L1022" s="10">
        <f>K1022/0.95</f>
        <v>382105263.15789473</v>
      </c>
      <c r="M1022" s="7" t="s">
        <v>12</v>
      </c>
    </row>
    <row r="1023" spans="1:13" x14ac:dyDescent="0.2">
      <c r="A1023" s="7" t="s">
        <v>75</v>
      </c>
      <c r="B1023" s="6">
        <v>2008</v>
      </c>
      <c r="C1023" s="6">
        <v>9</v>
      </c>
      <c r="D1023" s="6">
        <v>5</v>
      </c>
      <c r="E1023" s="6">
        <v>2008</v>
      </c>
      <c r="F1023" s="6">
        <v>9</v>
      </c>
      <c r="G1023" s="6">
        <v>7</v>
      </c>
      <c r="H1023" s="7"/>
      <c r="I1023" s="7"/>
      <c r="J1023" s="7"/>
      <c r="K1023" s="9">
        <v>108000000</v>
      </c>
      <c r="L1023" s="9">
        <f>K1023/0.99</f>
        <v>109090909.09090909</v>
      </c>
      <c r="M1023" s="7" t="s">
        <v>56</v>
      </c>
    </row>
    <row r="1024" spans="1:13" x14ac:dyDescent="0.2">
      <c r="A1024" s="7" t="s">
        <v>75</v>
      </c>
      <c r="B1024" s="7">
        <v>2014</v>
      </c>
      <c r="C1024" s="7">
        <v>12</v>
      </c>
      <c r="D1024" s="7">
        <v>16</v>
      </c>
      <c r="E1024" s="7">
        <v>2014</v>
      </c>
      <c r="F1024" s="7">
        <v>12</v>
      </c>
      <c r="G1024" s="7">
        <v>30</v>
      </c>
      <c r="H1024" s="7">
        <v>17</v>
      </c>
      <c r="I1024" s="7">
        <v>230000</v>
      </c>
      <c r="J1024" s="7"/>
      <c r="K1024" s="10">
        <v>284000000</v>
      </c>
      <c r="L1024" s="10">
        <f>K1024/1.09</f>
        <v>260550458.71559632</v>
      </c>
      <c r="M1024" s="7" t="s">
        <v>12</v>
      </c>
    </row>
    <row r="1025" spans="1:13" x14ac:dyDescent="0.2">
      <c r="A1025" s="7" t="s">
        <v>251</v>
      </c>
      <c r="B1025" s="6">
        <v>1997</v>
      </c>
      <c r="C1025" s="6">
        <v>8</v>
      </c>
      <c r="D1025" s="6">
        <v>23</v>
      </c>
      <c r="E1025" s="6">
        <v>1997</v>
      </c>
      <c r="F1025" s="6">
        <v>8</v>
      </c>
      <c r="G1025" s="6">
        <v>27</v>
      </c>
      <c r="H1025" s="7">
        <v>6</v>
      </c>
      <c r="I1025" s="7"/>
      <c r="J1025" s="7"/>
      <c r="K1025" s="9">
        <v>39000000</v>
      </c>
      <c r="L1025" s="10">
        <f>K1025/0.74</f>
        <v>52702702.702702701</v>
      </c>
      <c r="M1025" s="7" t="s">
        <v>56</v>
      </c>
    </row>
    <row r="1026" spans="1:13" x14ac:dyDescent="0.2">
      <c r="A1026" s="7" t="s">
        <v>292</v>
      </c>
      <c r="B1026" s="6">
        <v>2001</v>
      </c>
      <c r="C1026" s="6">
        <v>3</v>
      </c>
      <c r="D1026" s="6">
        <v>8</v>
      </c>
      <c r="E1026" s="6">
        <v>2001</v>
      </c>
      <c r="F1026" s="6">
        <v>3</v>
      </c>
      <c r="G1026" s="6">
        <v>8</v>
      </c>
      <c r="H1026" s="7">
        <v>0</v>
      </c>
      <c r="I1026" s="7"/>
      <c r="J1026" s="7"/>
      <c r="K1026" s="9">
        <v>236835.872740191</v>
      </c>
      <c r="L1026" s="10">
        <f>K1026/0.81</f>
        <v>292389.96634591481</v>
      </c>
      <c r="M1026" s="7" t="s">
        <v>56</v>
      </c>
    </row>
    <row r="1027" spans="1:13" x14ac:dyDescent="0.2">
      <c r="A1027" s="7" t="s">
        <v>240</v>
      </c>
      <c r="B1027" s="6">
        <v>1996</v>
      </c>
      <c r="C1027" s="6">
        <v>12</v>
      </c>
      <c r="D1027" s="6">
        <v>26</v>
      </c>
      <c r="E1027" s="6">
        <v>1996</v>
      </c>
      <c r="F1027" s="6">
        <v>12</v>
      </c>
      <c r="G1027" s="6">
        <v>28</v>
      </c>
      <c r="H1027" s="7">
        <v>200</v>
      </c>
      <c r="I1027" s="7"/>
      <c r="J1027" s="7"/>
      <c r="K1027" s="9">
        <v>52000000</v>
      </c>
      <c r="L1027" s="10">
        <f>K1027/0.72</f>
        <v>72222222.222222224</v>
      </c>
      <c r="M1027" s="7" t="s">
        <v>56</v>
      </c>
    </row>
    <row r="1028" spans="1:13" x14ac:dyDescent="0.2">
      <c r="A1028" s="7" t="s">
        <v>79</v>
      </c>
      <c r="B1028" s="7">
        <v>1987</v>
      </c>
      <c r="C1028" s="7">
        <v>4</v>
      </c>
      <c r="D1028" s="7">
        <v>11</v>
      </c>
      <c r="E1028" s="7">
        <v>1987</v>
      </c>
      <c r="F1028" s="7">
        <v>4</v>
      </c>
      <c r="G1028" s="7">
        <v>11</v>
      </c>
      <c r="H1028" s="7">
        <v>0</v>
      </c>
      <c r="I1028" s="7">
        <v>300</v>
      </c>
      <c r="J1028" s="7"/>
      <c r="K1028" s="10">
        <v>6000000</v>
      </c>
      <c r="L1028" s="10">
        <f>K1028/0.52</f>
        <v>11538461.538461538</v>
      </c>
      <c r="M1028" s="7" t="s">
        <v>12</v>
      </c>
    </row>
    <row r="1029" spans="1:13" x14ac:dyDescent="0.2">
      <c r="A1029" s="7" t="s">
        <v>129</v>
      </c>
      <c r="B1029" s="6">
        <v>1990</v>
      </c>
      <c r="C1029" s="6">
        <v>10</v>
      </c>
      <c r="D1029" s="6">
        <v>4</v>
      </c>
      <c r="E1029" s="6">
        <v>1990</v>
      </c>
      <c r="F1029" s="6">
        <v>10</v>
      </c>
      <c r="G1029" s="6">
        <v>6</v>
      </c>
      <c r="H1029" s="7">
        <v>6</v>
      </c>
      <c r="I1029" s="7"/>
      <c r="J1029" s="7"/>
      <c r="K1029" s="9">
        <v>1000000</v>
      </c>
      <c r="L1029" s="12">
        <f>K1029/0.6</f>
        <v>1666666.6666666667</v>
      </c>
      <c r="M1029" s="7" t="s">
        <v>56</v>
      </c>
    </row>
    <row r="1030" spans="1:13" x14ac:dyDescent="0.2">
      <c r="A1030" s="7" t="s">
        <v>23</v>
      </c>
      <c r="B1030" s="6">
        <v>1965</v>
      </c>
      <c r="C1030" s="6">
        <v>8</v>
      </c>
      <c r="D1030" s="6">
        <v>21</v>
      </c>
      <c r="E1030" s="7"/>
      <c r="F1030" s="7"/>
      <c r="G1030" s="7"/>
      <c r="H1030" s="7">
        <v>27</v>
      </c>
      <c r="I1030" s="8">
        <v>0</v>
      </c>
      <c r="J1030" s="7">
        <v>0</v>
      </c>
      <c r="K1030" s="9">
        <v>8000000</v>
      </c>
      <c r="L1030" s="9">
        <f>K1030/0.14</f>
        <v>57142857.142857134</v>
      </c>
      <c r="M1030" s="7" t="s">
        <v>9</v>
      </c>
    </row>
    <row r="1031" spans="1:13" x14ac:dyDescent="0.2">
      <c r="A1031" s="7" t="s">
        <v>23</v>
      </c>
      <c r="B1031" s="6">
        <v>1967</v>
      </c>
      <c r="C1031" s="6">
        <v>12</v>
      </c>
      <c r="D1031" s="6">
        <v>20</v>
      </c>
      <c r="E1031" s="6">
        <v>1967</v>
      </c>
      <c r="F1031" s="6">
        <v>12</v>
      </c>
      <c r="G1031" s="6">
        <v>20</v>
      </c>
      <c r="H1031" s="7">
        <v>0</v>
      </c>
      <c r="I1031" s="8">
        <v>8345</v>
      </c>
      <c r="J1031" s="7"/>
      <c r="K1031" s="9">
        <v>500000</v>
      </c>
      <c r="L1031" s="9">
        <f>K1031/0.15</f>
        <v>3333333.3333333335</v>
      </c>
      <c r="M1031" s="7" t="s">
        <v>9</v>
      </c>
    </row>
    <row r="1032" spans="1:13" x14ac:dyDescent="0.2">
      <c r="A1032" s="7" t="s">
        <v>23</v>
      </c>
      <c r="B1032" s="7">
        <v>1973</v>
      </c>
      <c r="C1032" s="7">
        <v>8</v>
      </c>
      <c r="D1032" s="7"/>
      <c r="E1032" s="7">
        <v>1973</v>
      </c>
      <c r="F1032" s="7">
        <v>8</v>
      </c>
      <c r="G1032" s="7"/>
      <c r="H1032" s="7">
        <v>100</v>
      </c>
      <c r="I1032" s="7">
        <v>150000</v>
      </c>
      <c r="J1032" s="7"/>
      <c r="K1032" s="10">
        <v>100000000</v>
      </c>
      <c r="L1032" s="9">
        <f>K1032/0.2</f>
        <v>500000000</v>
      </c>
      <c r="M1032" s="7" t="s">
        <v>12</v>
      </c>
    </row>
    <row r="1033" spans="1:13" x14ac:dyDescent="0.2">
      <c r="A1033" s="7" t="s">
        <v>23</v>
      </c>
      <c r="B1033" s="7">
        <v>1978</v>
      </c>
      <c r="C1033" s="7">
        <v>3</v>
      </c>
      <c r="D1033" s="7"/>
      <c r="E1033" s="7">
        <v>1978</v>
      </c>
      <c r="F1033" s="7">
        <v>3</v>
      </c>
      <c r="G1033" s="7"/>
      <c r="H1033" s="7">
        <v>6</v>
      </c>
      <c r="I1033" s="7">
        <v>7000</v>
      </c>
      <c r="J1033" s="7"/>
      <c r="K1033" s="10">
        <v>24300000</v>
      </c>
      <c r="L1033" s="9">
        <f>K1033/0.3</f>
        <v>81000000</v>
      </c>
      <c r="M1033" s="7" t="s">
        <v>12</v>
      </c>
    </row>
    <row r="1034" spans="1:13" x14ac:dyDescent="0.2">
      <c r="A1034" s="7" t="s">
        <v>23</v>
      </c>
      <c r="B1034" s="7">
        <v>1980</v>
      </c>
      <c r="C1034" s="7">
        <v>11</v>
      </c>
      <c r="D1034" s="7"/>
      <c r="E1034" s="7">
        <v>1980</v>
      </c>
      <c r="F1034" s="7">
        <v>11</v>
      </c>
      <c r="G1034" s="7"/>
      <c r="H1034" s="7">
        <v>4</v>
      </c>
      <c r="I1034" s="7">
        <v>100000</v>
      </c>
      <c r="J1034" s="7"/>
      <c r="K1034" s="10">
        <v>87000000</v>
      </c>
      <c r="L1034" s="10">
        <f>K1034/0.38</f>
        <v>228947368.42105263</v>
      </c>
      <c r="M1034" s="7" t="s">
        <v>12</v>
      </c>
    </row>
    <row r="1035" spans="1:13" x14ac:dyDescent="0.2">
      <c r="A1035" s="7" t="s">
        <v>23</v>
      </c>
      <c r="B1035" s="7">
        <v>1982</v>
      </c>
      <c r="C1035" s="7">
        <v>11</v>
      </c>
      <c r="D1035" s="7">
        <v>26</v>
      </c>
      <c r="E1035" s="7">
        <v>1982</v>
      </c>
      <c r="F1035" s="7">
        <v>11</v>
      </c>
      <c r="G1035" s="7">
        <v>26</v>
      </c>
      <c r="H1035" s="7">
        <v>21</v>
      </c>
      <c r="I1035" s="7">
        <v>5000</v>
      </c>
      <c r="J1035" s="7"/>
      <c r="K1035" s="10">
        <v>114600000</v>
      </c>
      <c r="L1035" s="10">
        <f>K1035/0.44</f>
        <v>260454545.45454547</v>
      </c>
      <c r="M1035" s="7" t="s">
        <v>12</v>
      </c>
    </row>
    <row r="1036" spans="1:13" x14ac:dyDescent="0.2">
      <c r="A1036" s="7" t="s">
        <v>23</v>
      </c>
      <c r="B1036" s="6">
        <v>1988</v>
      </c>
      <c r="C1036" s="6">
        <v>9</v>
      </c>
      <c r="D1036" s="6">
        <v>10</v>
      </c>
      <c r="E1036" s="6">
        <v>1988</v>
      </c>
      <c r="F1036" s="6">
        <v>9</v>
      </c>
      <c r="G1036" s="6">
        <v>18</v>
      </c>
      <c r="H1036" s="7">
        <v>237</v>
      </c>
      <c r="I1036" s="7"/>
      <c r="J1036" s="7"/>
      <c r="K1036" s="9">
        <v>68200000</v>
      </c>
      <c r="L1036" s="9">
        <f>K1036/0.54</f>
        <v>126296296.29629628</v>
      </c>
      <c r="M1036" s="7" t="s">
        <v>56</v>
      </c>
    </row>
    <row r="1037" spans="1:13" x14ac:dyDescent="0.2">
      <c r="A1037" s="7" t="s">
        <v>23</v>
      </c>
      <c r="B1037" s="6">
        <v>1989</v>
      </c>
      <c r="C1037" s="6">
        <v>9</v>
      </c>
      <c r="D1037" s="6">
        <v>9</v>
      </c>
      <c r="E1037" s="6">
        <v>1989</v>
      </c>
      <c r="F1037" s="6">
        <v>9</v>
      </c>
      <c r="G1037" s="6">
        <v>24</v>
      </c>
      <c r="H1037" s="7">
        <v>22</v>
      </c>
      <c r="I1037" s="7"/>
      <c r="J1037" s="7"/>
      <c r="K1037" s="9">
        <v>4300000</v>
      </c>
      <c r="L1037" s="9">
        <f>K1037/0.57</f>
        <v>7543859.6491228081</v>
      </c>
      <c r="M1037" s="7" t="s">
        <v>56</v>
      </c>
    </row>
    <row r="1038" spans="1:13" x14ac:dyDescent="0.2">
      <c r="A1038" s="7" t="s">
        <v>23</v>
      </c>
      <c r="B1038" s="6">
        <v>1990</v>
      </c>
      <c r="C1038" s="6">
        <v>9</v>
      </c>
      <c r="D1038" s="6">
        <v>22</v>
      </c>
      <c r="E1038" s="6">
        <v>1990</v>
      </c>
      <c r="F1038" s="6">
        <v>9</v>
      </c>
      <c r="G1038" s="6">
        <v>28</v>
      </c>
      <c r="H1038" s="7">
        <v>45</v>
      </c>
      <c r="I1038" s="8">
        <v>17800</v>
      </c>
      <c r="J1038" s="7"/>
      <c r="K1038" s="9">
        <v>44000000</v>
      </c>
      <c r="L1038" s="12">
        <f>K1038/0.6</f>
        <v>73333333.333333343</v>
      </c>
      <c r="M1038" s="7" t="s">
        <v>9</v>
      </c>
    </row>
    <row r="1039" spans="1:13" x14ac:dyDescent="0.2">
      <c r="A1039" s="7" t="s">
        <v>23</v>
      </c>
      <c r="B1039" s="7">
        <v>1991</v>
      </c>
      <c r="C1039" s="7">
        <v>1</v>
      </c>
      <c r="D1039" s="7">
        <v>4</v>
      </c>
      <c r="E1039" s="7">
        <v>1991</v>
      </c>
      <c r="F1039" s="7">
        <v>1</v>
      </c>
      <c r="G1039" s="7">
        <v>4</v>
      </c>
      <c r="H1039" s="7">
        <v>0</v>
      </c>
      <c r="I1039" s="7">
        <v>22000</v>
      </c>
      <c r="J1039" s="7"/>
      <c r="K1039" s="10">
        <v>2000000</v>
      </c>
      <c r="L1039" s="10">
        <f>K1039/0.62</f>
        <v>3225806.4516129033</v>
      </c>
      <c r="M1039" s="7" t="s">
        <v>12</v>
      </c>
    </row>
    <row r="1040" spans="1:13" x14ac:dyDescent="0.2">
      <c r="A1040" s="7" t="s">
        <v>23</v>
      </c>
      <c r="B1040" s="6">
        <v>1991</v>
      </c>
      <c r="C1040" s="6">
        <v>8</v>
      </c>
      <c r="D1040" s="6">
        <v>27</v>
      </c>
      <c r="E1040" s="6">
        <v>1991</v>
      </c>
      <c r="F1040" s="6">
        <v>9</v>
      </c>
      <c r="G1040" s="6">
        <v>5</v>
      </c>
      <c r="H1040" s="7">
        <v>12</v>
      </c>
      <c r="I1040" s="7"/>
      <c r="J1040" s="7"/>
      <c r="K1040" s="9">
        <v>1000000</v>
      </c>
      <c r="L1040" s="10">
        <f>K1040/0.62</f>
        <v>1612903.2258064516</v>
      </c>
      <c r="M1040" s="7" t="s">
        <v>56</v>
      </c>
    </row>
    <row r="1041" spans="1:13" x14ac:dyDescent="0.2">
      <c r="A1041" s="7" t="s">
        <v>23</v>
      </c>
      <c r="B1041" s="7">
        <v>1993</v>
      </c>
      <c r="C1041" s="7">
        <v>1</v>
      </c>
      <c r="D1041" s="7">
        <v>6</v>
      </c>
      <c r="E1041" s="7">
        <v>1993</v>
      </c>
      <c r="F1041" s="7">
        <v>1</v>
      </c>
      <c r="G1041" s="7">
        <v>20</v>
      </c>
      <c r="H1041" s="7">
        <v>20</v>
      </c>
      <c r="I1041" s="7">
        <v>30000</v>
      </c>
      <c r="J1041" s="7"/>
      <c r="K1041" s="10">
        <v>95400000</v>
      </c>
      <c r="L1041" s="9">
        <f>K1041/0.66</f>
        <v>144545454.54545453</v>
      </c>
      <c r="M1041" s="7" t="s">
        <v>12</v>
      </c>
    </row>
    <row r="1042" spans="1:13" x14ac:dyDescent="0.2">
      <c r="A1042" s="7" t="s">
        <v>23</v>
      </c>
      <c r="B1042" s="7">
        <v>1998</v>
      </c>
      <c r="C1042" s="7">
        <v>9</v>
      </c>
      <c r="D1042" s="7">
        <v>3</v>
      </c>
      <c r="E1042" s="7">
        <v>1998</v>
      </c>
      <c r="F1042" s="7">
        <v>9</v>
      </c>
      <c r="G1042" s="7">
        <v>12</v>
      </c>
      <c r="H1042" s="7">
        <v>274</v>
      </c>
      <c r="I1042" s="7">
        <v>25000</v>
      </c>
      <c r="J1042" s="7"/>
      <c r="K1042" s="10">
        <v>602700000</v>
      </c>
      <c r="L1042" s="9">
        <f>K1042/0.75</f>
        <v>803600000</v>
      </c>
      <c r="M1042" s="7" t="s">
        <v>12</v>
      </c>
    </row>
    <row r="1043" spans="1:13" x14ac:dyDescent="0.2">
      <c r="A1043" s="7" t="s">
        <v>23</v>
      </c>
      <c r="B1043" s="7">
        <v>1999</v>
      </c>
      <c r="C1043" s="7">
        <v>9</v>
      </c>
      <c r="D1043" s="7">
        <v>12</v>
      </c>
      <c r="E1043" s="7">
        <v>1999</v>
      </c>
      <c r="F1043" s="7">
        <v>10</v>
      </c>
      <c r="G1043" s="7">
        <v>29</v>
      </c>
      <c r="H1043" s="7">
        <v>636</v>
      </c>
      <c r="I1043" s="7">
        <v>616060</v>
      </c>
      <c r="J1043" s="7"/>
      <c r="K1043" s="10">
        <v>451300000</v>
      </c>
      <c r="L1043" s="10">
        <f>K1043/0.76</f>
        <v>593815789.47368419</v>
      </c>
      <c r="M1043" s="7" t="s">
        <v>12</v>
      </c>
    </row>
    <row r="1044" spans="1:13" x14ac:dyDescent="0.2">
      <c r="A1044" s="7" t="s">
        <v>23</v>
      </c>
      <c r="B1044" s="6">
        <v>2003</v>
      </c>
      <c r="C1044" s="6">
        <v>7</v>
      </c>
      <c r="D1044" s="6">
        <v>3</v>
      </c>
      <c r="E1044" s="6">
        <v>2003</v>
      </c>
      <c r="F1044" s="6">
        <v>7</v>
      </c>
      <c r="G1044" s="6">
        <v>4</v>
      </c>
      <c r="H1044" s="7">
        <v>0</v>
      </c>
      <c r="I1044" s="7"/>
      <c r="J1044" s="7"/>
      <c r="K1044" s="9">
        <v>1000000</v>
      </c>
      <c r="L1044" s="10">
        <f>K1044/0.84</f>
        <v>1190476.1904761905</v>
      </c>
      <c r="M1044" s="7" t="s">
        <v>56</v>
      </c>
    </row>
    <row r="1045" spans="1:13" x14ac:dyDescent="0.2">
      <c r="A1045" s="7" t="s">
        <v>23</v>
      </c>
      <c r="B1045" s="6">
        <v>2003</v>
      </c>
      <c r="C1045" s="6">
        <v>9</v>
      </c>
      <c r="D1045" s="6">
        <v>22</v>
      </c>
      <c r="E1045" s="6">
        <v>2003</v>
      </c>
      <c r="F1045" s="6">
        <v>10</v>
      </c>
      <c r="G1045" s="6">
        <v>1</v>
      </c>
      <c r="H1045" s="7">
        <v>2</v>
      </c>
      <c r="I1045" s="7"/>
      <c r="J1045" s="7"/>
      <c r="K1045" s="9">
        <v>100000000</v>
      </c>
      <c r="L1045" s="10">
        <f>K1045/0.84</f>
        <v>119047619.04761904</v>
      </c>
      <c r="M1045" s="7" t="s">
        <v>56</v>
      </c>
    </row>
    <row r="1046" spans="1:13" x14ac:dyDescent="0.2">
      <c r="A1046" s="7" t="s">
        <v>23</v>
      </c>
      <c r="B1046" s="7">
        <v>2004</v>
      </c>
      <c r="C1046" s="7">
        <v>6</v>
      </c>
      <c r="D1046" s="7">
        <v>12</v>
      </c>
      <c r="E1046" s="7">
        <v>2004</v>
      </c>
      <c r="F1046" s="7">
        <v>6</v>
      </c>
      <c r="G1046" s="7">
        <v>12</v>
      </c>
      <c r="H1046" s="7">
        <v>1</v>
      </c>
      <c r="I1046" s="7">
        <v>350</v>
      </c>
      <c r="J1046" s="7"/>
      <c r="K1046" s="10">
        <v>3600000</v>
      </c>
      <c r="L1046" s="9">
        <f>K1046/0.87</f>
        <v>4137931.0344827585</v>
      </c>
      <c r="M1046" s="7" t="s">
        <v>12</v>
      </c>
    </row>
    <row r="1047" spans="1:13" x14ac:dyDescent="0.2">
      <c r="A1047" s="7" t="s">
        <v>23</v>
      </c>
      <c r="B1047" s="6">
        <v>2007</v>
      </c>
      <c r="C1047" s="6">
        <v>10</v>
      </c>
      <c r="D1047" s="6">
        <v>28</v>
      </c>
      <c r="E1047" s="6">
        <v>2007</v>
      </c>
      <c r="F1047" s="6">
        <v>12</v>
      </c>
      <c r="G1047" s="6">
        <v>1</v>
      </c>
      <c r="H1047" s="7">
        <v>19</v>
      </c>
      <c r="I1047" s="7"/>
      <c r="J1047" s="7"/>
      <c r="K1047" s="9">
        <v>5000000000</v>
      </c>
      <c r="L1047" s="10">
        <f>K1047/0.95</f>
        <v>5263157894.7368422</v>
      </c>
      <c r="M1047" s="7" t="s">
        <v>56</v>
      </c>
    </row>
    <row r="1048" spans="1:13" x14ac:dyDescent="0.2">
      <c r="A1048" s="7" t="s">
        <v>23</v>
      </c>
      <c r="B1048" s="7">
        <v>2010</v>
      </c>
      <c r="C1048" s="7">
        <v>1</v>
      </c>
      <c r="D1048" s="7">
        <v>26</v>
      </c>
      <c r="E1048" s="7">
        <v>2010</v>
      </c>
      <c r="F1048" s="7">
        <v>2</v>
      </c>
      <c r="G1048" s="7">
        <v>13</v>
      </c>
      <c r="H1048" s="7">
        <v>41</v>
      </c>
      <c r="I1048" s="7">
        <v>20000</v>
      </c>
      <c r="J1048" s="7"/>
      <c r="K1048" s="10">
        <v>16000000</v>
      </c>
      <c r="L1048" s="10">
        <f>K1048/1</f>
        <v>16000000</v>
      </c>
      <c r="M1048" s="7" t="s">
        <v>12</v>
      </c>
    </row>
    <row r="1049" spans="1:13" x14ac:dyDescent="0.2">
      <c r="A1049" s="7" t="s">
        <v>187</v>
      </c>
      <c r="B1049" s="6">
        <v>1993</v>
      </c>
      <c r="C1049" s="6">
        <v>11</v>
      </c>
      <c r="D1049" s="6">
        <v>4</v>
      </c>
      <c r="E1049" s="6">
        <v>1993</v>
      </c>
      <c r="F1049" s="6">
        <v>11</v>
      </c>
      <c r="G1049" s="6">
        <v>6</v>
      </c>
      <c r="H1049" s="7"/>
      <c r="I1049" s="7"/>
      <c r="J1049" s="7"/>
      <c r="K1049" s="9">
        <v>30000000</v>
      </c>
      <c r="L1049" s="9">
        <f>K1049/0.66</f>
        <v>45454545.454545453</v>
      </c>
      <c r="M1049" s="7" t="s">
        <v>56</v>
      </c>
    </row>
    <row r="1050" spans="1:13" x14ac:dyDescent="0.2">
      <c r="A1050" s="7" t="s">
        <v>157</v>
      </c>
      <c r="B1050" s="6">
        <v>1992</v>
      </c>
      <c r="C1050" s="6">
        <v>8</v>
      </c>
      <c r="D1050" s="6">
        <v>23</v>
      </c>
      <c r="E1050" s="6">
        <v>1992</v>
      </c>
      <c r="F1050" s="6">
        <v>8</v>
      </c>
      <c r="G1050" s="6">
        <v>23</v>
      </c>
      <c r="H1050" s="7">
        <v>3</v>
      </c>
      <c r="I1050" s="7"/>
      <c r="J1050" s="7"/>
      <c r="K1050" s="9">
        <v>3000000</v>
      </c>
      <c r="L1050" s="10">
        <f>K1050/0.64</f>
        <v>4687500</v>
      </c>
      <c r="M1050" s="7" t="s">
        <v>56</v>
      </c>
    </row>
    <row r="1051" spans="1:13" x14ac:dyDescent="0.2">
      <c r="A1051" s="7" t="s">
        <v>221</v>
      </c>
      <c r="B1051" s="6">
        <v>1995</v>
      </c>
      <c r="C1051" s="6">
        <v>9</v>
      </c>
      <c r="D1051" s="6">
        <v>30</v>
      </c>
      <c r="E1051" s="6">
        <v>1995</v>
      </c>
      <c r="F1051" s="6">
        <v>10</v>
      </c>
      <c r="G1051" s="6">
        <v>2</v>
      </c>
      <c r="H1051" s="7">
        <v>10</v>
      </c>
      <c r="I1051" s="7"/>
      <c r="J1051" s="7"/>
      <c r="K1051" s="9">
        <v>300000000</v>
      </c>
      <c r="L1051" s="9">
        <f>K1051/0.7</f>
        <v>428571428.5714286</v>
      </c>
      <c r="M1051" s="7" t="s">
        <v>56</v>
      </c>
    </row>
    <row r="1052" spans="1:13" x14ac:dyDescent="0.2">
      <c r="A1052" s="7" t="s">
        <v>226</v>
      </c>
      <c r="B1052" s="6">
        <v>1995</v>
      </c>
      <c r="C1052" s="6">
        <v>10</v>
      </c>
      <c r="D1052" s="6">
        <v>12</v>
      </c>
      <c r="E1052" s="6">
        <v>1995</v>
      </c>
      <c r="F1052" s="6">
        <v>10</v>
      </c>
      <c r="G1052" s="6">
        <v>19</v>
      </c>
      <c r="H1052" s="7">
        <v>17</v>
      </c>
      <c r="I1052" s="7"/>
      <c r="J1052" s="7"/>
      <c r="K1052" s="9">
        <v>60000000</v>
      </c>
      <c r="L1052" s="9">
        <f>K1052/0.7</f>
        <v>85714285.714285716</v>
      </c>
      <c r="M1052" s="7" t="s">
        <v>56</v>
      </c>
    </row>
    <row r="1053" spans="1:13" x14ac:dyDescent="0.2">
      <c r="A1053" s="7" t="s">
        <v>203</v>
      </c>
      <c r="B1053" s="7">
        <v>1994</v>
      </c>
      <c r="C1053" s="7">
        <v>8</v>
      </c>
      <c r="D1053" s="7">
        <v>24</v>
      </c>
      <c r="E1053" s="7">
        <v>1994</v>
      </c>
      <c r="F1053" s="7">
        <v>8</v>
      </c>
      <c r="G1053" s="7">
        <v>29</v>
      </c>
      <c r="H1053" s="7">
        <v>47</v>
      </c>
      <c r="I1053" s="7">
        <v>25000</v>
      </c>
      <c r="J1053" s="7"/>
      <c r="K1053" s="10">
        <v>300000000</v>
      </c>
      <c r="L1053" s="10">
        <f>K1053/0.68</f>
        <v>441176470.58823526</v>
      </c>
      <c r="M1053" s="7" t="s">
        <v>12</v>
      </c>
    </row>
    <row r="1054" spans="1:13" x14ac:dyDescent="0.2">
      <c r="A1054" s="7" t="s">
        <v>203</v>
      </c>
      <c r="B1054" s="7">
        <v>1997</v>
      </c>
      <c r="C1054" s="7">
        <v>7</v>
      </c>
      <c r="D1054" s="7">
        <v>6</v>
      </c>
      <c r="E1054" s="7">
        <v>1997</v>
      </c>
      <c r="F1054" s="7">
        <v>7</v>
      </c>
      <c r="G1054" s="7">
        <v>29</v>
      </c>
      <c r="H1054" s="7">
        <v>9</v>
      </c>
      <c r="I1054" s="7">
        <v>2244</v>
      </c>
      <c r="J1054" s="7"/>
      <c r="K1054" s="12">
        <v>50000000</v>
      </c>
      <c r="L1054" s="10">
        <f>K1054/0.74</f>
        <v>67567567.567567572</v>
      </c>
      <c r="M1054" s="7" t="s">
        <v>12</v>
      </c>
    </row>
    <row r="1055" spans="1:13" x14ac:dyDescent="0.2">
      <c r="A1055" s="7" t="s">
        <v>203</v>
      </c>
      <c r="B1055" s="7">
        <v>1999</v>
      </c>
      <c r="C1055" s="7">
        <v>3</v>
      </c>
      <c r="D1055" s="7">
        <v>15</v>
      </c>
      <c r="E1055" s="7">
        <v>1999</v>
      </c>
      <c r="F1055" s="7">
        <v>3</v>
      </c>
      <c r="G1055" s="7">
        <v>15</v>
      </c>
      <c r="H1055" s="7">
        <v>0</v>
      </c>
      <c r="I1055" s="7">
        <v>1713</v>
      </c>
      <c r="J1055" s="7"/>
      <c r="K1055" s="10">
        <v>4000000</v>
      </c>
      <c r="L1055" s="10">
        <f>K1055/0.76</f>
        <v>5263157.8947368423</v>
      </c>
      <c r="M1055" s="7" t="s">
        <v>12</v>
      </c>
    </row>
    <row r="1056" spans="1:13" x14ac:dyDescent="0.2">
      <c r="A1056" s="7" t="s">
        <v>203</v>
      </c>
      <c r="B1056" s="7">
        <v>2002</v>
      </c>
      <c r="C1056" s="7">
        <v>6</v>
      </c>
      <c r="D1056" s="7"/>
      <c r="E1056" s="7">
        <v>2002</v>
      </c>
      <c r="F1056" s="7">
        <v>6</v>
      </c>
      <c r="G1056" s="7"/>
      <c r="H1056" s="7">
        <v>1</v>
      </c>
      <c r="I1056" s="7">
        <v>500</v>
      </c>
      <c r="J1056" s="7"/>
      <c r="K1056" s="10">
        <v>832000</v>
      </c>
      <c r="L1056" s="9">
        <f>K1056/0.82</f>
        <v>1014634.1463414634</v>
      </c>
      <c r="M1056" s="7" t="s">
        <v>12</v>
      </c>
    </row>
    <row r="1057" spans="1:13" x14ac:dyDescent="0.2">
      <c r="A1057" s="7" t="s">
        <v>203</v>
      </c>
      <c r="B1057" s="7">
        <v>2005</v>
      </c>
      <c r="C1057" s="7">
        <v>8</v>
      </c>
      <c r="D1057" s="7">
        <v>18</v>
      </c>
      <c r="E1057" s="7">
        <v>2005</v>
      </c>
      <c r="F1057" s="7">
        <v>8</v>
      </c>
      <c r="G1057" s="7">
        <v>19</v>
      </c>
      <c r="H1057" s="7">
        <v>0</v>
      </c>
      <c r="I1057" s="7">
        <v>6500</v>
      </c>
      <c r="J1057" s="7"/>
      <c r="K1057" s="10">
        <v>7752000</v>
      </c>
      <c r="L1057" s="10">
        <f>K1057/0.9</f>
        <v>8613333.333333334</v>
      </c>
      <c r="M1057" s="7" t="s">
        <v>12</v>
      </c>
    </row>
    <row r="1058" spans="1:13" x14ac:dyDescent="0.2">
      <c r="A1058" s="7" t="s">
        <v>302</v>
      </c>
      <c r="B1058" s="6">
        <v>1966</v>
      </c>
      <c r="C1058" s="6">
        <v>7</v>
      </c>
      <c r="D1058" s="6">
        <v>11</v>
      </c>
      <c r="E1058" s="7"/>
      <c r="F1058" s="7"/>
      <c r="G1058" s="7"/>
      <c r="H1058" s="7">
        <v>57</v>
      </c>
      <c r="I1058" s="8">
        <v>250000</v>
      </c>
      <c r="J1058" s="7">
        <v>20000</v>
      </c>
      <c r="K1058" s="9">
        <v>25000000</v>
      </c>
      <c r="L1058" s="9">
        <f>K1058/0.15</f>
        <v>166666666.66666669</v>
      </c>
      <c r="M1058" s="7" t="s">
        <v>9</v>
      </c>
    </row>
    <row r="1059" spans="1:13" x14ac:dyDescent="0.2">
      <c r="A1059" s="7" t="s">
        <v>302</v>
      </c>
      <c r="B1059" s="6">
        <v>2002</v>
      </c>
      <c r="C1059" s="6">
        <v>7</v>
      </c>
      <c r="D1059" s="6">
        <v>14</v>
      </c>
      <c r="E1059" s="6">
        <v>2002</v>
      </c>
      <c r="F1059" s="6">
        <v>7</v>
      </c>
      <c r="G1059" s="6">
        <v>16</v>
      </c>
      <c r="H1059" s="7">
        <v>7</v>
      </c>
      <c r="I1059" s="7"/>
      <c r="J1059" s="7"/>
      <c r="K1059" s="9">
        <v>20000</v>
      </c>
      <c r="L1059" s="9">
        <f>K1059/0.82</f>
        <v>24390.243902439026</v>
      </c>
      <c r="M1059" s="7" t="s">
        <v>56</v>
      </c>
    </row>
    <row r="1060" spans="1:13" x14ac:dyDescent="0.2">
      <c r="A1060" s="7" t="s">
        <v>302</v>
      </c>
      <c r="B1060" s="7">
        <v>2003</v>
      </c>
      <c r="C1060" s="7">
        <v>7</v>
      </c>
      <c r="D1060" s="7">
        <v>21</v>
      </c>
      <c r="E1060" s="7">
        <v>2003</v>
      </c>
      <c r="F1060" s="7">
        <v>8</v>
      </c>
      <c r="G1060" s="7">
        <v>10</v>
      </c>
      <c r="H1060" s="7">
        <v>15</v>
      </c>
      <c r="I1060" s="7">
        <v>1650</v>
      </c>
      <c r="J1060" s="7"/>
      <c r="K1060" s="10">
        <v>270000</v>
      </c>
      <c r="L1060" s="10">
        <f>K1060/0.84</f>
        <v>321428.57142857142</v>
      </c>
      <c r="M1060" s="7" t="s">
        <v>12</v>
      </c>
    </row>
    <row r="1061" spans="1:13" x14ac:dyDescent="0.2">
      <c r="A1061" s="7" t="s">
        <v>302</v>
      </c>
      <c r="B1061" s="7">
        <v>2009</v>
      </c>
      <c r="C1061" s="7">
        <v>7</v>
      </c>
      <c r="D1061" s="7">
        <v>16</v>
      </c>
      <c r="E1061" s="7">
        <v>2009</v>
      </c>
      <c r="F1061" s="7">
        <v>7</v>
      </c>
      <c r="G1061" s="7">
        <v>26</v>
      </c>
      <c r="H1061" s="7">
        <v>26</v>
      </c>
      <c r="I1061" s="7">
        <v>15000</v>
      </c>
      <c r="J1061" s="7"/>
      <c r="K1061" s="10">
        <v>94000</v>
      </c>
      <c r="L1061" s="9">
        <f>K1061/0.98</f>
        <v>95918.367346938772</v>
      </c>
      <c r="M1061" s="7" t="s">
        <v>12</v>
      </c>
    </row>
    <row r="1062" spans="1:13" x14ac:dyDescent="0.2">
      <c r="A1062" s="7" t="s">
        <v>216</v>
      </c>
      <c r="B1062" s="6">
        <v>1965</v>
      </c>
      <c r="C1062" s="6">
        <v>11</v>
      </c>
      <c r="D1062" s="7"/>
      <c r="E1062" s="6">
        <v>1965</v>
      </c>
      <c r="F1062" s="6">
        <v>12</v>
      </c>
      <c r="G1062" s="6">
        <v>16</v>
      </c>
      <c r="H1062" s="7"/>
      <c r="I1062" s="8">
        <v>47813</v>
      </c>
      <c r="J1062" s="8">
        <v>47813</v>
      </c>
      <c r="K1062" s="9">
        <v>5000000</v>
      </c>
      <c r="L1062" s="9">
        <f>K1062/0.14</f>
        <v>35714285.714285709</v>
      </c>
      <c r="M1062" s="7" t="s">
        <v>9</v>
      </c>
    </row>
    <row r="1063" spans="1:13" x14ac:dyDescent="0.2">
      <c r="A1063" s="7" t="s">
        <v>216</v>
      </c>
      <c r="B1063" s="7">
        <v>1970</v>
      </c>
      <c r="C1063" s="7">
        <v>1</v>
      </c>
      <c r="D1063" s="7">
        <v>22</v>
      </c>
      <c r="E1063" s="7">
        <v>1970</v>
      </c>
      <c r="F1063" s="7">
        <v>1</v>
      </c>
      <c r="G1063" s="7">
        <v>22</v>
      </c>
      <c r="H1063" s="7">
        <v>11</v>
      </c>
      <c r="I1063" s="7">
        <v>266444</v>
      </c>
      <c r="J1063" s="7"/>
      <c r="K1063" s="10">
        <v>30000000</v>
      </c>
      <c r="L1063" s="10">
        <f>K1063/0.18</f>
        <v>166666666.66666669</v>
      </c>
      <c r="M1063" s="7" t="s">
        <v>12</v>
      </c>
    </row>
    <row r="1064" spans="1:13" x14ac:dyDescent="0.2">
      <c r="A1064" s="7" t="s">
        <v>216</v>
      </c>
      <c r="B1064" s="6">
        <v>1995</v>
      </c>
      <c r="C1064" s="6">
        <v>8</v>
      </c>
      <c r="D1064" s="6">
        <v>17</v>
      </c>
      <c r="E1064" s="6">
        <v>1995</v>
      </c>
      <c r="F1064" s="6">
        <v>8</v>
      </c>
      <c r="G1064" s="6">
        <v>18</v>
      </c>
      <c r="H1064" s="7">
        <v>166</v>
      </c>
      <c r="I1064" s="7"/>
      <c r="J1064" s="7"/>
      <c r="K1064" s="9">
        <v>10000000</v>
      </c>
      <c r="L1064" s="9">
        <f>K1064/0.7</f>
        <v>14285714.285714287</v>
      </c>
      <c r="M1064" s="7" t="s">
        <v>56</v>
      </c>
    </row>
    <row r="1065" spans="1:13" x14ac:dyDescent="0.2">
      <c r="A1065" s="7" t="s">
        <v>216</v>
      </c>
      <c r="B1065" s="7">
        <v>1996</v>
      </c>
      <c r="C1065" s="7">
        <v>1</v>
      </c>
      <c r="D1065" s="7">
        <v>21</v>
      </c>
      <c r="E1065" s="7">
        <v>1996</v>
      </c>
      <c r="F1065" s="7">
        <v>2</v>
      </c>
      <c r="G1065" s="7">
        <v>1</v>
      </c>
      <c r="H1065" s="7">
        <v>25</v>
      </c>
      <c r="I1065" s="7">
        <v>60000</v>
      </c>
      <c r="J1065" s="7"/>
      <c r="K1065" s="10">
        <v>55000000</v>
      </c>
      <c r="L1065" s="10">
        <f>K1065/0.72</f>
        <v>76388888.888888896</v>
      </c>
      <c r="M1065" s="7" t="s">
        <v>12</v>
      </c>
    </row>
    <row r="1066" spans="1:13" x14ac:dyDescent="0.2">
      <c r="A1066" s="7" t="s">
        <v>216</v>
      </c>
      <c r="B1066" s="7">
        <v>2001</v>
      </c>
      <c r="C1066" s="7">
        <v>12</v>
      </c>
      <c r="D1066" s="7">
        <v>23</v>
      </c>
      <c r="E1066" s="7">
        <v>2001</v>
      </c>
      <c r="F1066" s="7">
        <v>12</v>
      </c>
      <c r="G1066" s="7">
        <v>26</v>
      </c>
      <c r="H1066" s="7">
        <v>15</v>
      </c>
      <c r="I1066" s="7">
        <v>300</v>
      </c>
      <c r="J1066" s="7"/>
      <c r="K1066" s="10">
        <v>2200000</v>
      </c>
      <c r="L1066" s="10">
        <f>K1066/0.81</f>
        <v>2716049.382716049</v>
      </c>
      <c r="M1066" s="7" t="s">
        <v>12</v>
      </c>
    </row>
    <row r="1067" spans="1:13" x14ac:dyDescent="0.2">
      <c r="A1067" s="7" t="s">
        <v>216</v>
      </c>
      <c r="B1067" s="7">
        <v>2002</v>
      </c>
      <c r="C1067" s="7">
        <v>11</v>
      </c>
      <c r="D1067" s="7">
        <v>24</v>
      </c>
      <c r="E1067" s="7">
        <v>2002</v>
      </c>
      <c r="F1067" s="7">
        <v>11</v>
      </c>
      <c r="G1067" s="7">
        <v>29</v>
      </c>
      <c r="H1067" s="7">
        <v>80</v>
      </c>
      <c r="I1067" s="7">
        <v>15017</v>
      </c>
      <c r="J1067" s="7"/>
      <c r="K1067" s="10">
        <v>200000000</v>
      </c>
      <c r="L1067" s="9">
        <f>K1067/0.82</f>
        <v>243902439.02439025</v>
      </c>
      <c r="M1067" s="7" t="s">
        <v>12</v>
      </c>
    </row>
    <row r="1068" spans="1:13" x14ac:dyDescent="0.2">
      <c r="A1068" s="7" t="s">
        <v>216</v>
      </c>
      <c r="B1068" s="7">
        <v>2010</v>
      </c>
      <c r="C1068" s="7">
        <v>11</v>
      </c>
      <c r="D1068" s="7">
        <v>25</v>
      </c>
      <c r="E1068" s="7">
        <v>2010</v>
      </c>
      <c r="F1068" s="7">
        <v>12</v>
      </c>
      <c r="G1068" s="7">
        <v>6</v>
      </c>
      <c r="H1068" s="7">
        <v>32</v>
      </c>
      <c r="I1068" s="7">
        <v>75003</v>
      </c>
      <c r="J1068" s="7"/>
      <c r="K1068" s="10">
        <v>29000000</v>
      </c>
      <c r="L1068" s="10">
        <f>K1068/1</f>
        <v>29000000</v>
      </c>
      <c r="M1068" s="7" t="s">
        <v>12</v>
      </c>
    </row>
    <row r="1069" spans="1:13" x14ac:dyDescent="0.2">
      <c r="A1069" s="7" t="s">
        <v>57</v>
      </c>
      <c r="B1069" s="6">
        <v>1967</v>
      </c>
      <c r="C1069" s="6">
        <v>2</v>
      </c>
      <c r="D1069" s="7"/>
      <c r="E1069" s="6">
        <v>1967</v>
      </c>
      <c r="F1069" s="6">
        <v>2</v>
      </c>
      <c r="G1069" s="7"/>
      <c r="H1069" s="7"/>
      <c r="I1069" s="8">
        <v>50000</v>
      </c>
      <c r="J1069" s="8">
        <v>50000</v>
      </c>
      <c r="K1069" s="9">
        <v>180000000</v>
      </c>
      <c r="L1069" s="9">
        <f>K1069/0.15</f>
        <v>1200000000</v>
      </c>
      <c r="M1069" s="7" t="s">
        <v>9</v>
      </c>
    </row>
    <row r="1070" spans="1:13" x14ac:dyDescent="0.2">
      <c r="A1070" s="7" t="s">
        <v>57</v>
      </c>
      <c r="B1070" s="7">
        <v>1977</v>
      </c>
      <c r="C1070" s="7">
        <v>2</v>
      </c>
      <c r="D1070" s="7"/>
      <c r="E1070" s="7">
        <v>1977</v>
      </c>
      <c r="F1070" s="7">
        <v>2</v>
      </c>
      <c r="G1070" s="7">
        <v>22</v>
      </c>
      <c r="H1070" s="7">
        <v>300</v>
      </c>
      <c r="I1070" s="7">
        <v>440000</v>
      </c>
      <c r="J1070" s="7"/>
      <c r="K1070" s="10">
        <v>55500000</v>
      </c>
      <c r="L1070" s="10">
        <f>K1070/0.28</f>
        <v>198214285.7142857</v>
      </c>
      <c r="M1070" s="7" t="s">
        <v>375</v>
      </c>
    </row>
    <row r="1071" spans="1:13" x14ac:dyDescent="0.2">
      <c r="A1071" s="7" t="s">
        <v>57</v>
      </c>
      <c r="B1071" s="7">
        <v>1978</v>
      </c>
      <c r="C1071" s="7">
        <v>3</v>
      </c>
      <c r="D1071" s="7"/>
      <c r="E1071" s="7">
        <v>1978</v>
      </c>
      <c r="F1071" s="7">
        <v>3</v>
      </c>
      <c r="G1071" s="7"/>
      <c r="H1071" s="7">
        <v>40</v>
      </c>
      <c r="I1071" s="7">
        <v>200000</v>
      </c>
      <c r="J1071" s="7"/>
      <c r="K1071" s="10">
        <v>63000000</v>
      </c>
      <c r="L1071" s="9">
        <f>K1071/0.3</f>
        <v>210000000</v>
      </c>
      <c r="M1071" s="7" t="s">
        <v>12</v>
      </c>
    </row>
    <row r="1072" spans="1:13" x14ac:dyDescent="0.2">
      <c r="A1072" s="7" t="s">
        <v>57</v>
      </c>
      <c r="B1072" s="7">
        <v>1985</v>
      </c>
      <c r="C1072" s="7">
        <v>2</v>
      </c>
      <c r="D1072" s="7"/>
      <c r="E1072" s="7">
        <v>1985</v>
      </c>
      <c r="F1072" s="7">
        <v>2</v>
      </c>
      <c r="G1072" s="7"/>
      <c r="H1072" s="7">
        <v>8</v>
      </c>
      <c r="I1072" s="7">
        <v>500000</v>
      </c>
      <c r="J1072" s="7"/>
      <c r="K1072" s="10">
        <v>500000</v>
      </c>
      <c r="L1072" s="9">
        <f>K1072/0.49</f>
        <v>1020408.1632653062</v>
      </c>
      <c r="M1072" s="7" t="s">
        <v>12</v>
      </c>
    </row>
    <row r="1073" spans="1:13" x14ac:dyDescent="0.2">
      <c r="A1073" s="7" t="s">
        <v>57</v>
      </c>
      <c r="B1073" s="7">
        <v>1999</v>
      </c>
      <c r="C1073" s="7">
        <v>1</v>
      </c>
      <c r="D1073" s="7">
        <v>15</v>
      </c>
      <c r="E1073" s="7">
        <v>1999</v>
      </c>
      <c r="F1073" s="7">
        <v>3</v>
      </c>
      <c r="G1073" s="7">
        <v>15</v>
      </c>
      <c r="H1073" s="7">
        <v>23</v>
      </c>
      <c r="I1073" s="7">
        <v>70000</v>
      </c>
      <c r="J1073" s="7"/>
      <c r="K1073" s="10">
        <v>12400000</v>
      </c>
      <c r="L1073" s="10">
        <f>K1073/0.76</f>
        <v>16315789.47368421</v>
      </c>
      <c r="M1073" s="7" t="s">
        <v>12</v>
      </c>
    </row>
    <row r="1074" spans="1:13" x14ac:dyDescent="0.2">
      <c r="A1074" s="7" t="s">
        <v>57</v>
      </c>
      <c r="B1074" s="7">
        <v>2000</v>
      </c>
      <c r="C1074" s="7">
        <v>1</v>
      </c>
      <c r="D1074" s="7">
        <v>26</v>
      </c>
      <c r="E1074" s="7">
        <v>2000</v>
      </c>
      <c r="F1074" s="7">
        <v>3</v>
      </c>
      <c r="G1074" s="7">
        <v>27</v>
      </c>
      <c r="H1074" s="7">
        <v>800</v>
      </c>
      <c r="I1074" s="7">
        <v>4500000</v>
      </c>
      <c r="J1074" s="7"/>
      <c r="K1074" s="10">
        <v>419200000</v>
      </c>
      <c r="L1074" s="10">
        <f>K1074/0.79</f>
        <v>530632911.39240503</v>
      </c>
      <c r="M1074" s="7" t="s">
        <v>12</v>
      </c>
    </row>
    <row r="1075" spans="1:13" x14ac:dyDescent="0.2">
      <c r="A1075" s="7" t="s">
        <v>57</v>
      </c>
      <c r="B1075" s="7">
        <v>2001</v>
      </c>
      <c r="C1075" s="7">
        <v>1</v>
      </c>
      <c r="D1075" s="7">
        <v>1</v>
      </c>
      <c r="E1075" s="7">
        <v>2001</v>
      </c>
      <c r="F1075" s="7">
        <v>4</v>
      </c>
      <c r="G1075" s="7">
        <v>27</v>
      </c>
      <c r="H1075" s="7">
        <v>79</v>
      </c>
      <c r="I1075" s="7">
        <v>549326</v>
      </c>
      <c r="J1075" s="7"/>
      <c r="K1075" s="10">
        <v>36000000</v>
      </c>
      <c r="L1075" s="10">
        <f>K1075/0.81</f>
        <v>44444444.44444444</v>
      </c>
      <c r="M1075" s="7" t="s">
        <v>12</v>
      </c>
    </row>
    <row r="1076" spans="1:13" x14ac:dyDescent="0.2">
      <c r="A1076" s="7" t="s">
        <v>57</v>
      </c>
      <c r="B1076" s="6">
        <v>2007</v>
      </c>
      <c r="C1076" s="6">
        <v>1</v>
      </c>
      <c r="D1076" s="6">
        <v>3</v>
      </c>
      <c r="E1076" s="6">
        <v>2007</v>
      </c>
      <c r="F1076" s="6">
        <v>3</v>
      </c>
      <c r="G1076" s="6">
        <v>10</v>
      </c>
      <c r="H1076" s="7">
        <v>46</v>
      </c>
      <c r="I1076" s="7"/>
      <c r="J1076" s="7"/>
      <c r="K1076" s="9">
        <v>71000000</v>
      </c>
      <c r="L1076" s="10">
        <f>K1076/0.95</f>
        <v>74736842.105263159</v>
      </c>
      <c r="M1076" s="7" t="s">
        <v>56</v>
      </c>
    </row>
    <row r="1077" spans="1:13" x14ac:dyDescent="0.2">
      <c r="A1077" s="7" t="s">
        <v>57</v>
      </c>
      <c r="B1077" s="7">
        <v>2007</v>
      </c>
      <c r="C1077" s="7">
        <v>12</v>
      </c>
      <c r="D1077" s="7">
        <v>11</v>
      </c>
      <c r="E1077" s="7">
        <v>2008</v>
      </c>
      <c r="F1077" s="7">
        <v>1</v>
      </c>
      <c r="G1077" s="7">
        <v>3</v>
      </c>
      <c r="H1077" s="7">
        <v>20</v>
      </c>
      <c r="I1077" s="7">
        <v>113535</v>
      </c>
      <c r="J1077" s="7"/>
      <c r="K1077" s="10">
        <v>100000000</v>
      </c>
      <c r="L1077" s="10">
        <f>K1077/0.99</f>
        <v>101010101.01010101</v>
      </c>
      <c r="M1077" s="7" t="s">
        <v>12</v>
      </c>
    </row>
    <row r="1078" spans="1:13" x14ac:dyDescent="0.2">
      <c r="A1078" s="7" t="s">
        <v>57</v>
      </c>
      <c r="B1078" s="7">
        <v>2013</v>
      </c>
      <c r="C1078" s="7">
        <v>1</v>
      </c>
      <c r="D1078" s="7"/>
      <c r="E1078" s="7">
        <v>2013</v>
      </c>
      <c r="F1078" s="7">
        <v>1</v>
      </c>
      <c r="G1078" s="7"/>
      <c r="H1078" s="7">
        <v>119</v>
      </c>
      <c r="I1078" s="7">
        <v>240000</v>
      </c>
      <c r="J1078" s="7"/>
      <c r="K1078" s="10">
        <v>30000000</v>
      </c>
      <c r="L1078" s="10">
        <f>K1078/1.07</f>
        <v>28037383.177570093</v>
      </c>
      <c r="M1078" s="7" t="s">
        <v>12</v>
      </c>
    </row>
    <row r="1079" spans="1:13" x14ac:dyDescent="0.2">
      <c r="A1079" s="7" t="s">
        <v>230</v>
      </c>
      <c r="B1079" s="6">
        <v>1996</v>
      </c>
      <c r="C1079" s="6">
        <v>2</v>
      </c>
      <c r="D1079" s="6">
        <v>13</v>
      </c>
      <c r="E1079" s="6">
        <v>1996</v>
      </c>
      <c r="F1079" s="6">
        <v>2</v>
      </c>
      <c r="G1079" s="6">
        <v>29</v>
      </c>
      <c r="H1079" s="7">
        <v>11</v>
      </c>
      <c r="I1079" s="7"/>
      <c r="J1079" s="7"/>
      <c r="K1079" s="9">
        <v>14500000</v>
      </c>
      <c r="L1079" s="10">
        <f>K1079/0.72</f>
        <v>20138888.888888888</v>
      </c>
      <c r="M1079" s="7" t="s">
        <v>56</v>
      </c>
    </row>
    <row r="1080" spans="1:13" x14ac:dyDescent="0.2">
      <c r="A1080" s="7" t="s">
        <v>136</v>
      </c>
      <c r="B1080" s="7">
        <v>1991</v>
      </c>
      <c r="C1080" s="7">
        <v>7</v>
      </c>
      <c r="D1080" s="7">
        <v>13</v>
      </c>
      <c r="E1080" s="7">
        <v>1991</v>
      </c>
      <c r="F1080" s="7">
        <v>7</v>
      </c>
      <c r="G1080" s="7">
        <v>13</v>
      </c>
      <c r="H1080" s="7">
        <v>23</v>
      </c>
      <c r="I1080" s="7">
        <v>359976</v>
      </c>
      <c r="J1080" s="7"/>
      <c r="K1080" s="10">
        <v>79840000</v>
      </c>
      <c r="L1080" s="10">
        <f>K1080/0.62</f>
        <v>128774193.5483871</v>
      </c>
      <c r="M1080" s="7" t="s">
        <v>12</v>
      </c>
    </row>
    <row r="1081" spans="1:13" x14ac:dyDescent="0.2">
      <c r="A1081" s="7" t="s">
        <v>136</v>
      </c>
      <c r="B1081" s="7">
        <v>1992</v>
      </c>
      <c r="C1081" s="7">
        <v>5</v>
      </c>
      <c r="D1081" s="7"/>
      <c r="E1081" s="7">
        <v>1992</v>
      </c>
      <c r="F1081" s="7">
        <v>5</v>
      </c>
      <c r="G1081" s="7"/>
      <c r="H1081" s="7">
        <v>5</v>
      </c>
      <c r="I1081" s="7">
        <v>4625</v>
      </c>
      <c r="J1081" s="7"/>
      <c r="K1081" s="10">
        <v>55115000</v>
      </c>
      <c r="L1081" s="10">
        <f>K1081/0.64</f>
        <v>86117187.5</v>
      </c>
      <c r="M1081" s="7" t="s">
        <v>12</v>
      </c>
    </row>
    <row r="1082" spans="1:13" x14ac:dyDescent="0.2">
      <c r="A1082" s="7" t="s">
        <v>136</v>
      </c>
      <c r="B1082" s="6">
        <v>2010</v>
      </c>
      <c r="C1082" s="6">
        <v>6</v>
      </c>
      <c r="D1082" s="6">
        <v>15</v>
      </c>
      <c r="E1082" s="6">
        <v>2010</v>
      </c>
      <c r="F1082" s="6">
        <v>6</v>
      </c>
      <c r="G1082" s="6">
        <v>26</v>
      </c>
      <c r="H1082" s="7">
        <v>60</v>
      </c>
      <c r="I1082" s="7"/>
      <c r="J1082" s="7"/>
      <c r="K1082" s="9">
        <v>5000</v>
      </c>
      <c r="L1082" s="10">
        <f>K1082/1</f>
        <v>5000</v>
      </c>
      <c r="M1082" s="7" t="s">
        <v>56</v>
      </c>
    </row>
    <row r="1083" spans="1:13" x14ac:dyDescent="0.2">
      <c r="A1083" s="7" t="s">
        <v>136</v>
      </c>
      <c r="B1083" s="7">
        <v>2011</v>
      </c>
      <c r="C1083" s="7">
        <v>10</v>
      </c>
      <c r="D1083" s="7">
        <v>19</v>
      </c>
      <c r="E1083" s="7">
        <v>2011</v>
      </c>
      <c r="F1083" s="7">
        <v>10</v>
      </c>
      <c r="G1083" s="7">
        <v>21</v>
      </c>
      <c r="H1083" s="7">
        <v>151</v>
      </c>
      <c r="I1083" s="7">
        <v>35734</v>
      </c>
      <c r="J1083" s="7"/>
      <c r="K1083" s="10">
        <v>1700000</v>
      </c>
      <c r="L1083" s="10">
        <f>K1083/1.03</f>
        <v>1650485.4368932038</v>
      </c>
      <c r="M1083" s="7" t="s">
        <v>12</v>
      </c>
    </row>
    <row r="1084" spans="1:13" x14ac:dyDescent="0.2">
      <c r="A1084" s="7" t="s">
        <v>319</v>
      </c>
      <c r="B1084" s="7">
        <v>2006</v>
      </c>
      <c r="C1084" s="7">
        <v>2</v>
      </c>
      <c r="D1084" s="7">
        <v>24</v>
      </c>
      <c r="E1084" s="7">
        <v>2006</v>
      </c>
      <c r="F1084" s="7">
        <v>2</v>
      </c>
      <c r="G1084" s="7">
        <v>28</v>
      </c>
      <c r="H1084" s="7">
        <v>5</v>
      </c>
      <c r="I1084" s="7">
        <v>2100</v>
      </c>
      <c r="J1084" s="7"/>
      <c r="K1084" s="10">
        <v>8490000</v>
      </c>
      <c r="L1084" s="10">
        <f>K1084/0.92</f>
        <v>9228260.8695652168</v>
      </c>
      <c r="M1084" s="7" t="s">
        <v>12</v>
      </c>
    </row>
    <row r="1085" spans="1:13" x14ac:dyDescent="0.2">
      <c r="A1085" s="7" t="s">
        <v>319</v>
      </c>
      <c r="B1085" s="7">
        <v>2011</v>
      </c>
      <c r="C1085" s="7">
        <v>3</v>
      </c>
      <c r="D1085" s="7">
        <v>1</v>
      </c>
      <c r="E1085" s="7">
        <v>2011</v>
      </c>
      <c r="F1085" s="7">
        <v>4</v>
      </c>
      <c r="G1085" s="7">
        <v>12</v>
      </c>
      <c r="H1085" s="7">
        <v>108</v>
      </c>
      <c r="I1085" s="7">
        <v>500000</v>
      </c>
      <c r="J1085" s="7"/>
      <c r="K1085" s="10">
        <v>12000000</v>
      </c>
      <c r="L1085" s="10">
        <f>K1085/1.03</f>
        <v>11650485.436893204</v>
      </c>
      <c r="M1085" s="7" t="s">
        <v>12</v>
      </c>
    </row>
    <row r="1086" spans="1:13" x14ac:dyDescent="0.2">
      <c r="A1086" s="7" t="s">
        <v>366</v>
      </c>
      <c r="B1086" s="6">
        <v>1985</v>
      </c>
      <c r="C1086" s="6">
        <v>4</v>
      </c>
      <c r="D1086" s="6">
        <v>2</v>
      </c>
      <c r="E1086" s="6">
        <v>1985</v>
      </c>
      <c r="F1086" s="6">
        <v>4</v>
      </c>
      <c r="G1086" s="6">
        <v>17</v>
      </c>
      <c r="H1086" s="7">
        <v>32</v>
      </c>
      <c r="I1086" s="7"/>
      <c r="J1086" s="7"/>
      <c r="K1086" s="9">
        <v>200000000</v>
      </c>
      <c r="L1086" s="9">
        <f>K1086/0.49</f>
        <v>408163265.30612248</v>
      </c>
      <c r="M1086" s="7" t="s">
        <v>56</v>
      </c>
    </row>
    <row r="1087" spans="1:13" x14ac:dyDescent="0.2">
      <c r="A1087" s="7" t="s">
        <v>367</v>
      </c>
      <c r="B1087" s="6">
        <v>1985</v>
      </c>
      <c r="C1087" s="6">
        <v>4</v>
      </c>
      <c r="D1087" s="6">
        <v>21</v>
      </c>
      <c r="E1087" s="6">
        <v>1985</v>
      </c>
      <c r="F1087" s="6">
        <v>4</v>
      </c>
      <c r="G1087" s="6">
        <v>29</v>
      </c>
      <c r="H1087" s="7"/>
      <c r="I1087" s="7"/>
      <c r="J1087" s="7"/>
      <c r="K1087" s="9">
        <v>1300000</v>
      </c>
      <c r="L1087" s="9">
        <f>K1087/0.49</f>
        <v>2653061.224489796</v>
      </c>
      <c r="M1087" s="7" t="s">
        <v>56</v>
      </c>
    </row>
    <row r="1088" spans="1:13" x14ac:dyDescent="0.2">
      <c r="A1088" s="7" t="s">
        <v>50</v>
      </c>
      <c r="B1088" s="6">
        <v>1968</v>
      </c>
      <c r="C1088" s="6">
        <v>10</v>
      </c>
      <c r="D1088" s="6">
        <v>1</v>
      </c>
      <c r="E1088" s="6">
        <v>1968</v>
      </c>
      <c r="F1088" s="6">
        <v>10</v>
      </c>
      <c r="G1088" s="6">
        <v>6</v>
      </c>
      <c r="H1088" s="7">
        <v>276</v>
      </c>
      <c r="I1088" s="8">
        <v>1000</v>
      </c>
      <c r="J1088" s="8">
        <v>1000</v>
      </c>
      <c r="K1088" s="9">
        <v>300000</v>
      </c>
      <c r="L1088" s="9">
        <f>K1088/0.16</f>
        <v>1875000</v>
      </c>
      <c r="M1088" s="7" t="s">
        <v>9</v>
      </c>
    </row>
    <row r="1089" spans="1:13" x14ac:dyDescent="0.2">
      <c r="A1089" s="7" t="s">
        <v>50</v>
      </c>
      <c r="B1089" s="6">
        <v>1978</v>
      </c>
      <c r="C1089" s="6">
        <v>7</v>
      </c>
      <c r="D1089" s="7"/>
      <c r="E1089" s="6">
        <v>1978</v>
      </c>
      <c r="F1089" s="6">
        <v>8</v>
      </c>
      <c r="G1089" s="6">
        <v>31</v>
      </c>
      <c r="H1089" s="7">
        <v>130</v>
      </c>
      <c r="I1089" s="8">
        <v>27000</v>
      </c>
      <c r="J1089" s="8">
        <v>700</v>
      </c>
      <c r="K1089" s="9">
        <v>513000</v>
      </c>
      <c r="L1089" s="9">
        <f>K1089/0.3</f>
        <v>1710000</v>
      </c>
      <c r="M1089" s="7" t="s">
        <v>9</v>
      </c>
    </row>
    <row r="1090" spans="1:13" x14ac:dyDescent="0.2">
      <c r="A1090" s="7" t="s">
        <v>50</v>
      </c>
      <c r="B1090" s="7">
        <v>1983</v>
      </c>
      <c r="C1090" s="7">
        <v>9</v>
      </c>
      <c r="D1090" s="7"/>
      <c r="E1090" s="7">
        <v>1983</v>
      </c>
      <c r="F1090" s="7">
        <v>9</v>
      </c>
      <c r="G1090" s="7"/>
      <c r="H1090" s="7">
        <v>186</v>
      </c>
      <c r="I1090" s="7">
        <v>200050</v>
      </c>
      <c r="J1090" s="7"/>
      <c r="K1090" s="10">
        <v>10000000</v>
      </c>
      <c r="L1090" s="9">
        <f>K1090/0.46</f>
        <v>21739130.434782609</v>
      </c>
      <c r="M1090" s="7" t="s">
        <v>12</v>
      </c>
    </row>
    <row r="1091" spans="1:13" x14ac:dyDescent="0.2">
      <c r="A1091" s="7" t="s">
        <v>50</v>
      </c>
      <c r="B1091" s="7">
        <v>1987</v>
      </c>
      <c r="C1091" s="7">
        <v>8</v>
      </c>
      <c r="D1091" s="7"/>
      <c r="E1091" s="7">
        <v>1987</v>
      </c>
      <c r="F1091" s="7">
        <v>8</v>
      </c>
      <c r="G1091" s="7"/>
      <c r="H1091" s="7">
        <v>188</v>
      </c>
      <c r="I1091" s="7">
        <v>351000</v>
      </c>
      <c r="J1091" s="7"/>
      <c r="K1091" s="10">
        <v>727500000</v>
      </c>
      <c r="L1091" s="10">
        <f>K1091/0.52</f>
        <v>1399038461.5384614</v>
      </c>
      <c r="M1091" s="7" t="s">
        <v>12</v>
      </c>
    </row>
    <row r="1092" spans="1:13" x14ac:dyDescent="0.2">
      <c r="A1092" s="7" t="s">
        <v>50</v>
      </c>
      <c r="B1092" s="6">
        <v>1989</v>
      </c>
      <c r="C1092" s="6">
        <v>7</v>
      </c>
      <c r="D1092" s="6">
        <v>22</v>
      </c>
      <c r="E1092" s="6">
        <v>1989</v>
      </c>
      <c r="F1092" s="6">
        <v>7</v>
      </c>
      <c r="G1092" s="6">
        <v>27</v>
      </c>
      <c r="H1092" s="7">
        <v>29</v>
      </c>
      <c r="I1092" s="7"/>
      <c r="J1092" s="7"/>
      <c r="K1092" s="9">
        <v>896000</v>
      </c>
      <c r="L1092" s="9">
        <f>K1092/0.57</f>
        <v>1571929.8245614036</v>
      </c>
      <c r="M1092" s="7" t="s">
        <v>56</v>
      </c>
    </row>
    <row r="1093" spans="1:13" x14ac:dyDescent="0.2">
      <c r="A1093" s="7" t="s">
        <v>50</v>
      </c>
      <c r="B1093" s="6">
        <v>1989</v>
      </c>
      <c r="C1093" s="6">
        <v>9</v>
      </c>
      <c r="D1093" s="6">
        <v>1</v>
      </c>
      <c r="E1093" s="6">
        <v>1989</v>
      </c>
      <c r="F1093" s="6">
        <v>9</v>
      </c>
      <c r="G1093" s="6">
        <v>25</v>
      </c>
      <c r="H1093" s="7">
        <v>59</v>
      </c>
      <c r="I1093" s="7"/>
      <c r="J1093" s="7"/>
      <c r="K1093" s="9">
        <v>1440000</v>
      </c>
      <c r="L1093" s="9">
        <f>K1093/0.57</f>
        <v>2526315.7894736845</v>
      </c>
      <c r="M1093" s="7" t="s">
        <v>56</v>
      </c>
    </row>
    <row r="1094" spans="1:13" x14ac:dyDescent="0.2">
      <c r="A1094" s="7" t="s">
        <v>50</v>
      </c>
      <c r="B1094" s="7">
        <v>1993</v>
      </c>
      <c r="C1094" s="7">
        <v>8</v>
      </c>
      <c r="D1094" s="7">
        <v>23</v>
      </c>
      <c r="E1094" s="7">
        <v>1993</v>
      </c>
      <c r="F1094" s="7">
        <v>8</v>
      </c>
      <c r="G1094" s="7">
        <v>23</v>
      </c>
      <c r="H1094" s="7">
        <v>1048</v>
      </c>
      <c r="I1094" s="7">
        <v>553268</v>
      </c>
      <c r="J1094" s="7"/>
      <c r="K1094" s="10">
        <v>200000000</v>
      </c>
      <c r="L1094" s="9">
        <f>K1094/0.66</f>
        <v>303030303.030303</v>
      </c>
      <c r="M1094" s="7" t="s">
        <v>12</v>
      </c>
    </row>
    <row r="1095" spans="1:13" x14ac:dyDescent="0.2">
      <c r="A1095" s="7" t="s">
        <v>50</v>
      </c>
      <c r="B1095" s="6">
        <v>1995</v>
      </c>
      <c r="C1095" s="6">
        <v>6</v>
      </c>
      <c r="D1095" s="6">
        <v>19</v>
      </c>
      <c r="E1095" s="6">
        <v>1995</v>
      </c>
      <c r="F1095" s="6">
        <v>7</v>
      </c>
      <c r="G1095" s="6">
        <v>25</v>
      </c>
      <c r="H1095" s="7">
        <v>139</v>
      </c>
      <c r="I1095" s="7"/>
      <c r="J1095" s="7"/>
      <c r="K1095" s="9">
        <v>2000000</v>
      </c>
      <c r="L1095" s="9">
        <f>K1095/0.7</f>
        <v>2857142.8571428573</v>
      </c>
      <c r="M1095" s="7" t="s">
        <v>56</v>
      </c>
    </row>
    <row r="1096" spans="1:13" x14ac:dyDescent="0.2">
      <c r="A1096" s="7" t="s">
        <v>50</v>
      </c>
      <c r="B1096" s="7">
        <v>1998</v>
      </c>
      <c r="C1096" s="7">
        <v>7</v>
      </c>
      <c r="D1096" s="7">
        <v>4</v>
      </c>
      <c r="E1096" s="7">
        <v>1998</v>
      </c>
      <c r="F1096" s="7">
        <v>8</v>
      </c>
      <c r="G1096" s="7">
        <v>25</v>
      </c>
      <c r="H1096" s="7">
        <v>260</v>
      </c>
      <c r="I1096" s="7">
        <v>70000</v>
      </c>
      <c r="J1096" s="7"/>
      <c r="K1096" s="10">
        <v>22000000</v>
      </c>
      <c r="L1096" s="9">
        <f>K1096/0.75</f>
        <v>29333333.333333332</v>
      </c>
      <c r="M1096" s="7" t="s">
        <v>12</v>
      </c>
    </row>
    <row r="1097" spans="1:13" x14ac:dyDescent="0.2">
      <c r="A1097" s="7" t="s">
        <v>50</v>
      </c>
      <c r="B1097" s="7">
        <v>1998</v>
      </c>
      <c r="C1097" s="7">
        <v>8</v>
      </c>
      <c r="D1097" s="7">
        <v>28</v>
      </c>
      <c r="E1097" s="7">
        <v>1998</v>
      </c>
      <c r="F1097" s="7">
        <v>8</v>
      </c>
      <c r="G1097" s="7">
        <v>31</v>
      </c>
      <c r="H1097" s="7">
        <v>50</v>
      </c>
      <c r="I1097" s="7">
        <v>0</v>
      </c>
      <c r="J1097" s="7"/>
      <c r="K1097" s="10">
        <v>5000000</v>
      </c>
      <c r="L1097" s="9">
        <f>K1097/0.75</f>
        <v>6666666.666666667</v>
      </c>
      <c r="M1097" s="7" t="s">
        <v>12</v>
      </c>
    </row>
    <row r="1098" spans="1:13" x14ac:dyDescent="0.2">
      <c r="A1098" s="7" t="s">
        <v>50</v>
      </c>
      <c r="B1098" s="7">
        <v>1999</v>
      </c>
      <c r="C1098" s="7">
        <v>6</v>
      </c>
      <c r="D1098" s="7"/>
      <c r="E1098" s="7">
        <v>1999</v>
      </c>
      <c r="F1098" s="7">
        <v>6</v>
      </c>
      <c r="G1098" s="7"/>
      <c r="H1098" s="7">
        <v>170</v>
      </c>
      <c r="I1098" s="7">
        <v>18068</v>
      </c>
      <c r="J1098" s="7"/>
      <c r="K1098" s="10">
        <v>2000000</v>
      </c>
      <c r="L1098" s="10">
        <f>K1098/0.76</f>
        <v>2631578.9473684211</v>
      </c>
      <c r="M1098" s="7" t="s">
        <v>12</v>
      </c>
    </row>
    <row r="1099" spans="1:13" x14ac:dyDescent="0.2">
      <c r="A1099" s="7" t="s">
        <v>50</v>
      </c>
      <c r="B1099" s="7">
        <v>2000</v>
      </c>
      <c r="C1099" s="7">
        <v>6</v>
      </c>
      <c r="D1099" s="7"/>
      <c r="E1099" s="7">
        <v>2000</v>
      </c>
      <c r="F1099" s="7">
        <v>6</v>
      </c>
      <c r="G1099" s="7"/>
      <c r="H1099" s="7">
        <v>144</v>
      </c>
      <c r="I1099" s="7">
        <v>50070</v>
      </c>
      <c r="J1099" s="7"/>
      <c r="K1099" s="10">
        <v>6300000</v>
      </c>
      <c r="L1099" s="10">
        <f>K1099/0.79</f>
        <v>7974683.5443037972</v>
      </c>
      <c r="M1099" s="7" t="s">
        <v>12</v>
      </c>
    </row>
    <row r="1100" spans="1:13" x14ac:dyDescent="0.2">
      <c r="A1100" s="7" t="s">
        <v>50</v>
      </c>
      <c r="B1100" s="7">
        <v>2007</v>
      </c>
      <c r="C1100" s="7">
        <v>7</v>
      </c>
      <c r="D1100" s="7">
        <v>23</v>
      </c>
      <c r="E1100" s="7">
        <v>2007</v>
      </c>
      <c r="F1100" s="7">
        <v>10</v>
      </c>
      <c r="G1100" s="7">
        <v>2</v>
      </c>
      <c r="H1100" s="7">
        <v>214</v>
      </c>
      <c r="I1100" s="7">
        <v>640706</v>
      </c>
      <c r="J1100" s="7"/>
      <c r="K1100" s="10">
        <v>2400000</v>
      </c>
      <c r="L1100" s="10">
        <f>K1100/0.95</f>
        <v>2526315.7894736845</v>
      </c>
      <c r="M1100" s="7" t="s">
        <v>12</v>
      </c>
    </row>
    <row r="1101" spans="1:13" x14ac:dyDescent="0.2">
      <c r="A1101" s="7" t="s">
        <v>50</v>
      </c>
      <c r="B1101" s="7">
        <v>2008</v>
      </c>
      <c r="C1101" s="7">
        <v>7</v>
      </c>
      <c r="D1101" s="7"/>
      <c r="E1101" s="7">
        <v>2008</v>
      </c>
      <c r="F1101" s="7">
        <v>8</v>
      </c>
      <c r="G1101" s="7"/>
      <c r="H1101" s="7">
        <v>65</v>
      </c>
      <c r="I1101" s="7">
        <v>70000</v>
      </c>
      <c r="J1101" s="7"/>
      <c r="K1101" s="10">
        <v>29000</v>
      </c>
      <c r="L1101" s="9">
        <f>K1101/0.99</f>
        <v>29292.929292929293</v>
      </c>
      <c r="M1101" s="7" t="s">
        <v>12</v>
      </c>
    </row>
    <row r="1102" spans="1:13" x14ac:dyDescent="0.2">
      <c r="A1102" s="7" t="s">
        <v>50</v>
      </c>
      <c r="B1102" s="7">
        <v>2009</v>
      </c>
      <c r="C1102" s="7">
        <v>10</v>
      </c>
      <c r="D1102" s="7">
        <v>4</v>
      </c>
      <c r="E1102" s="7">
        <v>2009</v>
      </c>
      <c r="F1102" s="7">
        <v>10</v>
      </c>
      <c r="G1102" s="7">
        <v>12</v>
      </c>
      <c r="H1102" s="7">
        <v>87</v>
      </c>
      <c r="I1102" s="7">
        <v>257786</v>
      </c>
      <c r="J1102" s="7"/>
      <c r="K1102" s="10">
        <v>60000000</v>
      </c>
      <c r="L1102" s="9">
        <f>K1102/0.98</f>
        <v>61224489.795918368</v>
      </c>
      <c r="M1102" s="7" t="s">
        <v>12</v>
      </c>
    </row>
    <row r="1103" spans="1:13" x14ac:dyDescent="0.2">
      <c r="A1103" s="7" t="s">
        <v>50</v>
      </c>
      <c r="B1103" s="7">
        <v>2012</v>
      </c>
      <c r="C1103" s="7">
        <v>5</v>
      </c>
      <c r="D1103" s="7">
        <v>5</v>
      </c>
      <c r="E1103" s="7">
        <v>2012</v>
      </c>
      <c r="F1103" s="7">
        <v>5</v>
      </c>
      <c r="G1103" s="7">
        <v>7</v>
      </c>
      <c r="H1103" s="7">
        <v>72</v>
      </c>
      <c r="I1103" s="7">
        <v>5</v>
      </c>
      <c r="J1103" s="7"/>
      <c r="K1103" s="10">
        <v>1000000</v>
      </c>
      <c r="L1103" s="10">
        <f>K1103/1.05</f>
        <v>952380.95238095231</v>
      </c>
      <c r="M1103" s="7" t="s">
        <v>12</v>
      </c>
    </row>
    <row r="1104" spans="1:13" x14ac:dyDescent="0.2">
      <c r="A1104" s="7" t="s">
        <v>295</v>
      </c>
      <c r="B1104" s="6">
        <v>2001</v>
      </c>
      <c r="C1104" s="6">
        <v>7</v>
      </c>
      <c r="D1104" s="6">
        <v>29</v>
      </c>
      <c r="E1104" s="6">
        <v>2001</v>
      </c>
      <c r="F1104" s="6">
        <v>8</v>
      </c>
      <c r="G1104" s="6">
        <v>1</v>
      </c>
      <c r="H1104" s="7">
        <v>20</v>
      </c>
      <c r="I1104" s="7"/>
      <c r="J1104" s="7"/>
      <c r="K1104" s="9">
        <v>1500000</v>
      </c>
      <c r="L1104" s="10">
        <f>K1104/0.81</f>
        <v>1851851.8518518517</v>
      </c>
      <c r="M1104" s="7" t="s">
        <v>56</v>
      </c>
    </row>
    <row r="1105" spans="1:13" x14ac:dyDescent="0.2">
      <c r="A1105" s="7" t="s">
        <v>295</v>
      </c>
      <c r="B1105" s="6">
        <v>2001</v>
      </c>
      <c r="C1105" s="6">
        <v>10</v>
      </c>
      <c r="D1105" s="6">
        <v>5</v>
      </c>
      <c r="E1105" s="6">
        <v>2001</v>
      </c>
      <c r="F1105" s="6">
        <v>10</v>
      </c>
      <c r="G1105" s="6">
        <v>7</v>
      </c>
      <c r="H1105" s="7">
        <v>2</v>
      </c>
      <c r="I1105" s="7"/>
      <c r="J1105" s="7"/>
      <c r="K1105" s="9">
        <v>260000</v>
      </c>
      <c r="L1105" s="10">
        <f>K1105/0.81</f>
        <v>320987.65432098764</v>
      </c>
      <c r="M1105" s="7" t="s">
        <v>56</v>
      </c>
    </row>
    <row r="1106" spans="1:13" x14ac:dyDescent="0.2">
      <c r="A1106" s="7" t="s">
        <v>155</v>
      </c>
      <c r="B1106" s="7">
        <v>1992</v>
      </c>
      <c r="C1106" s="7">
        <v>8</v>
      </c>
      <c r="D1106" s="7">
        <v>12</v>
      </c>
      <c r="E1106" s="7">
        <v>1992</v>
      </c>
      <c r="F1106" s="7">
        <v>8</v>
      </c>
      <c r="G1106" s="7">
        <v>12</v>
      </c>
      <c r="H1106" s="7">
        <v>0</v>
      </c>
      <c r="I1106" s="7">
        <v>0</v>
      </c>
      <c r="J1106" s="7"/>
      <c r="K1106" s="10">
        <v>27600000</v>
      </c>
      <c r="L1106" s="10">
        <f>K1106/0.64</f>
        <v>43125000</v>
      </c>
      <c r="M1106" s="7" t="s">
        <v>12</v>
      </c>
    </row>
    <row r="1107" spans="1:13" x14ac:dyDescent="0.2">
      <c r="A1107" s="7" t="s">
        <v>155</v>
      </c>
      <c r="B1107" s="7">
        <v>1993</v>
      </c>
      <c r="C1107" s="7">
        <v>12</v>
      </c>
      <c r="D1107" s="7">
        <v>21</v>
      </c>
      <c r="E1107" s="7">
        <v>1993</v>
      </c>
      <c r="F1107" s="7">
        <v>12</v>
      </c>
      <c r="G1107" s="7">
        <v>31</v>
      </c>
      <c r="H1107" s="7">
        <v>1</v>
      </c>
      <c r="I1107" s="7">
        <v>13000</v>
      </c>
      <c r="J1107" s="7"/>
      <c r="K1107" s="10">
        <v>53000000</v>
      </c>
      <c r="L1107" s="9">
        <f>K1107/0.66</f>
        <v>80303030.303030297</v>
      </c>
      <c r="M1107" s="7" t="s">
        <v>12</v>
      </c>
    </row>
    <row r="1108" spans="1:13" x14ac:dyDescent="0.2">
      <c r="A1108" s="7" t="s">
        <v>155</v>
      </c>
      <c r="B1108" s="7">
        <v>1998</v>
      </c>
      <c r="C1108" s="7">
        <v>9</v>
      </c>
      <c r="D1108" s="7">
        <v>12</v>
      </c>
      <c r="E1108" s="7">
        <v>1998</v>
      </c>
      <c r="F1108" s="7">
        <v>9</v>
      </c>
      <c r="G1108" s="7">
        <v>14</v>
      </c>
      <c r="H1108" s="7">
        <v>0</v>
      </c>
      <c r="I1108" s="7">
        <v>2000</v>
      </c>
      <c r="J1108" s="7"/>
      <c r="K1108" s="10">
        <v>530000000</v>
      </c>
      <c r="L1108" s="9">
        <f>K1108/0.75</f>
        <v>706666666.66666663</v>
      </c>
      <c r="M1108" s="7" t="s">
        <v>12</v>
      </c>
    </row>
    <row r="1109" spans="1:13" x14ac:dyDescent="0.2">
      <c r="A1109" s="7" t="s">
        <v>102</v>
      </c>
      <c r="B1109" s="6">
        <v>1989</v>
      </c>
      <c r="C1109" s="6">
        <v>1</v>
      </c>
      <c r="D1109" s="6">
        <v>2</v>
      </c>
      <c r="E1109" s="6">
        <v>1989</v>
      </c>
      <c r="F1109" s="6">
        <v>1</v>
      </c>
      <c r="G1109" s="6">
        <v>8</v>
      </c>
      <c r="H1109" s="7">
        <v>196</v>
      </c>
      <c r="I1109" s="7"/>
      <c r="J1109" s="7"/>
      <c r="K1109" s="9">
        <v>350000000</v>
      </c>
      <c r="L1109" s="9">
        <f>K1109/0.57</f>
        <v>614035087.71929824</v>
      </c>
      <c r="M1109" s="7" t="s">
        <v>56</v>
      </c>
    </row>
    <row r="1110" spans="1:13" x14ac:dyDescent="0.2">
      <c r="A1110" s="7" t="s">
        <v>47</v>
      </c>
      <c r="B1110" s="6">
        <v>1984</v>
      </c>
      <c r="C1110" s="6">
        <v>1</v>
      </c>
      <c r="D1110" s="6">
        <v>26</v>
      </c>
      <c r="E1110" s="6">
        <v>1984</v>
      </c>
      <c r="F1110" s="6">
        <v>1</v>
      </c>
      <c r="G1110" s="6">
        <v>27</v>
      </c>
      <c r="H1110" s="7"/>
      <c r="I1110" s="7"/>
      <c r="J1110" s="7"/>
      <c r="K1110" s="9">
        <v>50000000</v>
      </c>
      <c r="L1110" s="9">
        <f>K1110/0.48</f>
        <v>104166666.66666667</v>
      </c>
      <c r="M1110" s="7" t="s">
        <v>9</v>
      </c>
    </row>
    <row r="1111" spans="1:13" x14ac:dyDescent="0.2">
      <c r="A1111" s="7" t="s">
        <v>47</v>
      </c>
      <c r="B1111" s="7">
        <v>1984</v>
      </c>
      <c r="C1111" s="7">
        <v>1</v>
      </c>
      <c r="D1111" s="7">
        <v>27</v>
      </c>
      <c r="E1111" s="7">
        <v>1984</v>
      </c>
      <c r="F1111" s="7">
        <v>1</v>
      </c>
      <c r="G1111" s="7">
        <v>29</v>
      </c>
      <c r="H1111" s="7">
        <v>0</v>
      </c>
      <c r="I1111" s="7">
        <v>6805</v>
      </c>
      <c r="J1111" s="7"/>
      <c r="K1111" s="10">
        <v>20000000</v>
      </c>
      <c r="L1111" s="9">
        <f>K1111/0.48</f>
        <v>41666666.666666672</v>
      </c>
      <c r="M1111" s="7" t="s">
        <v>12</v>
      </c>
    </row>
    <row r="1112" spans="1:13" x14ac:dyDescent="0.2">
      <c r="A1112" s="7" t="s">
        <v>47</v>
      </c>
      <c r="B1112" s="7">
        <v>1986</v>
      </c>
      <c r="C1112" s="7">
        <v>3</v>
      </c>
      <c r="D1112" s="7">
        <v>13</v>
      </c>
      <c r="E1112" s="7">
        <v>1986</v>
      </c>
      <c r="F1112" s="7">
        <v>3</v>
      </c>
      <c r="G1112" s="7">
        <v>13</v>
      </c>
      <c r="H1112" s="7">
        <v>1</v>
      </c>
      <c r="I1112" s="7">
        <v>1360</v>
      </c>
      <c r="J1112" s="7"/>
      <c r="K1112" s="10">
        <v>19800000</v>
      </c>
      <c r="L1112" s="9">
        <f>K1112/0.5</f>
        <v>39600000</v>
      </c>
      <c r="M1112" s="7" t="s">
        <v>12</v>
      </c>
    </row>
    <row r="1113" spans="1:13" x14ac:dyDescent="0.2">
      <c r="A1113" s="7" t="s">
        <v>47</v>
      </c>
      <c r="B1113" s="7">
        <v>1998</v>
      </c>
      <c r="C1113" s="7">
        <v>6</v>
      </c>
      <c r="D1113" s="7">
        <v>30</v>
      </c>
      <c r="E1113" s="7">
        <v>1998</v>
      </c>
      <c r="F1113" s="7">
        <v>7</v>
      </c>
      <c r="G1113" s="7">
        <v>20</v>
      </c>
      <c r="H1113" s="7">
        <v>0</v>
      </c>
      <c r="I1113" s="7">
        <v>200</v>
      </c>
      <c r="J1113" s="7"/>
      <c r="K1113" s="10">
        <v>75000000</v>
      </c>
      <c r="L1113" s="9">
        <f>K1113/0.75</f>
        <v>100000000</v>
      </c>
      <c r="M1113" s="7" t="s">
        <v>12</v>
      </c>
    </row>
    <row r="1114" spans="1:13" x14ac:dyDescent="0.2">
      <c r="A1114" s="7" t="s">
        <v>47</v>
      </c>
      <c r="B1114" s="7">
        <v>2000</v>
      </c>
      <c r="C1114" s="7">
        <v>8</v>
      </c>
      <c r="D1114" s="7">
        <v>20</v>
      </c>
      <c r="E1114" s="7">
        <v>2000</v>
      </c>
      <c r="F1114" s="7">
        <v>8</v>
      </c>
      <c r="G1114" s="7">
        <v>20</v>
      </c>
      <c r="H1114" s="7">
        <v>0</v>
      </c>
      <c r="I1114" s="7">
        <v>0</v>
      </c>
      <c r="J1114" s="7"/>
      <c r="K1114" s="10">
        <v>1000000</v>
      </c>
      <c r="L1114" s="10">
        <f>K1114/0.79</f>
        <v>1265822.7848101265</v>
      </c>
      <c r="M1114" s="7" t="s">
        <v>12</v>
      </c>
    </row>
    <row r="1115" spans="1:13" x14ac:dyDescent="0.2">
      <c r="A1115" s="7" t="s">
        <v>47</v>
      </c>
      <c r="B1115" s="7">
        <v>2002</v>
      </c>
      <c r="C1115" s="7">
        <v>1</v>
      </c>
      <c r="D1115" s="7">
        <v>12</v>
      </c>
      <c r="E1115" s="7">
        <v>2002</v>
      </c>
      <c r="F1115" s="7">
        <v>1</v>
      </c>
      <c r="G1115" s="7">
        <v>15</v>
      </c>
      <c r="H1115" s="7">
        <v>0</v>
      </c>
      <c r="I1115" s="7">
        <v>300</v>
      </c>
      <c r="J1115" s="7"/>
      <c r="K1115" s="10">
        <v>500000</v>
      </c>
      <c r="L1115" s="9">
        <f>K1115/0.82</f>
        <v>609756.0975609757</v>
      </c>
      <c r="M1115" s="7" t="s">
        <v>12</v>
      </c>
    </row>
    <row r="1116" spans="1:13" x14ac:dyDescent="0.2">
      <c r="A1116" s="7" t="s">
        <v>47</v>
      </c>
      <c r="B1116" s="6">
        <v>2002</v>
      </c>
      <c r="C1116" s="6">
        <v>6</v>
      </c>
      <c r="D1116" s="6">
        <v>21</v>
      </c>
      <c r="E1116" s="6">
        <v>2002</v>
      </c>
      <c r="F1116" s="6">
        <v>6</v>
      </c>
      <c r="G1116" s="6">
        <v>23</v>
      </c>
      <c r="H1116" s="7">
        <v>1</v>
      </c>
      <c r="I1116" s="7"/>
      <c r="J1116" s="7"/>
      <c r="K1116" s="9">
        <v>3000000</v>
      </c>
      <c r="L1116" s="9">
        <f>K1116/0.82</f>
        <v>3658536.5853658537</v>
      </c>
      <c r="M1116" s="7" t="s">
        <v>56</v>
      </c>
    </row>
    <row r="1117" spans="1:13" x14ac:dyDescent="0.2">
      <c r="A1117" s="7" t="s">
        <v>47</v>
      </c>
      <c r="B1117" s="6">
        <v>2003</v>
      </c>
      <c r="C1117" s="6">
        <v>10</v>
      </c>
      <c r="D1117" s="6">
        <v>3</v>
      </c>
      <c r="E1117" s="6">
        <v>2003</v>
      </c>
      <c r="F1117" s="6">
        <v>10</v>
      </c>
      <c r="G1117" s="6">
        <v>4</v>
      </c>
      <c r="H1117" s="7">
        <v>2</v>
      </c>
      <c r="I1117" s="7"/>
      <c r="J1117" s="7"/>
      <c r="K1117" s="9">
        <v>3000000</v>
      </c>
      <c r="L1117" s="10">
        <f>K1117/0.84</f>
        <v>3571428.5714285714</v>
      </c>
      <c r="M1117" s="7" t="s">
        <v>56</v>
      </c>
    </row>
    <row r="1118" spans="1:13" x14ac:dyDescent="0.2">
      <c r="A1118" s="7" t="s">
        <v>47</v>
      </c>
      <c r="B1118" s="7">
        <v>2004</v>
      </c>
      <c r="C1118" s="7">
        <v>2</v>
      </c>
      <c r="D1118" s="7">
        <v>13</v>
      </c>
      <c r="E1118" s="7">
        <v>2004</v>
      </c>
      <c r="F1118" s="7">
        <v>2</v>
      </c>
      <c r="G1118" s="7">
        <v>25</v>
      </c>
      <c r="H1118" s="7">
        <v>2</v>
      </c>
      <c r="I1118" s="7">
        <v>2500</v>
      </c>
      <c r="J1118" s="7"/>
      <c r="K1118" s="10">
        <v>200000000</v>
      </c>
      <c r="L1118" s="9">
        <f>K1118/0.87</f>
        <v>229885057.47126436</v>
      </c>
      <c r="M1118" s="7" t="s">
        <v>12</v>
      </c>
    </row>
    <row r="1119" spans="1:13" x14ac:dyDescent="0.2">
      <c r="A1119" s="7" t="s">
        <v>47</v>
      </c>
      <c r="B1119" s="6">
        <v>2004</v>
      </c>
      <c r="C1119" s="6">
        <v>7</v>
      </c>
      <c r="D1119" s="6">
        <v>18</v>
      </c>
      <c r="E1119" s="6">
        <v>2004</v>
      </c>
      <c r="F1119" s="6">
        <v>7</v>
      </c>
      <c r="G1119" s="6">
        <v>29</v>
      </c>
      <c r="H1119" s="7">
        <v>2</v>
      </c>
      <c r="I1119" s="7"/>
      <c r="J1119" s="7"/>
      <c r="K1119" s="9">
        <v>45000000</v>
      </c>
      <c r="L1119" s="9">
        <f>K1119/0.87</f>
        <v>51724137.931034483</v>
      </c>
      <c r="M1119" s="7" t="s">
        <v>56</v>
      </c>
    </row>
    <row r="1120" spans="1:13" x14ac:dyDescent="0.2">
      <c r="A1120" s="7" t="s">
        <v>47</v>
      </c>
      <c r="B1120" s="6">
        <v>2005</v>
      </c>
      <c r="C1120" s="6">
        <v>3</v>
      </c>
      <c r="D1120" s="6">
        <v>25</v>
      </c>
      <c r="E1120" s="6">
        <v>2005</v>
      </c>
      <c r="F1120" s="6">
        <v>3</v>
      </c>
      <c r="G1120" s="6">
        <v>26</v>
      </c>
      <c r="H1120" s="7"/>
      <c r="I1120" s="7"/>
      <c r="J1120" s="7"/>
      <c r="K1120" s="9">
        <v>50000</v>
      </c>
      <c r="L1120" s="10">
        <f>K1120/0.9</f>
        <v>55555.555555555555</v>
      </c>
      <c r="M1120" s="7" t="s">
        <v>56</v>
      </c>
    </row>
    <row r="1121" spans="1:13" x14ac:dyDescent="0.2">
      <c r="A1121" s="7" t="s">
        <v>47</v>
      </c>
      <c r="B1121" s="7">
        <v>2005</v>
      </c>
      <c r="C1121" s="7">
        <v>5</v>
      </c>
      <c r="D1121" s="7">
        <v>18</v>
      </c>
      <c r="E1121" s="7">
        <v>2005</v>
      </c>
      <c r="F1121" s="7">
        <v>5</v>
      </c>
      <c r="G1121" s="7">
        <v>21</v>
      </c>
      <c r="H1121" s="7">
        <v>0</v>
      </c>
      <c r="I1121" s="7">
        <v>400</v>
      </c>
      <c r="J1121" s="7"/>
      <c r="K1121" s="10">
        <v>72000000</v>
      </c>
      <c r="L1121" s="10">
        <f>K1121/0.9</f>
        <v>80000000</v>
      </c>
      <c r="M1121" s="7" t="s">
        <v>12</v>
      </c>
    </row>
    <row r="1122" spans="1:13" x14ac:dyDescent="0.2">
      <c r="A1122" s="7" t="s">
        <v>47</v>
      </c>
      <c r="B1122" s="7">
        <v>2006</v>
      </c>
      <c r="C1122" s="7">
        <v>4</v>
      </c>
      <c r="D1122" s="7">
        <v>26</v>
      </c>
      <c r="E1122" s="7">
        <v>2006</v>
      </c>
      <c r="F1122" s="7">
        <v>4</v>
      </c>
      <c r="G1122" s="7">
        <v>28</v>
      </c>
      <c r="H1122" s="7">
        <v>0</v>
      </c>
      <c r="I1122" s="7">
        <v>1200</v>
      </c>
      <c r="J1122" s="7"/>
      <c r="K1122" s="10">
        <v>3000000</v>
      </c>
      <c r="L1122" s="10">
        <f>K1122/0.92</f>
        <v>3260869.5652173911</v>
      </c>
      <c r="M1122" s="7" t="s">
        <v>12</v>
      </c>
    </row>
    <row r="1123" spans="1:13" x14ac:dyDescent="0.2">
      <c r="A1123" s="7" t="s">
        <v>47</v>
      </c>
      <c r="B1123" s="6">
        <v>2007</v>
      </c>
      <c r="C1123" s="6">
        <v>3</v>
      </c>
      <c r="D1123" s="6">
        <v>29</v>
      </c>
      <c r="E1123" s="6">
        <v>2007</v>
      </c>
      <c r="F1123" s="6">
        <v>3</v>
      </c>
      <c r="G1123" s="6">
        <v>31</v>
      </c>
      <c r="H1123" s="7">
        <v>0</v>
      </c>
      <c r="I1123" s="7"/>
      <c r="J1123" s="7"/>
      <c r="K1123" s="9">
        <v>80000000</v>
      </c>
      <c r="L1123" s="10">
        <f>K1123/0.95</f>
        <v>84210526.315789476</v>
      </c>
      <c r="M1123" s="7" t="s">
        <v>56</v>
      </c>
    </row>
    <row r="1124" spans="1:13" x14ac:dyDescent="0.2">
      <c r="A1124" s="7" t="s">
        <v>47</v>
      </c>
      <c r="B1124" s="6">
        <v>2007</v>
      </c>
      <c r="C1124" s="6">
        <v>7</v>
      </c>
      <c r="D1124" s="6">
        <v>10</v>
      </c>
      <c r="E1124" s="6">
        <v>2007</v>
      </c>
      <c r="F1124" s="6">
        <v>7</v>
      </c>
      <c r="G1124" s="6">
        <v>13</v>
      </c>
      <c r="H1124" s="7">
        <v>0</v>
      </c>
      <c r="I1124" s="7"/>
      <c r="J1124" s="7"/>
      <c r="K1124" s="9">
        <v>25000000</v>
      </c>
      <c r="L1124" s="10">
        <f>K1124/0.95</f>
        <v>26315789.47368421</v>
      </c>
      <c r="M1124" s="7" t="s">
        <v>56</v>
      </c>
    </row>
    <row r="1125" spans="1:13" x14ac:dyDescent="0.2">
      <c r="A1125" s="7" t="s">
        <v>31</v>
      </c>
      <c r="B1125" s="6">
        <v>1968</v>
      </c>
      <c r="C1125" s="6">
        <v>8</v>
      </c>
      <c r="D1125" s="6">
        <v>12</v>
      </c>
      <c r="E1125" s="6">
        <v>1968</v>
      </c>
      <c r="F1125" s="6">
        <v>8</v>
      </c>
      <c r="G1125" s="6">
        <v>28</v>
      </c>
      <c r="H1125" s="7"/>
      <c r="I1125" s="8">
        <v>1300</v>
      </c>
      <c r="J1125" s="8">
        <v>260</v>
      </c>
      <c r="K1125" s="9">
        <v>1500000</v>
      </c>
      <c r="L1125" s="9">
        <f>K1125/0.16</f>
        <v>9375000</v>
      </c>
      <c r="M1125" s="7" t="s">
        <v>9</v>
      </c>
    </row>
    <row r="1126" spans="1:13" x14ac:dyDescent="0.2">
      <c r="A1126" s="7" t="s">
        <v>31</v>
      </c>
      <c r="B1126" s="6">
        <v>1982</v>
      </c>
      <c r="C1126" s="6">
        <v>5</v>
      </c>
      <c r="D1126" s="6">
        <v>23</v>
      </c>
      <c r="E1126" s="6">
        <v>1982</v>
      </c>
      <c r="F1126" s="6">
        <v>5</v>
      </c>
      <c r="G1126" s="6">
        <v>27</v>
      </c>
      <c r="H1126" s="7">
        <v>71</v>
      </c>
      <c r="I1126" s="7" t="s">
        <v>376</v>
      </c>
      <c r="J1126" s="7"/>
      <c r="K1126" s="9">
        <v>356500000</v>
      </c>
      <c r="L1126" s="10">
        <f>K1126/0.44</f>
        <v>810227272.72727275</v>
      </c>
      <c r="M1126" s="7" t="s">
        <v>32</v>
      </c>
    </row>
    <row r="1127" spans="1:13" x14ac:dyDescent="0.2">
      <c r="A1127" s="7" t="s">
        <v>31</v>
      </c>
      <c r="B1127" s="6">
        <v>1992</v>
      </c>
      <c r="C1127" s="6">
        <v>9</v>
      </c>
      <c r="D1127" s="6">
        <v>1</v>
      </c>
      <c r="E1127" s="6">
        <v>1992</v>
      </c>
      <c r="F1127" s="6">
        <v>9</v>
      </c>
      <c r="G1127" s="6">
        <v>1</v>
      </c>
      <c r="H1127" s="7">
        <v>100</v>
      </c>
      <c r="I1127" s="7"/>
      <c r="J1127" s="7"/>
      <c r="K1127" s="9">
        <v>5000000</v>
      </c>
      <c r="L1127" s="10">
        <f>K1127/0.64</f>
        <v>7812500</v>
      </c>
      <c r="M1127" s="7" t="s">
        <v>56</v>
      </c>
    </row>
    <row r="1128" spans="1:13" x14ac:dyDescent="0.2">
      <c r="A1128" s="7" t="s">
        <v>31</v>
      </c>
      <c r="B1128" s="7">
        <v>1999</v>
      </c>
      <c r="C1128" s="7">
        <v>9</v>
      </c>
      <c r="D1128" s="7">
        <v>12</v>
      </c>
      <c r="E1128" s="7">
        <v>1999</v>
      </c>
      <c r="F1128" s="7">
        <v>10</v>
      </c>
      <c r="G1128" s="7">
        <v>10</v>
      </c>
      <c r="H1128" s="7">
        <v>11</v>
      </c>
      <c r="I1128" s="7">
        <v>107105</v>
      </c>
      <c r="J1128" s="7"/>
      <c r="K1128" s="10">
        <v>500000</v>
      </c>
      <c r="L1128" s="10">
        <f>K1128/0.76</f>
        <v>657894.73684210528</v>
      </c>
      <c r="M1128" s="7" t="s">
        <v>12</v>
      </c>
    </row>
    <row r="1129" spans="1:13" x14ac:dyDescent="0.2">
      <c r="A1129" s="7" t="s">
        <v>31</v>
      </c>
      <c r="B1129" s="7">
        <v>2002</v>
      </c>
      <c r="C1129" s="7">
        <v>5</v>
      </c>
      <c r="D1129" s="7">
        <v>23</v>
      </c>
      <c r="E1129" s="7">
        <v>2002</v>
      </c>
      <c r="F1129" s="7">
        <v>6</v>
      </c>
      <c r="G1129" s="7">
        <v>5</v>
      </c>
      <c r="H1129" s="7">
        <v>0</v>
      </c>
      <c r="I1129" s="7">
        <v>13546</v>
      </c>
      <c r="J1129" s="7"/>
      <c r="K1129" s="10">
        <v>50000</v>
      </c>
      <c r="L1129" s="9">
        <f>K1129/0.82</f>
        <v>60975.609756097561</v>
      </c>
      <c r="M1129" s="7" t="s">
        <v>12</v>
      </c>
    </row>
    <row r="1130" spans="1:13" x14ac:dyDescent="0.2">
      <c r="A1130" s="7" t="s">
        <v>31</v>
      </c>
      <c r="B1130" s="6">
        <v>2004</v>
      </c>
      <c r="C1130" s="6">
        <v>6</v>
      </c>
      <c r="D1130" s="6">
        <v>24</v>
      </c>
      <c r="E1130" s="6">
        <v>2004</v>
      </c>
      <c r="F1130" s="6">
        <v>7</v>
      </c>
      <c r="G1130" s="6">
        <v>20</v>
      </c>
      <c r="H1130" s="7">
        <v>25</v>
      </c>
      <c r="I1130" s="7"/>
      <c r="J1130" s="7"/>
      <c r="K1130" s="9">
        <v>11200000</v>
      </c>
      <c r="L1130" s="9">
        <f>K1130/0.87</f>
        <v>12873563.218390804</v>
      </c>
      <c r="M1130" s="7" t="s">
        <v>56</v>
      </c>
    </row>
    <row r="1131" spans="1:13" x14ac:dyDescent="0.2">
      <c r="A1131" s="7" t="s">
        <v>182</v>
      </c>
      <c r="B1131" s="6">
        <v>1993</v>
      </c>
      <c r="C1131" s="6">
        <v>9</v>
      </c>
      <c r="D1131" s="6">
        <v>16</v>
      </c>
      <c r="E1131" s="6">
        <v>1993</v>
      </c>
      <c r="F1131" s="6">
        <v>9</v>
      </c>
      <c r="G1131" s="6">
        <v>22</v>
      </c>
      <c r="H1131" s="7">
        <v>50</v>
      </c>
      <c r="I1131" s="7"/>
      <c r="J1131" s="7"/>
      <c r="K1131" s="9">
        <v>5000000</v>
      </c>
      <c r="L1131" s="9">
        <f>K1131/0.66</f>
        <v>7575757.5757575752</v>
      </c>
      <c r="M1131" s="7" t="s">
        <v>56</v>
      </c>
    </row>
    <row r="1132" spans="1:13" x14ac:dyDescent="0.2">
      <c r="A1132" s="7" t="s">
        <v>100</v>
      </c>
      <c r="B1132" s="6">
        <v>1974</v>
      </c>
      <c r="C1132" s="6">
        <v>8</v>
      </c>
      <c r="D1132" s="7"/>
      <c r="E1132" s="6">
        <v>1974</v>
      </c>
      <c r="F1132" s="6">
        <v>8</v>
      </c>
      <c r="G1132" s="6">
        <v>26</v>
      </c>
      <c r="H1132" s="7"/>
      <c r="I1132" s="8">
        <v>16000</v>
      </c>
      <c r="J1132" s="7"/>
      <c r="K1132" s="9">
        <v>1000000</v>
      </c>
      <c r="L1132" s="10">
        <f>K1132/0.23</f>
        <v>4347826.0869565215</v>
      </c>
      <c r="M1132" s="7" t="s">
        <v>9</v>
      </c>
    </row>
    <row r="1133" spans="1:13" x14ac:dyDescent="0.2">
      <c r="A1133" s="7" t="s">
        <v>100</v>
      </c>
      <c r="B1133" s="6">
        <v>1988</v>
      </c>
      <c r="C1133" s="6">
        <v>8</v>
      </c>
      <c r="D1133" s="7"/>
      <c r="E1133" s="6">
        <v>1988</v>
      </c>
      <c r="F1133" s="6">
        <v>9</v>
      </c>
      <c r="G1133" s="6">
        <v>2</v>
      </c>
      <c r="H1133" s="7">
        <v>20</v>
      </c>
      <c r="I1133" s="8">
        <v>80000</v>
      </c>
      <c r="J1133" s="8">
        <v>80000</v>
      </c>
      <c r="K1133" s="9">
        <v>10200000</v>
      </c>
      <c r="L1133" s="9">
        <f>K1133/0.54</f>
        <v>18888888.888888888</v>
      </c>
      <c r="M1133" s="7" t="s">
        <v>9</v>
      </c>
    </row>
    <row r="1134" spans="1:13" x14ac:dyDescent="0.2">
      <c r="A1134" s="7" t="s">
        <v>100</v>
      </c>
      <c r="B1134" s="7">
        <v>2012</v>
      </c>
      <c r="C1134" s="7">
        <v>7</v>
      </c>
      <c r="D1134" s="7">
        <v>15</v>
      </c>
      <c r="E1134" s="7">
        <v>2012</v>
      </c>
      <c r="F1134" s="7">
        <v>10</v>
      </c>
      <c r="G1134" s="7">
        <v>15</v>
      </c>
      <c r="H1134" s="7">
        <v>91</v>
      </c>
      <c r="I1134" s="7">
        <v>530952</v>
      </c>
      <c r="J1134" s="7"/>
      <c r="K1134" s="10">
        <v>2750000</v>
      </c>
      <c r="L1134" s="10">
        <f>K1134/1.05</f>
        <v>2619047.6190476189</v>
      </c>
      <c r="M1134" s="7" t="s">
        <v>12</v>
      </c>
    </row>
    <row r="1135" spans="1:13" x14ac:dyDescent="0.2">
      <c r="A1135" s="7" t="s">
        <v>100</v>
      </c>
      <c r="B1135" s="7">
        <v>2013</v>
      </c>
      <c r="C1135" s="7">
        <v>7</v>
      </c>
      <c r="D1135" s="7">
        <v>15</v>
      </c>
      <c r="E1135" s="7">
        <v>2013</v>
      </c>
      <c r="F1135" s="7">
        <v>8</v>
      </c>
      <c r="G1135" s="7">
        <v>15</v>
      </c>
      <c r="H1135" s="7">
        <v>32</v>
      </c>
      <c r="I1135" s="7">
        <v>165943</v>
      </c>
      <c r="J1135" s="7"/>
      <c r="K1135" s="10">
        <v>64724000</v>
      </c>
      <c r="L1135" s="10">
        <f>K1135/1.07</f>
        <v>60489719.626168221</v>
      </c>
      <c r="M1135" s="7" t="s">
        <v>12</v>
      </c>
    </row>
    <row r="1136" spans="1:13" x14ac:dyDescent="0.2">
      <c r="A1136" s="7" t="s">
        <v>64</v>
      </c>
      <c r="B1136" s="6">
        <v>1985</v>
      </c>
      <c r="C1136" s="6">
        <v>9</v>
      </c>
      <c r="D1136" s="6">
        <v>23</v>
      </c>
      <c r="E1136" s="6">
        <v>1985</v>
      </c>
      <c r="F1136" s="6">
        <v>9</v>
      </c>
      <c r="G1136" s="6">
        <v>25</v>
      </c>
      <c r="H1136" s="7"/>
      <c r="I1136" s="7"/>
      <c r="J1136" s="7"/>
      <c r="K1136" s="9">
        <v>8000000</v>
      </c>
      <c r="L1136" s="9">
        <f>K1136/0.49</f>
        <v>16326530.612244898</v>
      </c>
      <c r="M1136" s="7" t="s">
        <v>56</v>
      </c>
    </row>
    <row r="1137" spans="1:13" x14ac:dyDescent="0.2">
      <c r="A1137" s="7" t="s">
        <v>64</v>
      </c>
      <c r="B1137" s="6">
        <v>1988</v>
      </c>
      <c r="C1137" s="6">
        <v>8</v>
      </c>
      <c r="D1137" s="6">
        <v>7</v>
      </c>
      <c r="E1137" s="6">
        <v>1988</v>
      </c>
      <c r="F1137" s="6">
        <v>8</v>
      </c>
      <c r="G1137" s="6">
        <v>20</v>
      </c>
      <c r="H1137" s="7">
        <v>53</v>
      </c>
      <c r="I1137" s="7"/>
      <c r="J1137" s="7"/>
      <c r="K1137" s="9">
        <v>14200000</v>
      </c>
      <c r="L1137" s="9">
        <f>K1137/0.54</f>
        <v>26296296.296296295</v>
      </c>
      <c r="M1137" s="7" t="s">
        <v>56</v>
      </c>
    </row>
    <row r="1138" spans="1:13" x14ac:dyDescent="0.2">
      <c r="A1138" s="7" t="s">
        <v>64</v>
      </c>
      <c r="B1138" s="6">
        <v>1988</v>
      </c>
      <c r="C1138" s="6">
        <v>9</v>
      </c>
      <c r="D1138" s="6">
        <v>21</v>
      </c>
      <c r="E1138" s="6">
        <v>1988</v>
      </c>
      <c r="F1138" s="6">
        <v>10</v>
      </c>
      <c r="G1138" s="6">
        <v>5</v>
      </c>
      <c r="H1138" s="7"/>
      <c r="I1138" s="7"/>
      <c r="J1138" s="7"/>
      <c r="K1138" s="9">
        <v>1000000</v>
      </c>
      <c r="L1138" s="9">
        <f>K1138/0.54</f>
        <v>1851851.8518518517</v>
      </c>
      <c r="M1138" s="7" t="s">
        <v>56</v>
      </c>
    </row>
    <row r="1139" spans="1:13" x14ac:dyDescent="0.2">
      <c r="A1139" s="7" t="s">
        <v>64</v>
      </c>
      <c r="B1139" s="7">
        <v>1994</v>
      </c>
      <c r="C1139" s="7">
        <v>9</v>
      </c>
      <c r="D1139" s="7">
        <v>11</v>
      </c>
      <c r="E1139" s="7">
        <v>1994</v>
      </c>
      <c r="F1139" s="7">
        <v>9</v>
      </c>
      <c r="G1139" s="7">
        <v>15</v>
      </c>
      <c r="H1139" s="7">
        <v>30</v>
      </c>
      <c r="I1139" s="7">
        <v>580000</v>
      </c>
      <c r="J1139" s="7"/>
      <c r="K1139" s="10">
        <v>66500000</v>
      </c>
      <c r="L1139" s="10">
        <f>K1139/0.68</f>
        <v>97794117.647058815</v>
      </c>
      <c r="M1139" s="7" t="s">
        <v>12</v>
      </c>
    </row>
    <row r="1140" spans="1:13" x14ac:dyDescent="0.2">
      <c r="A1140" s="7" t="s">
        <v>64</v>
      </c>
      <c r="B1140" s="7">
        <v>2000</v>
      </c>
      <c r="C1140" s="7">
        <v>8</v>
      </c>
      <c r="D1140" s="7">
        <v>15</v>
      </c>
      <c r="E1140" s="7">
        <v>2000</v>
      </c>
      <c r="F1140" s="7">
        <v>8</v>
      </c>
      <c r="G1140" s="7">
        <v>15</v>
      </c>
      <c r="H1140" s="7">
        <v>0</v>
      </c>
      <c r="I1140" s="7">
        <v>750</v>
      </c>
      <c r="J1140" s="7"/>
      <c r="K1140" s="10">
        <v>1900000</v>
      </c>
      <c r="L1140" s="10">
        <f>K1140/0.79</f>
        <v>2405063.2911392404</v>
      </c>
      <c r="M1140" s="7" t="s">
        <v>12</v>
      </c>
    </row>
    <row r="1141" spans="1:13" x14ac:dyDescent="0.2">
      <c r="A1141" s="7" t="s">
        <v>64</v>
      </c>
      <c r="B1141" s="7">
        <v>2000</v>
      </c>
      <c r="C1141" s="7">
        <v>9</v>
      </c>
      <c r="D1141" s="7">
        <v>20</v>
      </c>
      <c r="E1141" s="7">
        <v>2000</v>
      </c>
      <c r="F1141" s="7">
        <v>9</v>
      </c>
      <c r="G1141" s="7">
        <v>21</v>
      </c>
      <c r="H1141" s="7">
        <v>0</v>
      </c>
      <c r="I1141" s="7">
        <v>500</v>
      </c>
      <c r="J1141" s="7"/>
      <c r="K1141" s="10">
        <v>4805000</v>
      </c>
      <c r="L1141" s="10">
        <f>K1141/0.79</f>
        <v>6082278.4810126582</v>
      </c>
      <c r="M1141" s="7" t="s">
        <v>12</v>
      </c>
    </row>
    <row r="1142" spans="1:13" x14ac:dyDescent="0.2">
      <c r="A1142" s="7" t="s">
        <v>64</v>
      </c>
      <c r="B1142" s="7">
        <v>2001</v>
      </c>
      <c r="C1142" s="7">
        <v>8</v>
      </c>
      <c r="D1142" s="7">
        <v>27</v>
      </c>
      <c r="E1142" s="7">
        <v>2001</v>
      </c>
      <c r="F1142" s="7">
        <v>9</v>
      </c>
      <c r="G1142" s="7">
        <v>4</v>
      </c>
      <c r="H1142" s="7">
        <v>200</v>
      </c>
      <c r="I1142" s="7">
        <v>84065</v>
      </c>
      <c r="J1142" s="7"/>
      <c r="K1142" s="10">
        <v>3000000</v>
      </c>
      <c r="L1142" s="10">
        <f>K1142/0.81</f>
        <v>3703703.7037037034</v>
      </c>
      <c r="M1142" s="7" t="s">
        <v>12</v>
      </c>
    </row>
    <row r="1143" spans="1:13" x14ac:dyDescent="0.2">
      <c r="A1143" s="7" t="s">
        <v>64</v>
      </c>
      <c r="B1143" s="7">
        <v>2003</v>
      </c>
      <c r="C1143" s="7">
        <v>9</v>
      </c>
      <c r="D1143" s="7">
        <v>5</v>
      </c>
      <c r="E1143" s="7">
        <v>2003</v>
      </c>
      <c r="F1143" s="7">
        <v>10</v>
      </c>
      <c r="G1143" s="7">
        <v>28</v>
      </c>
      <c r="H1143" s="7">
        <v>16</v>
      </c>
      <c r="I1143" s="7">
        <v>210000</v>
      </c>
      <c r="J1143" s="7"/>
      <c r="K1143" s="10">
        <v>2570000</v>
      </c>
      <c r="L1143" s="10">
        <f>K1143/0.84</f>
        <v>3059523.8095238097</v>
      </c>
      <c r="M1143" s="7" t="s">
        <v>12</v>
      </c>
    </row>
    <row r="1144" spans="1:13" x14ac:dyDescent="0.2">
      <c r="A1144" s="7" t="s">
        <v>64</v>
      </c>
      <c r="B1144" s="7">
        <v>2005</v>
      </c>
      <c r="C1144" s="7">
        <v>8</v>
      </c>
      <c r="D1144" s="7">
        <v>7</v>
      </c>
      <c r="E1144" s="7">
        <v>2005</v>
      </c>
      <c r="F1144" s="7">
        <v>9</v>
      </c>
      <c r="G1144" s="7">
        <v>16</v>
      </c>
      <c r="H1144" s="7">
        <v>60</v>
      </c>
      <c r="I1144" s="7">
        <v>3004</v>
      </c>
      <c r="J1144" s="7"/>
      <c r="K1144" s="10">
        <v>147000</v>
      </c>
      <c r="L1144" s="10">
        <f>K1144/0.9</f>
        <v>163333.33333333334</v>
      </c>
      <c r="M1144" s="7" t="s">
        <v>12</v>
      </c>
    </row>
    <row r="1145" spans="1:13" x14ac:dyDescent="0.2">
      <c r="A1145" s="7" t="s">
        <v>64</v>
      </c>
      <c r="B1145" s="7">
        <v>2010</v>
      </c>
      <c r="C1145" s="7">
        <v>9</v>
      </c>
      <c r="D1145" s="7">
        <v>13</v>
      </c>
      <c r="E1145" s="7">
        <v>2010</v>
      </c>
      <c r="F1145" s="7">
        <v>9</v>
      </c>
      <c r="G1145" s="7">
        <v>30</v>
      </c>
      <c r="H1145" s="7">
        <v>40</v>
      </c>
      <c r="I1145" s="7">
        <v>1500200</v>
      </c>
      <c r="J1145" s="7"/>
      <c r="K1145" s="10">
        <v>30000000</v>
      </c>
      <c r="L1145" s="10">
        <f>K1145/1</f>
        <v>30000000</v>
      </c>
      <c r="M1145" s="7" t="s">
        <v>12</v>
      </c>
    </row>
    <row r="1146" spans="1:13" x14ac:dyDescent="0.2">
      <c r="A1146" s="7" t="s">
        <v>64</v>
      </c>
      <c r="B1146" s="7">
        <v>2011</v>
      </c>
      <c r="C1146" s="7">
        <v>6</v>
      </c>
      <c r="D1146" s="7">
        <v>21</v>
      </c>
      <c r="E1146" s="7">
        <v>2011</v>
      </c>
      <c r="F1146" s="7">
        <v>6</v>
      </c>
      <c r="G1146" s="7">
        <v>22</v>
      </c>
      <c r="H1146" s="7">
        <v>24</v>
      </c>
      <c r="I1146" s="7">
        <v>950</v>
      </c>
      <c r="J1146" s="7"/>
      <c r="K1146" s="10">
        <v>4500000</v>
      </c>
      <c r="L1146" s="10">
        <f>K1146/1.03</f>
        <v>4368932.0388349509</v>
      </c>
      <c r="M1146" s="7" t="s">
        <v>12</v>
      </c>
    </row>
    <row r="1147" spans="1:13" x14ac:dyDescent="0.2">
      <c r="A1147" s="7" t="s">
        <v>64</v>
      </c>
      <c r="B1147" s="7">
        <v>2012</v>
      </c>
      <c r="C1147" s="7">
        <v>7</v>
      </c>
      <c r="D1147" s="7">
        <v>1</v>
      </c>
      <c r="E1147" s="7">
        <v>2012</v>
      </c>
      <c r="F1147" s="7">
        <v>10</v>
      </c>
      <c r="G1147" s="7">
        <v>31</v>
      </c>
      <c r="H1147" s="7">
        <v>363</v>
      </c>
      <c r="I1147" s="7">
        <v>7000867</v>
      </c>
      <c r="J1147" s="7"/>
      <c r="K1147" s="10">
        <v>500000000</v>
      </c>
      <c r="L1147" s="10">
        <f>K1147/1.05</f>
        <v>476190476.19047618</v>
      </c>
      <c r="M1147" s="7" t="s">
        <v>12</v>
      </c>
    </row>
    <row r="1148" spans="1:13" x14ac:dyDescent="0.2">
      <c r="A1148" s="7" t="s">
        <v>281</v>
      </c>
      <c r="B1148" s="6">
        <v>1999</v>
      </c>
      <c r="C1148" s="6">
        <v>9</v>
      </c>
      <c r="D1148" s="6">
        <v>15</v>
      </c>
      <c r="E1148" s="6">
        <v>1999</v>
      </c>
      <c r="F1148" s="6">
        <v>10</v>
      </c>
      <c r="G1148" s="6">
        <v>11</v>
      </c>
      <c r="H1148" s="7">
        <v>85</v>
      </c>
      <c r="I1148" s="7"/>
      <c r="J1148" s="7"/>
      <c r="K1148" s="9">
        <v>21000000</v>
      </c>
      <c r="L1148" s="10">
        <f>K1148/0.76</f>
        <v>27631578.947368421</v>
      </c>
      <c r="M1148" s="7" t="s">
        <v>56</v>
      </c>
    </row>
    <row r="1149" spans="1:13" x14ac:dyDescent="0.2">
      <c r="A1149" s="7" t="s">
        <v>278</v>
      </c>
      <c r="B1149" s="6">
        <v>1999</v>
      </c>
      <c r="C1149" s="6">
        <v>7</v>
      </c>
      <c r="D1149" s="6">
        <v>30</v>
      </c>
      <c r="E1149" s="6">
        <v>1999</v>
      </c>
      <c r="F1149" s="6">
        <v>8</v>
      </c>
      <c r="G1149" s="6">
        <v>8</v>
      </c>
      <c r="H1149" s="7">
        <v>152</v>
      </c>
      <c r="I1149" s="7"/>
      <c r="J1149" s="7"/>
      <c r="K1149" s="9">
        <v>675000000</v>
      </c>
      <c r="L1149" s="10">
        <f>K1149/0.76</f>
        <v>888157894.73684204</v>
      </c>
      <c r="M1149" s="7" t="s">
        <v>56</v>
      </c>
    </row>
    <row r="1150" spans="1:13" x14ac:dyDescent="0.2">
      <c r="A1150" s="7" t="s">
        <v>181</v>
      </c>
      <c r="B1150" s="6">
        <v>1993</v>
      </c>
      <c r="C1150" s="6">
        <v>8</v>
      </c>
      <c r="D1150" s="6">
        <v>27</v>
      </c>
      <c r="E1150" s="6">
        <v>1993</v>
      </c>
      <c r="F1150" s="6">
        <v>8</v>
      </c>
      <c r="G1150" s="6">
        <v>27</v>
      </c>
      <c r="H1150" s="7">
        <v>242</v>
      </c>
      <c r="I1150" s="7"/>
      <c r="J1150" s="7"/>
      <c r="K1150" s="9">
        <v>26000000</v>
      </c>
      <c r="L1150" s="9">
        <f>K1150/0.66</f>
        <v>39393939.393939391</v>
      </c>
      <c r="M1150" s="7" t="s">
        <v>56</v>
      </c>
    </row>
    <row r="1151" spans="1:13" x14ac:dyDescent="0.2">
      <c r="A1151" s="7" t="s">
        <v>210</v>
      </c>
      <c r="B1151" s="7">
        <v>1995</v>
      </c>
      <c r="C1151" s="7">
        <v>6</v>
      </c>
      <c r="D1151" s="7">
        <v>1</v>
      </c>
      <c r="E1151" s="7">
        <v>1995</v>
      </c>
      <c r="F1151" s="7">
        <v>6</v>
      </c>
      <c r="G1151" s="7">
        <v>14</v>
      </c>
      <c r="H1151" s="7">
        <v>1</v>
      </c>
      <c r="I1151" s="7">
        <v>4000</v>
      </c>
      <c r="J1151" s="7"/>
      <c r="K1151" s="10">
        <v>300000000</v>
      </c>
      <c r="L1151" s="9">
        <f>K1151/0.7</f>
        <v>428571428.5714286</v>
      </c>
      <c r="M1151" s="7" t="s">
        <v>12</v>
      </c>
    </row>
    <row r="1152" spans="1:13" x14ac:dyDescent="0.2">
      <c r="A1152" s="7" t="s">
        <v>299</v>
      </c>
      <c r="B1152" s="6">
        <v>2002</v>
      </c>
      <c r="C1152" s="6">
        <v>5</v>
      </c>
      <c r="D1152" s="6">
        <v>10</v>
      </c>
      <c r="E1152" s="6">
        <v>2002</v>
      </c>
      <c r="F1152" s="6">
        <v>5</v>
      </c>
      <c r="G1152" s="6">
        <v>12</v>
      </c>
      <c r="H1152" s="7">
        <v>9</v>
      </c>
      <c r="I1152" s="7"/>
      <c r="J1152" s="7"/>
      <c r="K1152" s="9">
        <v>25000000</v>
      </c>
      <c r="L1152" s="9">
        <f>K1152/0.82</f>
        <v>30487804.878048781</v>
      </c>
      <c r="M1152" s="7" t="s">
        <v>56</v>
      </c>
    </row>
    <row r="1153" spans="1:13" x14ac:dyDescent="0.2">
      <c r="A1153" s="7" t="s">
        <v>98</v>
      </c>
      <c r="B1153" s="6">
        <v>1964</v>
      </c>
      <c r="C1153" s="6">
        <v>10</v>
      </c>
      <c r="D1153" s="7"/>
      <c r="E1153" s="6">
        <v>1964</v>
      </c>
      <c r="F1153" s="6">
        <v>10</v>
      </c>
      <c r="G1153" s="7"/>
      <c r="H1153" s="7"/>
      <c r="I1153" s="8">
        <v>74427</v>
      </c>
      <c r="J1153" s="7"/>
      <c r="K1153" s="9">
        <v>500000</v>
      </c>
      <c r="L1153" s="9">
        <f>K1153/0.14</f>
        <v>3571428.5714285709</v>
      </c>
      <c r="M1153" s="7" t="s">
        <v>9</v>
      </c>
    </row>
    <row r="1154" spans="1:13" x14ac:dyDescent="0.2">
      <c r="A1154" s="7" t="s">
        <v>98</v>
      </c>
      <c r="B1154" s="6">
        <v>1967</v>
      </c>
      <c r="C1154" s="6">
        <v>7</v>
      </c>
      <c r="D1154" s="6">
        <v>24</v>
      </c>
      <c r="E1154" s="6">
        <v>1967</v>
      </c>
      <c r="F1154" s="6">
        <v>8</v>
      </c>
      <c r="G1154" s="6">
        <v>1</v>
      </c>
      <c r="H1154" s="7">
        <v>32</v>
      </c>
      <c r="I1154" s="8">
        <v>150000</v>
      </c>
      <c r="J1154" s="8">
        <v>150000</v>
      </c>
      <c r="K1154" s="9">
        <v>2800000</v>
      </c>
      <c r="L1154" s="9">
        <f>K1154/0.15</f>
        <v>18666666.666666668</v>
      </c>
      <c r="M1154" s="7" t="s">
        <v>9</v>
      </c>
    </row>
    <row r="1155" spans="1:13" x14ac:dyDescent="0.2">
      <c r="A1155" s="7" t="s">
        <v>98</v>
      </c>
      <c r="B1155" s="6">
        <v>1973</v>
      </c>
      <c r="C1155" s="6">
        <v>8</v>
      </c>
      <c r="D1155" s="7"/>
      <c r="E1155" s="6">
        <v>1973</v>
      </c>
      <c r="F1155" s="6">
        <v>8</v>
      </c>
      <c r="G1155" s="6">
        <v>15</v>
      </c>
      <c r="H1155" s="7">
        <v>474</v>
      </c>
      <c r="I1155" s="8">
        <v>4800000</v>
      </c>
      <c r="J1155" s="7">
        <v>4800000</v>
      </c>
      <c r="K1155" s="9">
        <v>661500000</v>
      </c>
      <c r="L1155" s="9">
        <f>K1155/0.2</f>
        <v>3307500000</v>
      </c>
      <c r="M1155" s="7" t="s">
        <v>9</v>
      </c>
    </row>
    <row r="1156" spans="1:13" x14ac:dyDescent="0.2">
      <c r="A1156" s="7" t="s">
        <v>98</v>
      </c>
      <c r="B1156" s="7">
        <v>1976</v>
      </c>
      <c r="C1156" s="7">
        <v>8</v>
      </c>
      <c r="D1156" s="7">
        <v>2</v>
      </c>
      <c r="E1156" s="7">
        <v>1976</v>
      </c>
      <c r="F1156" s="7">
        <v>8</v>
      </c>
      <c r="G1156" s="7">
        <v>2</v>
      </c>
      <c r="H1156" s="7">
        <v>338</v>
      </c>
      <c r="I1156" s="7">
        <v>5566000</v>
      </c>
      <c r="J1156" s="7"/>
      <c r="K1156" s="10">
        <v>505000000</v>
      </c>
      <c r="L1156" s="10">
        <f>K1156/0.26</f>
        <v>1942307692.3076923</v>
      </c>
      <c r="M1156" s="7" t="s">
        <v>12</v>
      </c>
    </row>
    <row r="1157" spans="1:13" x14ac:dyDescent="0.2">
      <c r="A1157" s="7" t="s">
        <v>98</v>
      </c>
      <c r="B1157" s="6">
        <v>1988</v>
      </c>
      <c r="C1157" s="6">
        <v>8</v>
      </c>
      <c r="D1157" s="6">
        <v>18</v>
      </c>
      <c r="E1157" s="6">
        <v>1988</v>
      </c>
      <c r="F1157" s="6">
        <v>8</v>
      </c>
      <c r="G1157" s="6">
        <v>25</v>
      </c>
      <c r="H1157" s="7"/>
      <c r="I1157" s="7"/>
      <c r="J1157" s="7"/>
      <c r="K1157" s="9">
        <v>117924528.30188701</v>
      </c>
      <c r="L1157" s="9">
        <f>K1157/0.54</f>
        <v>218378756.11460555</v>
      </c>
      <c r="M1157" s="7" t="s">
        <v>56</v>
      </c>
    </row>
    <row r="1158" spans="1:13" x14ac:dyDescent="0.2">
      <c r="A1158" s="7" t="s">
        <v>98</v>
      </c>
      <c r="B1158" s="7">
        <v>1992</v>
      </c>
      <c r="C1158" s="7">
        <v>7</v>
      </c>
      <c r="D1158" s="7">
        <v>15</v>
      </c>
      <c r="E1158" s="7">
        <v>1992</v>
      </c>
      <c r="F1158" s="7">
        <v>8</v>
      </c>
      <c r="G1158" s="7">
        <v>10</v>
      </c>
      <c r="H1158" s="7">
        <v>112</v>
      </c>
      <c r="I1158" s="7">
        <v>6184418</v>
      </c>
      <c r="J1158" s="7"/>
      <c r="K1158" s="10">
        <v>230000</v>
      </c>
      <c r="L1158" s="10">
        <f>K1158/0.64</f>
        <v>359375</v>
      </c>
      <c r="M1158" s="7" t="s">
        <v>12</v>
      </c>
    </row>
    <row r="1159" spans="1:13" x14ac:dyDescent="0.2">
      <c r="A1159" s="7" t="s">
        <v>98</v>
      </c>
      <c r="B1159" s="7">
        <v>1992</v>
      </c>
      <c r="C1159" s="7">
        <v>9</v>
      </c>
      <c r="D1159" s="7">
        <v>8</v>
      </c>
      <c r="E1159" s="7">
        <v>1992</v>
      </c>
      <c r="F1159" s="7">
        <v>9</v>
      </c>
      <c r="G1159" s="7">
        <v>18</v>
      </c>
      <c r="H1159" s="7">
        <v>1334</v>
      </c>
      <c r="I1159" s="7">
        <v>6655450</v>
      </c>
      <c r="J1159" s="7"/>
      <c r="K1159" s="10">
        <v>1000000000</v>
      </c>
      <c r="L1159" s="10">
        <f>K1159/0.64</f>
        <v>1562500000</v>
      </c>
      <c r="M1159" s="7" t="s">
        <v>12</v>
      </c>
    </row>
    <row r="1160" spans="1:13" x14ac:dyDescent="0.2">
      <c r="A1160" s="7" t="s">
        <v>98</v>
      </c>
      <c r="B1160" s="6">
        <v>1994</v>
      </c>
      <c r="C1160" s="6">
        <v>7</v>
      </c>
      <c r="D1160" s="6">
        <v>11</v>
      </c>
      <c r="E1160" s="6">
        <v>1994</v>
      </c>
      <c r="F1160" s="6">
        <v>9</v>
      </c>
      <c r="G1160" s="6">
        <v>16</v>
      </c>
      <c r="H1160" s="7">
        <v>333</v>
      </c>
      <c r="I1160" s="7"/>
      <c r="J1160" s="7"/>
      <c r="K1160" s="9">
        <v>330000000</v>
      </c>
      <c r="L1160" s="10">
        <f>K1160/0.68</f>
        <v>485294117.64705878</v>
      </c>
      <c r="M1160" s="7" t="s">
        <v>56</v>
      </c>
    </row>
    <row r="1161" spans="1:13" x14ac:dyDescent="0.2">
      <c r="A1161" s="7" t="s">
        <v>98</v>
      </c>
      <c r="B1161" s="6">
        <v>1999</v>
      </c>
      <c r="C1161" s="6">
        <v>5</v>
      </c>
      <c r="D1161" s="6">
        <v>20</v>
      </c>
      <c r="E1161" s="6">
        <v>1999</v>
      </c>
      <c r="F1161" s="6">
        <v>5</v>
      </c>
      <c r="G1161" s="6">
        <v>22</v>
      </c>
      <c r="H1161" s="7">
        <v>168</v>
      </c>
      <c r="I1161" s="7"/>
      <c r="J1161" s="7"/>
      <c r="K1161" s="9">
        <v>10935915</v>
      </c>
      <c r="L1161" s="10">
        <f>K1161/0.76</f>
        <v>14389361.842105264</v>
      </c>
      <c r="M1161" s="7" t="s">
        <v>56</v>
      </c>
    </row>
    <row r="1162" spans="1:13" x14ac:dyDescent="0.2">
      <c r="A1162" s="7" t="s">
        <v>98</v>
      </c>
      <c r="B1162" s="7">
        <v>2001</v>
      </c>
      <c r="C1162" s="7">
        <v>7</v>
      </c>
      <c r="D1162" s="7">
        <v>22</v>
      </c>
      <c r="E1162" s="7">
        <v>2001</v>
      </c>
      <c r="F1162" s="7">
        <v>7</v>
      </c>
      <c r="G1162" s="7">
        <v>25</v>
      </c>
      <c r="H1162" s="7">
        <v>210</v>
      </c>
      <c r="I1162" s="7">
        <v>400179</v>
      </c>
      <c r="J1162" s="7"/>
      <c r="K1162" s="10">
        <v>246000000</v>
      </c>
      <c r="L1162" s="10">
        <f>K1162/0.81</f>
        <v>303703703.7037037</v>
      </c>
      <c r="M1162" s="7" t="s">
        <v>12</v>
      </c>
    </row>
    <row r="1163" spans="1:13" x14ac:dyDescent="0.2">
      <c r="A1163" s="7" t="s">
        <v>98</v>
      </c>
      <c r="B1163" s="7">
        <v>2002</v>
      </c>
      <c r="C1163" s="7">
        <v>8</v>
      </c>
      <c r="D1163" s="7">
        <v>22</v>
      </c>
      <c r="E1163" s="7">
        <v>2002</v>
      </c>
      <c r="F1163" s="7">
        <v>8</v>
      </c>
      <c r="G1163" s="7">
        <v>28</v>
      </c>
      <c r="H1163" s="7">
        <v>22</v>
      </c>
      <c r="I1163" s="7">
        <v>3010</v>
      </c>
      <c r="J1163" s="7"/>
      <c r="K1163" s="10">
        <v>30000</v>
      </c>
      <c r="L1163" s="9">
        <f>K1163/0.82</f>
        <v>36585.365853658535</v>
      </c>
      <c r="M1163" s="7" t="s">
        <v>12</v>
      </c>
    </row>
    <row r="1164" spans="1:13" x14ac:dyDescent="0.2">
      <c r="A1164" s="7" t="s">
        <v>98</v>
      </c>
      <c r="B1164" s="7">
        <v>2005</v>
      </c>
      <c r="C1164" s="7">
        <v>2</v>
      </c>
      <c r="D1164" s="7">
        <v>9</v>
      </c>
      <c r="E1164" s="7">
        <v>2005</v>
      </c>
      <c r="F1164" s="7">
        <v>2</v>
      </c>
      <c r="G1164" s="7">
        <v>16</v>
      </c>
      <c r="H1164" s="7">
        <v>520</v>
      </c>
      <c r="I1164" s="7">
        <v>7000450</v>
      </c>
      <c r="J1164" s="7"/>
      <c r="K1164" s="10">
        <v>30000000</v>
      </c>
      <c r="L1164" s="10">
        <f>K1164/0.9</f>
        <v>33333333.333333332</v>
      </c>
      <c r="M1164" s="7" t="s">
        <v>12</v>
      </c>
    </row>
    <row r="1165" spans="1:13" x14ac:dyDescent="0.2">
      <c r="A1165" s="7" t="s">
        <v>98</v>
      </c>
      <c r="B1165" s="7">
        <v>2007</v>
      </c>
      <c r="C1165" s="7">
        <v>8</v>
      </c>
      <c r="D1165" s="7">
        <v>10</v>
      </c>
      <c r="E1165" s="7">
        <v>2007</v>
      </c>
      <c r="F1165" s="7">
        <v>8</v>
      </c>
      <c r="G1165" s="7">
        <v>13</v>
      </c>
      <c r="H1165" s="7">
        <v>44</v>
      </c>
      <c r="I1165" s="7">
        <v>20</v>
      </c>
      <c r="J1165" s="7"/>
      <c r="K1165" s="10">
        <v>327118000</v>
      </c>
      <c r="L1165" s="10">
        <f>K1165/0.95</f>
        <v>344334736.84210527</v>
      </c>
      <c r="M1165" s="7" t="s">
        <v>12</v>
      </c>
    </row>
    <row r="1166" spans="1:13" x14ac:dyDescent="0.2">
      <c r="A1166" s="7" t="s">
        <v>98</v>
      </c>
      <c r="B1166" s="7">
        <v>2008</v>
      </c>
      <c r="C1166" s="7">
        <v>8</v>
      </c>
      <c r="D1166" s="7">
        <v>2</v>
      </c>
      <c r="E1166" s="7">
        <v>2008</v>
      </c>
      <c r="F1166" s="7">
        <v>8</v>
      </c>
      <c r="G1166" s="7">
        <v>4</v>
      </c>
      <c r="H1166" s="7">
        <v>36</v>
      </c>
      <c r="I1166" s="7">
        <v>200012</v>
      </c>
      <c r="J1166" s="7"/>
      <c r="K1166" s="10">
        <v>103000000</v>
      </c>
      <c r="L1166" s="9">
        <f>K1166/0.99</f>
        <v>104040404.04040404</v>
      </c>
      <c r="M1166" s="7" t="s">
        <v>12</v>
      </c>
    </row>
    <row r="1167" spans="1:13" x14ac:dyDescent="0.2">
      <c r="A1167" s="7" t="s">
        <v>98</v>
      </c>
      <c r="B1167" s="6">
        <v>2010</v>
      </c>
      <c r="C1167" s="6">
        <v>7</v>
      </c>
      <c r="D1167" s="6">
        <v>27</v>
      </c>
      <c r="E1167" s="6">
        <v>2010</v>
      </c>
      <c r="F1167" s="6">
        <v>8</v>
      </c>
      <c r="G1167" s="6">
        <v>11</v>
      </c>
      <c r="H1167" s="7">
        <v>1600</v>
      </c>
      <c r="I1167" s="7"/>
      <c r="J1167" s="7"/>
      <c r="K1167" s="9">
        <v>9700000000</v>
      </c>
      <c r="L1167" s="10">
        <f>K1167/1</f>
        <v>9700000000</v>
      </c>
      <c r="M1167" s="7" t="s">
        <v>56</v>
      </c>
    </row>
    <row r="1168" spans="1:13" x14ac:dyDescent="0.2">
      <c r="A1168" s="7" t="s">
        <v>98</v>
      </c>
      <c r="B1168" s="7">
        <v>2011</v>
      </c>
      <c r="C1168" s="7">
        <v>8</v>
      </c>
      <c r="D1168" s="7">
        <v>12</v>
      </c>
      <c r="E1168" s="7">
        <v>2011</v>
      </c>
      <c r="F1168" s="7">
        <v>11</v>
      </c>
      <c r="G1168" s="7">
        <v>1</v>
      </c>
      <c r="H1168" s="7">
        <v>509</v>
      </c>
      <c r="I1168" s="7">
        <v>5400755</v>
      </c>
      <c r="J1168" s="7"/>
      <c r="K1168" s="10">
        <v>2500000000</v>
      </c>
      <c r="L1168" s="10">
        <f>K1168/1.03</f>
        <v>2427184466.0194173</v>
      </c>
      <c r="M1168" s="7" t="s">
        <v>12</v>
      </c>
    </row>
    <row r="1169" spans="1:13" x14ac:dyDescent="0.2">
      <c r="A1169" s="7" t="s">
        <v>98</v>
      </c>
      <c r="B1169" s="7">
        <v>2012</v>
      </c>
      <c r="C1169" s="7">
        <v>8</v>
      </c>
      <c r="D1169" s="7"/>
      <c r="E1169" s="7">
        <v>2012</v>
      </c>
      <c r="F1169" s="7">
        <v>10</v>
      </c>
      <c r="G1169" s="7">
        <v>29</v>
      </c>
      <c r="H1169" s="7">
        <v>480</v>
      </c>
      <c r="I1169" s="7">
        <v>5049364</v>
      </c>
      <c r="J1169" s="7"/>
      <c r="K1169" s="10">
        <v>2500000000</v>
      </c>
      <c r="L1169" s="10">
        <f>K1169/1.05</f>
        <v>2380952380.9523807</v>
      </c>
      <c r="M1169" s="7" t="s">
        <v>12</v>
      </c>
    </row>
    <row r="1170" spans="1:13" x14ac:dyDescent="0.2">
      <c r="A1170" s="7" t="s">
        <v>98</v>
      </c>
      <c r="B1170" s="7">
        <v>2013</v>
      </c>
      <c r="C1170" s="7">
        <v>8</v>
      </c>
      <c r="D1170" s="7">
        <v>7</v>
      </c>
      <c r="E1170" s="7">
        <v>2013</v>
      </c>
      <c r="F1170" s="7">
        <v>8</v>
      </c>
      <c r="G1170" s="7">
        <v>21</v>
      </c>
      <c r="H1170" s="7">
        <v>234</v>
      </c>
      <c r="I1170" s="7">
        <v>1497725</v>
      </c>
      <c r="J1170" s="7"/>
      <c r="K1170" s="10">
        <v>1500000000</v>
      </c>
      <c r="L1170" s="10">
        <f>K1170/1.07</f>
        <v>1401869158.8785045</v>
      </c>
      <c r="M1170" s="7" t="s">
        <v>12</v>
      </c>
    </row>
    <row r="1171" spans="1:13" x14ac:dyDescent="0.2">
      <c r="A1171" s="7" t="s">
        <v>98</v>
      </c>
      <c r="B1171" s="7">
        <v>2014</v>
      </c>
      <c r="C1171" s="7">
        <v>9</v>
      </c>
      <c r="D1171" s="7">
        <v>1</v>
      </c>
      <c r="E1171" s="7">
        <v>2014</v>
      </c>
      <c r="F1171" s="7">
        <v>10</v>
      </c>
      <c r="G1171" s="7">
        <v>11</v>
      </c>
      <c r="H1171" s="7">
        <v>367</v>
      </c>
      <c r="I1171" s="7">
        <v>2470673</v>
      </c>
      <c r="J1171" s="7"/>
      <c r="K1171" s="10">
        <v>2000000000</v>
      </c>
      <c r="L1171" s="10">
        <f>K1171/1.09</f>
        <v>1834862385.3211007</v>
      </c>
      <c r="M1171" s="7" t="s">
        <v>12</v>
      </c>
    </row>
    <row r="1172" spans="1:13" x14ac:dyDescent="0.2">
      <c r="A1172" s="7" t="s">
        <v>74</v>
      </c>
      <c r="B1172" s="6">
        <v>1966</v>
      </c>
      <c r="C1172" s="6">
        <v>11</v>
      </c>
      <c r="D1172" s="6">
        <v>4</v>
      </c>
      <c r="E1172" s="6">
        <v>1966</v>
      </c>
      <c r="F1172" s="6">
        <v>11</v>
      </c>
      <c r="G1172" s="6">
        <v>1</v>
      </c>
      <c r="H1172" s="7">
        <v>20</v>
      </c>
      <c r="I1172" s="8">
        <v>1600</v>
      </c>
      <c r="J1172" s="8">
        <v>1000</v>
      </c>
      <c r="K1172" s="9">
        <v>1000000</v>
      </c>
      <c r="L1172" s="9">
        <f>K1172/0.15</f>
        <v>6666666.666666667</v>
      </c>
      <c r="M1172" s="7" t="s">
        <v>9</v>
      </c>
    </row>
    <row r="1173" spans="1:13" x14ac:dyDescent="0.2">
      <c r="A1173" s="7" t="s">
        <v>74</v>
      </c>
      <c r="B1173" s="7">
        <v>1970</v>
      </c>
      <c r="C1173" s="7">
        <v>4</v>
      </c>
      <c r="D1173" s="7">
        <v>8</v>
      </c>
      <c r="E1173" s="7">
        <v>1970</v>
      </c>
      <c r="F1173" s="7">
        <v>4</v>
      </c>
      <c r="G1173" s="7">
        <v>8</v>
      </c>
      <c r="H1173" s="7">
        <v>48</v>
      </c>
      <c r="I1173" s="7">
        <v>4000</v>
      </c>
      <c r="J1173" s="7"/>
      <c r="K1173" s="10">
        <v>15000000</v>
      </c>
      <c r="L1173" s="10">
        <f>K1173/0.18</f>
        <v>83333333.333333343</v>
      </c>
      <c r="M1173" s="7" t="s">
        <v>12</v>
      </c>
    </row>
    <row r="1174" spans="1:13" x14ac:dyDescent="0.2">
      <c r="A1174" s="7" t="s">
        <v>74</v>
      </c>
      <c r="B1174" s="7">
        <v>1971</v>
      </c>
      <c r="C1174" s="7"/>
      <c r="D1174" s="7"/>
      <c r="E1174" s="6">
        <v>1971</v>
      </c>
      <c r="F1174" s="6">
        <v>1</v>
      </c>
      <c r="G1174" s="6">
        <v>1</v>
      </c>
      <c r="H1174" s="7"/>
      <c r="I1174" s="8">
        <v>40345</v>
      </c>
      <c r="J1174" s="7"/>
      <c r="K1174" s="9">
        <v>75000000</v>
      </c>
      <c r="L1174" s="9">
        <f>K1174/0.19</f>
        <v>394736842.10526317</v>
      </c>
      <c r="M1174" s="7" t="s">
        <v>9</v>
      </c>
    </row>
    <row r="1175" spans="1:13" x14ac:dyDescent="0.2">
      <c r="A1175" s="7" t="s">
        <v>74</v>
      </c>
      <c r="B1175" s="6">
        <v>1972</v>
      </c>
      <c r="C1175" s="6">
        <v>6</v>
      </c>
      <c r="D1175" s="6">
        <v>19</v>
      </c>
      <c r="E1175" s="6">
        <v>1972</v>
      </c>
      <c r="F1175" s="6">
        <v>6</v>
      </c>
      <c r="G1175" s="6">
        <v>22</v>
      </c>
      <c r="H1175" s="7"/>
      <c r="I1175" s="8">
        <v>300</v>
      </c>
      <c r="J1175" s="7"/>
      <c r="K1175" s="9">
        <v>50000</v>
      </c>
      <c r="L1175" s="9">
        <f>K1175/0.19</f>
        <v>263157.89473684208</v>
      </c>
      <c r="M1175" s="7" t="s">
        <v>9</v>
      </c>
    </row>
    <row r="1176" spans="1:13" x14ac:dyDescent="0.2">
      <c r="A1176" s="7" t="s">
        <v>74</v>
      </c>
      <c r="B1176" s="6">
        <v>1986</v>
      </c>
      <c r="C1176" s="6">
        <v>10</v>
      </c>
      <c r="D1176" s="7"/>
      <c r="E1176" s="6">
        <v>1986</v>
      </c>
      <c r="F1176" s="6">
        <v>10</v>
      </c>
      <c r="G1176" s="6">
        <v>16</v>
      </c>
      <c r="H1176" s="7">
        <v>2</v>
      </c>
      <c r="I1176" s="8">
        <v>3500</v>
      </c>
      <c r="J1176" s="8">
        <v>2500</v>
      </c>
      <c r="K1176" s="9">
        <v>350000</v>
      </c>
      <c r="L1176" s="9">
        <f>K1176/0.5</f>
        <v>700000</v>
      </c>
      <c r="M1176" s="7" t="s">
        <v>9</v>
      </c>
    </row>
    <row r="1177" spans="1:13" x14ac:dyDescent="0.2">
      <c r="A1177" s="7" t="s">
        <v>74</v>
      </c>
      <c r="B1177" s="7">
        <v>1995</v>
      </c>
      <c r="C1177" s="7">
        <v>10</v>
      </c>
      <c r="D1177" s="7">
        <v>10</v>
      </c>
      <c r="E1177" s="7">
        <v>1995</v>
      </c>
      <c r="F1177" s="7">
        <v>10</v>
      </c>
      <c r="G1177" s="7">
        <v>20</v>
      </c>
      <c r="H1177" s="7">
        <v>1</v>
      </c>
      <c r="I1177" s="7">
        <v>500</v>
      </c>
      <c r="J1177" s="7"/>
      <c r="K1177" s="10">
        <v>7000000</v>
      </c>
      <c r="L1177" s="9">
        <f>K1177/0.7</f>
        <v>10000000</v>
      </c>
      <c r="M1177" s="7" t="s">
        <v>12</v>
      </c>
    </row>
    <row r="1178" spans="1:13" x14ac:dyDescent="0.2">
      <c r="A1178" s="7" t="s">
        <v>74</v>
      </c>
      <c r="B1178" s="7">
        <v>2000</v>
      </c>
      <c r="C1178" s="7">
        <v>9</v>
      </c>
      <c r="D1178" s="7"/>
      <c r="E1178" s="7">
        <v>2000</v>
      </c>
      <c r="F1178" s="7">
        <v>9</v>
      </c>
      <c r="G1178" s="7"/>
      <c r="H1178" s="7">
        <v>1</v>
      </c>
      <c r="I1178" s="7">
        <v>1000</v>
      </c>
      <c r="J1178" s="7"/>
      <c r="K1178" s="10">
        <v>1300000</v>
      </c>
      <c r="L1178" s="10">
        <f>K1178/0.79</f>
        <v>1645569.6202531646</v>
      </c>
      <c r="M1178" s="7" t="s">
        <v>12</v>
      </c>
    </row>
    <row r="1179" spans="1:13" x14ac:dyDescent="0.2">
      <c r="A1179" s="7" t="s">
        <v>74</v>
      </c>
      <c r="B1179" s="7">
        <v>2002</v>
      </c>
      <c r="C1179" s="7">
        <v>5</v>
      </c>
      <c r="D1179" s="7">
        <v>6</v>
      </c>
      <c r="E1179" s="7">
        <v>2002</v>
      </c>
      <c r="F1179" s="7">
        <v>5</v>
      </c>
      <c r="G1179" s="7">
        <v>11</v>
      </c>
      <c r="H1179" s="7">
        <v>4</v>
      </c>
      <c r="I1179" s="7">
        <v>11500</v>
      </c>
      <c r="J1179" s="7"/>
      <c r="K1179" s="10">
        <v>500000</v>
      </c>
      <c r="L1179" s="9">
        <f>K1179/0.82</f>
        <v>609756.0975609757</v>
      </c>
      <c r="M1179" s="7" t="s">
        <v>12</v>
      </c>
    </row>
    <row r="1180" spans="1:13" x14ac:dyDescent="0.2">
      <c r="A1180" s="7" t="s">
        <v>74</v>
      </c>
      <c r="B1180" s="7">
        <v>2005</v>
      </c>
      <c r="C1180" s="7">
        <v>1</v>
      </c>
      <c r="D1180" s="7">
        <v>11</v>
      </c>
      <c r="E1180" s="7">
        <v>2005</v>
      </c>
      <c r="F1180" s="7">
        <v>1</v>
      </c>
      <c r="G1180" s="7">
        <v>18</v>
      </c>
      <c r="H1180" s="7">
        <v>3</v>
      </c>
      <c r="I1180" s="7">
        <v>7000</v>
      </c>
      <c r="J1180" s="7"/>
      <c r="K1180" s="10">
        <v>7000000</v>
      </c>
      <c r="L1180" s="10">
        <f>K1180/0.9</f>
        <v>7777777.777777778</v>
      </c>
      <c r="M1180" s="7" t="s">
        <v>12</v>
      </c>
    </row>
    <row r="1181" spans="1:13" x14ac:dyDescent="0.2">
      <c r="A1181" s="7" t="s">
        <v>74</v>
      </c>
      <c r="B1181" s="7">
        <v>2008</v>
      </c>
      <c r="C1181" s="7">
        <v>11</v>
      </c>
      <c r="D1181" s="7">
        <v>22</v>
      </c>
      <c r="E1181" s="7">
        <v>2008</v>
      </c>
      <c r="F1181" s="7">
        <v>11</v>
      </c>
      <c r="G1181" s="7">
        <v>25</v>
      </c>
      <c r="H1181" s="7">
        <v>12</v>
      </c>
      <c r="I1181" s="7">
        <v>23292</v>
      </c>
      <c r="J1181" s="7"/>
      <c r="K1181" s="10">
        <v>10000000</v>
      </c>
      <c r="L1181" s="9">
        <f>K1181/0.99</f>
        <v>10101010.101010101</v>
      </c>
      <c r="M1181" s="7" t="s">
        <v>12</v>
      </c>
    </row>
    <row r="1182" spans="1:13" x14ac:dyDescent="0.2">
      <c r="A1182" s="7" t="s">
        <v>49</v>
      </c>
      <c r="B1182" s="7">
        <v>1983</v>
      </c>
      <c r="C1182" s="7">
        <v>9</v>
      </c>
      <c r="D1182" s="7"/>
      <c r="E1182" s="7">
        <v>1983</v>
      </c>
      <c r="F1182" s="7">
        <v>9</v>
      </c>
      <c r="G1182" s="7"/>
      <c r="H1182" s="7">
        <v>11</v>
      </c>
      <c r="I1182" s="7">
        <v>13000</v>
      </c>
      <c r="J1182" s="7"/>
      <c r="K1182" s="10">
        <v>11900000</v>
      </c>
      <c r="L1182" s="9">
        <f>K1182/0.46</f>
        <v>25869565.217391305</v>
      </c>
      <c r="M1182" s="7" t="s">
        <v>12</v>
      </c>
    </row>
    <row r="1183" spans="1:13" x14ac:dyDescent="0.2">
      <c r="A1183" s="7" t="s">
        <v>49</v>
      </c>
      <c r="B1183" s="6">
        <v>1992</v>
      </c>
      <c r="C1183" s="6">
        <v>5</v>
      </c>
      <c r="D1183" s="6">
        <v>3</v>
      </c>
      <c r="E1183" s="6">
        <v>1992</v>
      </c>
      <c r="F1183" s="6">
        <v>5</v>
      </c>
      <c r="G1183" s="6">
        <v>6</v>
      </c>
      <c r="H1183" s="7"/>
      <c r="I1183" s="7"/>
      <c r="J1183" s="7"/>
      <c r="K1183" s="9">
        <v>12000000</v>
      </c>
      <c r="L1183" s="10">
        <f>K1183/0.64</f>
        <v>18750000</v>
      </c>
      <c r="M1183" s="7" t="s">
        <v>56</v>
      </c>
    </row>
    <row r="1184" spans="1:13" x14ac:dyDescent="0.2">
      <c r="A1184" s="7" t="s">
        <v>49</v>
      </c>
      <c r="B1184" s="7">
        <v>1993</v>
      </c>
      <c r="C1184" s="7">
        <v>6</v>
      </c>
      <c r="D1184" s="7">
        <v>12</v>
      </c>
      <c r="E1184" s="7">
        <v>1993</v>
      </c>
      <c r="F1184" s="7">
        <v>6</v>
      </c>
      <c r="G1184" s="7">
        <v>12</v>
      </c>
      <c r="H1184" s="7">
        <v>0</v>
      </c>
      <c r="I1184" s="7">
        <v>54000</v>
      </c>
      <c r="J1184" s="7"/>
      <c r="K1184" s="10">
        <v>2500000</v>
      </c>
      <c r="L1184" s="9">
        <f>K1184/0.66</f>
        <v>3787878.7878787876</v>
      </c>
      <c r="M1184" s="7" t="s">
        <v>12</v>
      </c>
    </row>
    <row r="1185" spans="1:13" x14ac:dyDescent="0.2">
      <c r="A1185" s="7" t="s">
        <v>49</v>
      </c>
      <c r="B1185" s="7">
        <v>1999</v>
      </c>
      <c r="C1185" s="7">
        <v>4</v>
      </c>
      <c r="D1185" s="7">
        <v>23</v>
      </c>
      <c r="E1185" s="7">
        <v>1999</v>
      </c>
      <c r="F1185" s="7">
        <v>4</v>
      </c>
      <c r="G1185" s="7">
        <v>23</v>
      </c>
      <c r="H1185" s="7">
        <v>2</v>
      </c>
      <c r="I1185" s="7">
        <v>38000</v>
      </c>
      <c r="J1185" s="7"/>
      <c r="K1185" s="10">
        <v>43228000</v>
      </c>
      <c r="L1185" s="10">
        <f>K1185/0.76</f>
        <v>56878947.368421055</v>
      </c>
      <c r="M1185" s="7" t="s">
        <v>12</v>
      </c>
    </row>
    <row r="1186" spans="1:13" x14ac:dyDescent="0.2">
      <c r="A1186" s="7" t="s">
        <v>49</v>
      </c>
      <c r="B1186" s="6">
        <v>2007</v>
      </c>
      <c r="C1186" s="6">
        <v>11</v>
      </c>
      <c r="D1186" s="6">
        <v>12</v>
      </c>
      <c r="E1186" s="6">
        <v>2007</v>
      </c>
      <c r="F1186" s="6">
        <v>11</v>
      </c>
      <c r="G1186" s="6">
        <v>26</v>
      </c>
      <c r="H1186" s="7">
        <v>170</v>
      </c>
      <c r="I1186" s="7"/>
      <c r="J1186" s="7"/>
      <c r="K1186" s="9">
        <v>183000000</v>
      </c>
      <c r="L1186" s="10">
        <f>K1186/0.95</f>
        <v>192631578.94736844</v>
      </c>
      <c r="M1186" s="7" t="s">
        <v>56</v>
      </c>
    </row>
    <row r="1187" spans="1:13" x14ac:dyDescent="0.2">
      <c r="A1187" s="7" t="s">
        <v>49</v>
      </c>
      <c r="B1187" s="7">
        <v>2012</v>
      </c>
      <c r="C1187" s="7">
        <v>9</v>
      </c>
      <c r="D1187" s="7">
        <v>1</v>
      </c>
      <c r="E1187" s="7">
        <v>2012</v>
      </c>
      <c r="F1187" s="7">
        <v>9</v>
      </c>
      <c r="G1187" s="7">
        <v>20</v>
      </c>
      <c r="H1187" s="7">
        <v>5</v>
      </c>
      <c r="I1187" s="7">
        <v>200000</v>
      </c>
      <c r="J1187" s="7"/>
      <c r="K1187" s="10">
        <v>27000000</v>
      </c>
      <c r="L1187" s="10">
        <f>K1187/1.05</f>
        <v>25714285.714285713</v>
      </c>
      <c r="M1187" s="7" t="s">
        <v>12</v>
      </c>
    </row>
    <row r="1188" spans="1:13" x14ac:dyDescent="0.2">
      <c r="A1188" s="7" t="s">
        <v>42</v>
      </c>
      <c r="B1188" s="6">
        <v>1965</v>
      </c>
      <c r="C1188" s="6">
        <v>6</v>
      </c>
      <c r="D1188" s="7"/>
      <c r="E1188" s="7"/>
      <c r="F1188" s="7"/>
      <c r="G1188" s="7"/>
      <c r="H1188" s="7">
        <v>6</v>
      </c>
      <c r="I1188" s="8">
        <v>25000</v>
      </c>
      <c r="J1188" s="8">
        <v>25000</v>
      </c>
      <c r="K1188" s="9">
        <v>2000000</v>
      </c>
      <c r="L1188" s="9">
        <f>K1188/0.14</f>
        <v>14285714.285714284</v>
      </c>
      <c r="M1188" s="7" t="s">
        <v>9</v>
      </c>
    </row>
    <row r="1189" spans="1:13" x14ac:dyDescent="0.2">
      <c r="A1189" s="7" t="s">
        <v>42</v>
      </c>
      <c r="B1189" s="6">
        <v>1966</v>
      </c>
      <c r="C1189" s="6">
        <v>2</v>
      </c>
      <c r="D1189" s="7"/>
      <c r="E1189" s="6">
        <v>1966</v>
      </c>
      <c r="F1189" s="6">
        <v>2</v>
      </c>
      <c r="G1189" s="6">
        <v>1</v>
      </c>
      <c r="H1189" s="7">
        <v>0</v>
      </c>
      <c r="I1189" s="8">
        <v>4890</v>
      </c>
      <c r="J1189" s="8">
        <v>2500</v>
      </c>
      <c r="K1189" s="9">
        <v>1000000</v>
      </c>
      <c r="L1189" s="9">
        <f>K1189/0.15</f>
        <v>6666666.666666667</v>
      </c>
      <c r="M1189" s="7" t="s">
        <v>9</v>
      </c>
    </row>
    <row r="1190" spans="1:13" x14ac:dyDescent="0.2">
      <c r="A1190" s="7" t="s">
        <v>42</v>
      </c>
      <c r="B1190" s="6">
        <v>1971</v>
      </c>
      <c r="C1190" s="6">
        <v>1</v>
      </c>
      <c r="D1190" s="7"/>
      <c r="E1190" s="6">
        <v>1971</v>
      </c>
      <c r="F1190" s="6">
        <v>1</v>
      </c>
      <c r="G1190" s="6">
        <v>20</v>
      </c>
      <c r="H1190" s="7">
        <v>0</v>
      </c>
      <c r="I1190" s="8">
        <v>27000</v>
      </c>
      <c r="J1190" s="8">
        <v>27000</v>
      </c>
      <c r="K1190" s="9">
        <v>50000</v>
      </c>
      <c r="L1190" s="9">
        <f>K1190/0.19</f>
        <v>263157.89473684208</v>
      </c>
      <c r="M1190" s="7" t="s">
        <v>9</v>
      </c>
    </row>
    <row r="1191" spans="1:13" x14ac:dyDescent="0.2">
      <c r="A1191" s="7" t="s">
        <v>42</v>
      </c>
      <c r="B1191" s="7">
        <v>1983</v>
      </c>
      <c r="C1191" s="7">
        <v>2</v>
      </c>
      <c r="D1191" s="7"/>
      <c r="E1191" s="7">
        <v>1983</v>
      </c>
      <c r="F1191" s="7">
        <v>2</v>
      </c>
      <c r="G1191" s="7"/>
      <c r="H1191" s="7">
        <v>0</v>
      </c>
      <c r="I1191" s="8">
        <v>100000</v>
      </c>
      <c r="J1191" s="7"/>
      <c r="K1191" s="12">
        <v>82000000</v>
      </c>
      <c r="L1191" s="9">
        <f>K1191/0.46</f>
        <v>178260869.56521738</v>
      </c>
      <c r="M1191" s="7" t="s">
        <v>9</v>
      </c>
    </row>
    <row r="1192" spans="1:13" x14ac:dyDescent="0.2">
      <c r="A1192" s="7" t="s">
        <v>42</v>
      </c>
      <c r="B1192" s="7">
        <v>1997</v>
      </c>
      <c r="C1192" s="7">
        <v>12</v>
      </c>
      <c r="D1192" s="7"/>
      <c r="E1192" s="7">
        <v>1997</v>
      </c>
      <c r="F1192" s="7">
        <v>12</v>
      </c>
      <c r="G1192" s="7"/>
      <c r="H1192" s="7">
        <v>0</v>
      </c>
      <c r="I1192" s="7">
        <v>75000</v>
      </c>
      <c r="J1192" s="7"/>
      <c r="K1192" s="10">
        <v>1687000</v>
      </c>
      <c r="L1192" s="10">
        <f>K1192/0.74</f>
        <v>2279729.7297297297</v>
      </c>
      <c r="M1192" s="7" t="s">
        <v>12</v>
      </c>
    </row>
    <row r="1193" spans="1:13" x14ac:dyDescent="0.2">
      <c r="A1193" s="7" t="s">
        <v>42</v>
      </c>
      <c r="B1193" s="7">
        <v>1998</v>
      </c>
      <c r="C1193" s="7">
        <v>4</v>
      </c>
      <c r="D1193" s="7">
        <v>11</v>
      </c>
      <c r="E1193" s="7">
        <v>1998</v>
      </c>
      <c r="F1193" s="7">
        <v>5</v>
      </c>
      <c r="G1193" s="7">
        <v>8</v>
      </c>
      <c r="H1193" s="7">
        <v>55</v>
      </c>
      <c r="I1193" s="7">
        <v>0</v>
      </c>
      <c r="J1193" s="7"/>
      <c r="K1193" s="10">
        <v>5000000</v>
      </c>
      <c r="L1193" s="9">
        <f>K1193/0.75</f>
        <v>6666666.666666667</v>
      </c>
      <c r="M1193" s="7" t="s">
        <v>12</v>
      </c>
    </row>
    <row r="1194" spans="1:13" x14ac:dyDescent="0.2">
      <c r="A1194" s="7" t="s">
        <v>42</v>
      </c>
      <c r="B1194" s="7">
        <v>2009</v>
      </c>
      <c r="C1194" s="7">
        <v>9</v>
      </c>
      <c r="D1194" s="7">
        <v>22</v>
      </c>
      <c r="E1194" s="7">
        <v>2009</v>
      </c>
      <c r="F1194" s="7">
        <v>10</v>
      </c>
      <c r="G1194" s="7">
        <v>23</v>
      </c>
      <c r="H1194" s="7">
        <v>0</v>
      </c>
      <c r="I1194" s="7">
        <v>12035</v>
      </c>
      <c r="J1194" s="7"/>
      <c r="K1194" s="10">
        <v>820000</v>
      </c>
      <c r="L1194" s="9">
        <f>K1194/0.98</f>
        <v>836734.69387755101</v>
      </c>
      <c r="M1194" s="7" t="s">
        <v>12</v>
      </c>
    </row>
    <row r="1195" spans="1:13" x14ac:dyDescent="0.2">
      <c r="A1195" s="7" t="s">
        <v>42</v>
      </c>
      <c r="B1195" s="7">
        <v>2012</v>
      </c>
      <c r="C1195" s="7">
        <v>3</v>
      </c>
      <c r="D1195" s="7">
        <v>15</v>
      </c>
      <c r="E1195" s="7">
        <v>2012</v>
      </c>
      <c r="F1195" s="7">
        <v>4</v>
      </c>
      <c r="G1195" s="7"/>
      <c r="H1195" s="7">
        <v>0</v>
      </c>
      <c r="I1195" s="7">
        <v>78945</v>
      </c>
      <c r="J1195" s="7"/>
      <c r="K1195" s="10">
        <v>4000000</v>
      </c>
      <c r="L1195" s="10">
        <f>K1195/1.05</f>
        <v>3809523.8095238092</v>
      </c>
      <c r="M1195" s="7" t="s">
        <v>12</v>
      </c>
    </row>
    <row r="1196" spans="1:13" x14ac:dyDescent="0.2">
      <c r="A1196" s="7" t="s">
        <v>26</v>
      </c>
      <c r="B1196" s="6">
        <v>1967</v>
      </c>
      <c r="C1196" s="6">
        <v>1</v>
      </c>
      <c r="D1196" s="7"/>
      <c r="E1196" s="6">
        <v>1967</v>
      </c>
      <c r="F1196" s="6">
        <v>2</v>
      </c>
      <c r="G1196" s="6">
        <v>17</v>
      </c>
      <c r="H1196" s="7">
        <v>25</v>
      </c>
      <c r="I1196" s="8">
        <v>40000</v>
      </c>
      <c r="J1196" s="8">
        <v>10000</v>
      </c>
      <c r="K1196" s="9">
        <v>15000000</v>
      </c>
      <c r="L1196" s="9">
        <f>K1196/0.15</f>
        <v>100000000</v>
      </c>
      <c r="M1196" s="7" t="s">
        <v>9</v>
      </c>
    </row>
    <row r="1197" spans="1:13" x14ac:dyDescent="0.2">
      <c r="A1197" s="7" t="s">
        <v>26</v>
      </c>
      <c r="B1197" s="6">
        <v>1970</v>
      </c>
      <c r="C1197" s="6">
        <v>1</v>
      </c>
      <c r="D1197" s="7"/>
      <c r="E1197" s="6">
        <v>1970</v>
      </c>
      <c r="F1197" s="6">
        <v>2</v>
      </c>
      <c r="G1197" s="6">
        <v>15</v>
      </c>
      <c r="H1197" s="7">
        <v>3</v>
      </c>
      <c r="I1197" s="8">
        <v>131000</v>
      </c>
      <c r="J1197" s="8">
        <v>5000</v>
      </c>
      <c r="K1197" s="9">
        <v>5200000</v>
      </c>
      <c r="L1197" s="10">
        <f>K1197/0.18</f>
        <v>28888888.888888892</v>
      </c>
      <c r="M1197" s="7" t="s">
        <v>9</v>
      </c>
    </row>
    <row r="1198" spans="1:13" x14ac:dyDescent="0.2">
      <c r="A1198" s="7" t="s">
        <v>26</v>
      </c>
      <c r="B1198" s="6">
        <v>1971</v>
      </c>
      <c r="C1198" s="6">
        <v>2</v>
      </c>
      <c r="D1198" s="7"/>
      <c r="E1198" s="6">
        <v>1971</v>
      </c>
      <c r="F1198" s="6">
        <v>4</v>
      </c>
      <c r="G1198" s="6">
        <v>1</v>
      </c>
      <c r="H1198" s="7">
        <v>250</v>
      </c>
      <c r="I1198" s="8">
        <v>330000</v>
      </c>
      <c r="J1198" s="7"/>
      <c r="K1198" s="9">
        <v>600000</v>
      </c>
      <c r="L1198" s="9">
        <f>K1198/0.19</f>
        <v>3157894.7368421052</v>
      </c>
      <c r="M1198" s="7" t="s">
        <v>9</v>
      </c>
    </row>
    <row r="1199" spans="1:13" x14ac:dyDescent="0.2">
      <c r="A1199" s="7" t="s">
        <v>26</v>
      </c>
      <c r="B1199" s="6">
        <v>1972</v>
      </c>
      <c r="C1199" s="6">
        <v>3</v>
      </c>
      <c r="D1199" s="7"/>
      <c r="E1199" s="6">
        <v>1972</v>
      </c>
      <c r="F1199" s="6">
        <v>3</v>
      </c>
      <c r="G1199" s="6">
        <v>22</v>
      </c>
      <c r="H1199" s="7">
        <v>12</v>
      </c>
      <c r="I1199" s="8">
        <v>1500000</v>
      </c>
      <c r="J1199" s="8">
        <v>75000</v>
      </c>
      <c r="K1199" s="9">
        <v>20000000</v>
      </c>
      <c r="L1199" s="9">
        <f>K1199/0.19</f>
        <v>105263157.89473684</v>
      </c>
      <c r="M1199" s="7" t="s">
        <v>9</v>
      </c>
    </row>
    <row r="1200" spans="1:13" x14ac:dyDescent="0.2">
      <c r="A1200" s="7" t="s">
        <v>26</v>
      </c>
      <c r="B1200" s="7">
        <v>1977</v>
      </c>
      <c r="C1200" s="7">
        <v>11</v>
      </c>
      <c r="D1200" s="7">
        <v>17</v>
      </c>
      <c r="E1200" s="7">
        <v>1977</v>
      </c>
      <c r="F1200" s="7">
        <v>11</v>
      </c>
      <c r="G1200" s="7">
        <v>17</v>
      </c>
      <c r="H1200" s="7">
        <v>4</v>
      </c>
      <c r="I1200" s="7">
        <v>640</v>
      </c>
      <c r="J1200" s="7"/>
      <c r="K1200" s="10">
        <v>1000000</v>
      </c>
      <c r="L1200" s="10">
        <f>K1200/0.28</f>
        <v>3571428.5714285709</v>
      </c>
      <c r="M1200" s="7" t="s">
        <v>12</v>
      </c>
    </row>
    <row r="1201" spans="1:13" x14ac:dyDescent="0.2">
      <c r="A1201" s="7" t="s">
        <v>26</v>
      </c>
      <c r="B1201" s="6">
        <v>1978</v>
      </c>
      <c r="C1201" s="6">
        <v>3</v>
      </c>
      <c r="D1201" s="6">
        <v>22</v>
      </c>
      <c r="E1201" s="6">
        <v>1978</v>
      </c>
      <c r="F1201" s="6">
        <v>4</v>
      </c>
      <c r="G1201" s="6">
        <v>13</v>
      </c>
      <c r="H1201" s="7">
        <v>2</v>
      </c>
      <c r="I1201" s="8">
        <v>17000</v>
      </c>
      <c r="J1201" s="8">
        <v>5000</v>
      </c>
      <c r="K1201" s="9">
        <v>2000000</v>
      </c>
      <c r="L1201" s="9">
        <f>K1201/0.3</f>
        <v>6666666.666666667</v>
      </c>
      <c r="M1201" s="7" t="s">
        <v>9</v>
      </c>
    </row>
    <row r="1202" spans="1:13" x14ac:dyDescent="0.2">
      <c r="A1202" s="7" t="s">
        <v>26</v>
      </c>
      <c r="B1202" s="7">
        <v>1981</v>
      </c>
      <c r="C1202" s="7">
        <v>3</v>
      </c>
      <c r="D1202" s="7">
        <v>13</v>
      </c>
      <c r="E1202" s="7">
        <v>1981</v>
      </c>
      <c r="F1202" s="7">
        <v>3</v>
      </c>
      <c r="G1202" s="7">
        <v>13</v>
      </c>
      <c r="H1202" s="7">
        <v>70</v>
      </c>
      <c r="I1202" s="7">
        <v>5000</v>
      </c>
      <c r="J1202" s="7"/>
      <c r="K1202" s="10">
        <v>6000000</v>
      </c>
      <c r="L1202" s="9">
        <f>K1202/0.42</f>
        <v>14285714.285714285</v>
      </c>
      <c r="M1202" s="7" t="s">
        <v>12</v>
      </c>
    </row>
    <row r="1203" spans="1:13" x14ac:dyDescent="0.2">
      <c r="A1203" s="7" t="s">
        <v>26</v>
      </c>
      <c r="B1203" s="6">
        <v>1983</v>
      </c>
      <c r="C1203" s="6">
        <v>1</v>
      </c>
      <c r="D1203" s="7"/>
      <c r="E1203" s="6">
        <v>1983</v>
      </c>
      <c r="F1203" s="6">
        <v>2</v>
      </c>
      <c r="G1203" s="6">
        <v>8</v>
      </c>
      <c r="H1203" s="7"/>
      <c r="I1203" s="7"/>
      <c r="J1203" s="7"/>
      <c r="K1203" s="9">
        <v>988800000</v>
      </c>
      <c r="L1203" s="10">
        <f>K1203/0.46</f>
        <v>2149565217.391304</v>
      </c>
      <c r="M1203" s="7"/>
    </row>
    <row r="1204" spans="1:13" x14ac:dyDescent="0.2">
      <c r="A1204" s="7" t="s">
        <v>26</v>
      </c>
      <c r="B1204" s="6">
        <v>1986</v>
      </c>
      <c r="C1204" s="6">
        <v>2</v>
      </c>
      <c r="D1204" s="6">
        <v>1</v>
      </c>
      <c r="E1204" s="6">
        <v>1986</v>
      </c>
      <c r="F1204" s="6">
        <v>5</v>
      </c>
      <c r="G1204" s="6">
        <v>1</v>
      </c>
      <c r="H1204" s="7"/>
      <c r="I1204" s="7"/>
      <c r="J1204" s="7"/>
      <c r="K1204" s="9">
        <v>50000000</v>
      </c>
      <c r="L1204" s="9">
        <f>K1204/0.5</f>
        <v>100000000</v>
      </c>
      <c r="M1204" s="7" t="s">
        <v>56</v>
      </c>
    </row>
    <row r="1205" spans="1:13" x14ac:dyDescent="0.2">
      <c r="A1205" s="7" t="s">
        <v>26</v>
      </c>
      <c r="B1205" s="6">
        <v>1992</v>
      </c>
      <c r="C1205" s="6">
        <v>3</v>
      </c>
      <c r="D1205" s="6">
        <v>3</v>
      </c>
      <c r="E1205" s="6">
        <v>1992</v>
      </c>
      <c r="F1205" s="6">
        <v>3</v>
      </c>
      <c r="G1205" s="6">
        <v>25</v>
      </c>
      <c r="H1205" s="7"/>
      <c r="I1205" s="7"/>
      <c r="J1205" s="7"/>
      <c r="K1205" s="9">
        <v>21000000</v>
      </c>
      <c r="L1205" s="10">
        <f>K1205/0.64</f>
        <v>32812500</v>
      </c>
      <c r="M1205" s="7" t="s">
        <v>56</v>
      </c>
    </row>
    <row r="1206" spans="1:13" x14ac:dyDescent="0.2">
      <c r="A1206" s="7" t="s">
        <v>26</v>
      </c>
      <c r="B1206" s="7">
        <v>1994</v>
      </c>
      <c r="C1206" s="7">
        <v>2</v>
      </c>
      <c r="D1206" s="7">
        <v>21</v>
      </c>
      <c r="E1206" s="7">
        <v>1994</v>
      </c>
      <c r="F1206" s="7">
        <v>2</v>
      </c>
      <c r="G1206" s="7">
        <v>25</v>
      </c>
      <c r="H1206" s="7">
        <v>52</v>
      </c>
      <c r="I1206" s="7">
        <v>101100</v>
      </c>
      <c r="J1206" s="7"/>
      <c r="K1206" s="10">
        <v>50000000</v>
      </c>
      <c r="L1206" s="10">
        <f>K1206/0.68</f>
        <v>73529411.764705881</v>
      </c>
      <c r="M1206" s="7" t="s">
        <v>12</v>
      </c>
    </row>
    <row r="1207" spans="1:13" x14ac:dyDescent="0.2">
      <c r="A1207" s="7" t="s">
        <v>258</v>
      </c>
      <c r="B1207" s="6">
        <v>1997</v>
      </c>
      <c r="C1207" s="6">
        <v>11</v>
      </c>
      <c r="D1207" s="6">
        <v>15</v>
      </c>
      <c r="E1207" s="6">
        <v>1998</v>
      </c>
      <c r="F1207" s="6">
        <v>2</v>
      </c>
      <c r="G1207" s="6">
        <v>12</v>
      </c>
      <c r="H1207" s="7">
        <v>200</v>
      </c>
      <c r="I1207" s="7"/>
      <c r="J1207" s="7"/>
      <c r="K1207" s="9">
        <v>771000000</v>
      </c>
      <c r="L1207" s="10">
        <f>K1207/0.75</f>
        <v>1028000000</v>
      </c>
      <c r="M1207" s="7" t="s">
        <v>56</v>
      </c>
    </row>
    <row r="1208" spans="1:13" x14ac:dyDescent="0.2">
      <c r="A1208" s="7" t="s">
        <v>13</v>
      </c>
      <c r="B1208" s="7">
        <v>1972</v>
      </c>
      <c r="C1208" s="7">
        <v>7</v>
      </c>
      <c r="D1208" s="7"/>
      <c r="E1208" s="7">
        <v>1972</v>
      </c>
      <c r="F1208" s="7">
        <v>7</v>
      </c>
      <c r="G1208" s="7"/>
      <c r="H1208" s="7">
        <v>653</v>
      </c>
      <c r="I1208" s="7">
        <v>2770647</v>
      </c>
      <c r="J1208" s="7"/>
      <c r="K1208" s="10">
        <v>220000000</v>
      </c>
      <c r="L1208" s="9">
        <f>K1208/0.19</f>
        <v>1157894736.8421052</v>
      </c>
      <c r="M1208" s="7" t="s">
        <v>12</v>
      </c>
    </row>
    <row r="1209" spans="1:13" x14ac:dyDescent="0.2">
      <c r="A1209" s="7" t="s">
        <v>13</v>
      </c>
      <c r="B1209" s="7">
        <v>1973</v>
      </c>
      <c r="C1209" s="7">
        <v>9</v>
      </c>
      <c r="D1209" s="7">
        <v>7</v>
      </c>
      <c r="E1209" s="7">
        <v>1973</v>
      </c>
      <c r="F1209" s="7">
        <v>9</v>
      </c>
      <c r="G1209" s="7">
        <v>7</v>
      </c>
      <c r="H1209" s="7">
        <v>3</v>
      </c>
      <c r="I1209" s="7">
        <v>5000</v>
      </c>
      <c r="J1209" s="7"/>
      <c r="K1209" s="10">
        <v>493000</v>
      </c>
      <c r="L1209" s="9">
        <f>K1209/0.2</f>
        <v>2465000</v>
      </c>
      <c r="M1209" s="7" t="s">
        <v>12</v>
      </c>
    </row>
    <row r="1210" spans="1:13" x14ac:dyDescent="0.2">
      <c r="A1210" s="7" t="s">
        <v>13</v>
      </c>
      <c r="B1210" s="6">
        <v>1974</v>
      </c>
      <c r="C1210" s="6">
        <v>8</v>
      </c>
      <c r="D1210" s="7"/>
      <c r="E1210" s="6">
        <v>1974</v>
      </c>
      <c r="F1210" s="6">
        <v>8</v>
      </c>
      <c r="G1210" s="6">
        <v>18</v>
      </c>
      <c r="H1210" s="7"/>
      <c r="I1210" s="8">
        <v>1200000</v>
      </c>
      <c r="J1210" s="7"/>
      <c r="K1210" s="9">
        <v>17800000</v>
      </c>
      <c r="L1210" s="10">
        <f>K1210/0.23</f>
        <v>77391304.347826079</v>
      </c>
      <c r="M1210" s="7" t="s">
        <v>9</v>
      </c>
    </row>
    <row r="1211" spans="1:13" x14ac:dyDescent="0.2">
      <c r="A1211" s="7" t="s">
        <v>13</v>
      </c>
      <c r="B1211" s="7">
        <v>1976</v>
      </c>
      <c r="C1211" s="7">
        <v>11</v>
      </c>
      <c r="D1211" s="7">
        <v>30</v>
      </c>
      <c r="E1211" s="7">
        <v>1976</v>
      </c>
      <c r="F1211" s="7">
        <v>11</v>
      </c>
      <c r="G1211" s="7">
        <v>30</v>
      </c>
      <c r="H1211" s="7">
        <v>10</v>
      </c>
      <c r="I1211" s="7">
        <v>14313</v>
      </c>
      <c r="J1211" s="7"/>
      <c r="K1211" s="10">
        <v>1553000</v>
      </c>
      <c r="L1211" s="10">
        <f>K1211/0.26</f>
        <v>5973076.923076923</v>
      </c>
      <c r="M1211" s="7" t="s">
        <v>12</v>
      </c>
    </row>
    <row r="1212" spans="1:13" x14ac:dyDescent="0.2">
      <c r="A1212" s="7" t="s">
        <v>13</v>
      </c>
      <c r="B1212" s="7">
        <v>1977</v>
      </c>
      <c r="C1212" s="7">
        <v>2</v>
      </c>
      <c r="D1212" s="7">
        <v>22</v>
      </c>
      <c r="E1212" s="7">
        <v>1977</v>
      </c>
      <c r="F1212" s="7">
        <v>2</v>
      </c>
      <c r="G1212" s="7">
        <v>22</v>
      </c>
      <c r="H1212" s="7">
        <v>14</v>
      </c>
      <c r="I1212" s="7">
        <v>1499</v>
      </c>
      <c r="J1212" s="7"/>
      <c r="K1212" s="10">
        <v>1913000</v>
      </c>
      <c r="L1212" s="10">
        <f>K1212/0.28</f>
        <v>6832142.8571428563</v>
      </c>
      <c r="M1212" s="7" t="s">
        <v>12</v>
      </c>
    </row>
    <row r="1213" spans="1:13" x14ac:dyDescent="0.2">
      <c r="A1213" s="7" t="s">
        <v>13</v>
      </c>
      <c r="B1213" s="7">
        <v>1979</v>
      </c>
      <c r="C1213" s="7">
        <v>7</v>
      </c>
      <c r="D1213" s="7">
        <v>16</v>
      </c>
      <c r="E1213" s="7">
        <v>1979</v>
      </c>
      <c r="F1213" s="7">
        <v>7</v>
      </c>
      <c r="G1213" s="7">
        <v>16</v>
      </c>
      <c r="H1213" s="7">
        <v>0</v>
      </c>
      <c r="I1213" s="7">
        <v>16000</v>
      </c>
      <c r="J1213" s="7"/>
      <c r="K1213" s="10">
        <v>6983000</v>
      </c>
      <c r="L1213" s="9">
        <f>K1213/0.33</f>
        <v>21160606.060606059</v>
      </c>
      <c r="M1213" s="7" t="s">
        <v>12</v>
      </c>
    </row>
    <row r="1214" spans="1:13" x14ac:dyDescent="0.2">
      <c r="A1214" s="7" t="s">
        <v>13</v>
      </c>
      <c r="B1214" s="7">
        <v>1981</v>
      </c>
      <c r="C1214" s="7">
        <v>1</v>
      </c>
      <c r="D1214" s="7"/>
      <c r="E1214" s="7">
        <v>1981</v>
      </c>
      <c r="F1214" s="7">
        <v>1</v>
      </c>
      <c r="G1214" s="7"/>
      <c r="H1214" s="7">
        <v>228</v>
      </c>
      <c r="I1214" s="7">
        <v>300000</v>
      </c>
      <c r="J1214" s="7"/>
      <c r="K1214" s="10">
        <v>27000000</v>
      </c>
      <c r="L1214" s="9">
        <f>K1214/0.42</f>
        <v>64285714.285714291</v>
      </c>
      <c r="M1214" s="7" t="s">
        <v>12</v>
      </c>
    </row>
    <row r="1215" spans="1:13" x14ac:dyDescent="0.2">
      <c r="A1215" s="7" t="s">
        <v>13</v>
      </c>
      <c r="B1215" s="7">
        <v>1982</v>
      </c>
      <c r="C1215" s="7">
        <v>6</v>
      </c>
      <c r="D1215" s="7">
        <v>23</v>
      </c>
      <c r="E1215" s="7">
        <v>1982</v>
      </c>
      <c r="F1215" s="7">
        <v>6</v>
      </c>
      <c r="G1215" s="7">
        <v>23</v>
      </c>
      <c r="H1215" s="7">
        <v>0</v>
      </c>
      <c r="I1215" s="7">
        <v>818</v>
      </c>
      <c r="J1215" s="7"/>
      <c r="K1215" s="10">
        <v>60000</v>
      </c>
      <c r="L1215" s="10">
        <f>K1215/0.44</f>
        <v>136363.63636363635</v>
      </c>
      <c r="M1215" s="7" t="s">
        <v>12</v>
      </c>
    </row>
    <row r="1216" spans="1:13" x14ac:dyDescent="0.2">
      <c r="A1216" s="7" t="s">
        <v>13</v>
      </c>
      <c r="B1216" s="7">
        <v>1983</v>
      </c>
      <c r="C1216" s="7">
        <v>9</v>
      </c>
      <c r="D1216" s="7">
        <v>23</v>
      </c>
      <c r="E1216" s="7">
        <v>1983</v>
      </c>
      <c r="F1216" s="7">
        <v>9</v>
      </c>
      <c r="G1216" s="7">
        <v>23</v>
      </c>
      <c r="H1216" s="7">
        <v>11</v>
      </c>
      <c r="I1216" s="7">
        <v>1835</v>
      </c>
      <c r="J1216" s="7"/>
      <c r="K1216" s="10">
        <v>3000</v>
      </c>
      <c r="L1216" s="9">
        <f>K1216/0.46</f>
        <v>6521.7391304347821</v>
      </c>
      <c r="M1216" s="7" t="s">
        <v>12</v>
      </c>
    </row>
    <row r="1217" spans="1:13" x14ac:dyDescent="0.2">
      <c r="A1217" s="7" t="s">
        <v>13</v>
      </c>
      <c r="B1217" s="6">
        <v>1985</v>
      </c>
      <c r="C1217" s="6">
        <v>6</v>
      </c>
      <c r="D1217" s="6">
        <v>22</v>
      </c>
      <c r="E1217" s="6">
        <v>1985</v>
      </c>
      <c r="F1217" s="6">
        <v>6</v>
      </c>
      <c r="G1217" s="6">
        <v>30</v>
      </c>
      <c r="H1217" s="7">
        <v>98</v>
      </c>
      <c r="I1217" s="7"/>
      <c r="J1217" s="7"/>
      <c r="K1217" s="9">
        <v>60000000</v>
      </c>
      <c r="L1217" s="9">
        <f>K1217/0.49</f>
        <v>122448979.59183674</v>
      </c>
      <c r="M1217" s="7" t="s">
        <v>56</v>
      </c>
    </row>
    <row r="1218" spans="1:13" x14ac:dyDescent="0.2">
      <c r="A1218" s="7" t="s">
        <v>13</v>
      </c>
      <c r="B1218" s="7">
        <v>1986</v>
      </c>
      <c r="C1218" s="7">
        <v>6</v>
      </c>
      <c r="D1218" s="7">
        <v>28</v>
      </c>
      <c r="E1218" s="7">
        <v>1986</v>
      </c>
      <c r="F1218" s="7">
        <v>6</v>
      </c>
      <c r="G1218" s="7">
        <v>28</v>
      </c>
      <c r="H1218" s="7">
        <v>3</v>
      </c>
      <c r="I1218" s="7">
        <v>615</v>
      </c>
      <c r="J1218" s="7"/>
      <c r="K1218" s="10">
        <v>56000</v>
      </c>
      <c r="L1218" s="9">
        <f>K1218/0.5</f>
        <v>112000</v>
      </c>
      <c r="M1218" s="7" t="s">
        <v>12</v>
      </c>
    </row>
    <row r="1219" spans="1:13" x14ac:dyDescent="0.2">
      <c r="A1219" s="7" t="s">
        <v>13</v>
      </c>
      <c r="B1219" s="6">
        <v>1986</v>
      </c>
      <c r="C1219" s="6">
        <v>7</v>
      </c>
      <c r="D1219" s="6">
        <v>9</v>
      </c>
      <c r="E1219" s="6">
        <v>1986</v>
      </c>
      <c r="F1219" s="6">
        <v>7</v>
      </c>
      <c r="G1219" s="6">
        <v>13</v>
      </c>
      <c r="H1219" s="7">
        <v>103</v>
      </c>
      <c r="I1219" s="7"/>
      <c r="J1219" s="7"/>
      <c r="K1219" s="9">
        <v>165500000</v>
      </c>
      <c r="L1219" s="9">
        <f>K1219/0.5</f>
        <v>331000000</v>
      </c>
      <c r="M1219" s="7" t="s">
        <v>56</v>
      </c>
    </row>
    <row r="1220" spans="1:13" x14ac:dyDescent="0.2">
      <c r="A1220" s="7" t="s">
        <v>13</v>
      </c>
      <c r="B1220" s="6">
        <v>1988</v>
      </c>
      <c r="C1220" s="6">
        <v>10</v>
      </c>
      <c r="D1220" s="6">
        <v>22</v>
      </c>
      <c r="E1220" s="6">
        <v>1988</v>
      </c>
      <c r="F1220" s="6">
        <v>10</v>
      </c>
      <c r="G1220" s="6">
        <v>26</v>
      </c>
      <c r="H1220" s="7">
        <v>181</v>
      </c>
      <c r="I1220" s="7"/>
      <c r="J1220" s="7"/>
      <c r="K1220" s="9">
        <v>24000000</v>
      </c>
      <c r="L1220" s="9">
        <f>K1220/0.54</f>
        <v>44444444.44444444</v>
      </c>
      <c r="M1220" s="7" t="s">
        <v>56</v>
      </c>
    </row>
    <row r="1221" spans="1:13" x14ac:dyDescent="0.2">
      <c r="A1221" s="7" t="s">
        <v>13</v>
      </c>
      <c r="B1221" s="6">
        <v>1988</v>
      </c>
      <c r="C1221" s="6">
        <v>11</v>
      </c>
      <c r="D1221" s="6">
        <v>4</v>
      </c>
      <c r="E1221" s="6">
        <v>1988</v>
      </c>
      <c r="F1221" s="6">
        <v>11</v>
      </c>
      <c r="G1221" s="6">
        <v>8</v>
      </c>
      <c r="H1221" s="7">
        <v>255</v>
      </c>
      <c r="I1221" s="7"/>
      <c r="J1221" s="7"/>
      <c r="K1221" s="9">
        <v>400000</v>
      </c>
      <c r="L1221" s="9">
        <f>K1221/0.54</f>
        <v>740740.74074074067</v>
      </c>
      <c r="M1221" s="7" t="s">
        <v>56</v>
      </c>
    </row>
    <row r="1222" spans="1:13" x14ac:dyDescent="0.2">
      <c r="A1222" s="7" t="s">
        <v>13</v>
      </c>
      <c r="B1222" s="6">
        <v>1989</v>
      </c>
      <c r="C1222" s="6">
        <v>1</v>
      </c>
      <c r="D1222" s="6">
        <v>25</v>
      </c>
      <c r="E1222" s="6">
        <v>1989</v>
      </c>
      <c r="F1222" s="6">
        <v>2</v>
      </c>
      <c r="G1222" s="6">
        <v>8</v>
      </c>
      <c r="H1222" s="7">
        <v>72</v>
      </c>
      <c r="I1222" s="7"/>
      <c r="J1222" s="7"/>
      <c r="K1222" s="9">
        <v>4340000</v>
      </c>
      <c r="L1222" s="9">
        <f>K1222/0.57</f>
        <v>7614035.0877192989</v>
      </c>
      <c r="M1222" s="7" t="s">
        <v>56</v>
      </c>
    </row>
    <row r="1223" spans="1:13" x14ac:dyDescent="0.2">
      <c r="A1223" s="7" t="s">
        <v>13</v>
      </c>
      <c r="B1223" s="7">
        <v>1989</v>
      </c>
      <c r="C1223" s="7">
        <v>2</v>
      </c>
      <c r="D1223" s="7">
        <v>9</v>
      </c>
      <c r="E1223" s="7">
        <v>1989</v>
      </c>
      <c r="F1223" s="7">
        <v>2</v>
      </c>
      <c r="G1223" s="7">
        <v>9</v>
      </c>
      <c r="H1223" s="7">
        <v>44</v>
      </c>
      <c r="I1223" s="7">
        <v>260011</v>
      </c>
      <c r="J1223" s="7"/>
      <c r="K1223" s="10">
        <v>6000000</v>
      </c>
      <c r="L1223" s="9">
        <f>K1223/0.57</f>
        <v>10526315.789473685</v>
      </c>
      <c r="M1223" s="7" t="s">
        <v>12</v>
      </c>
    </row>
    <row r="1224" spans="1:13" x14ac:dyDescent="0.2">
      <c r="A1224" s="7" t="s">
        <v>13</v>
      </c>
      <c r="B1224" s="7">
        <v>1990</v>
      </c>
      <c r="C1224" s="7">
        <v>6</v>
      </c>
      <c r="D1224" s="7">
        <v>17</v>
      </c>
      <c r="E1224" s="7">
        <v>1990</v>
      </c>
      <c r="F1224" s="7">
        <v>6</v>
      </c>
      <c r="G1224" s="7">
        <v>19</v>
      </c>
      <c r="H1224" s="7">
        <v>98</v>
      </c>
      <c r="I1224" s="7">
        <v>236</v>
      </c>
      <c r="J1224" s="7"/>
      <c r="K1224" s="10">
        <v>43000</v>
      </c>
      <c r="L1224" s="12">
        <f>K1224/0.6</f>
        <v>71666.666666666672</v>
      </c>
      <c r="M1224" s="7" t="s">
        <v>12</v>
      </c>
    </row>
    <row r="1225" spans="1:13" x14ac:dyDescent="0.2">
      <c r="A1225" s="7" t="s">
        <v>13</v>
      </c>
      <c r="B1225" s="7">
        <v>1991</v>
      </c>
      <c r="C1225" s="7">
        <v>3</v>
      </c>
      <c r="D1225" s="7"/>
      <c r="E1225" s="7">
        <v>1991</v>
      </c>
      <c r="F1225" s="7">
        <v>3</v>
      </c>
      <c r="G1225" s="7"/>
      <c r="H1225" s="7">
        <v>10</v>
      </c>
      <c r="I1225" s="7">
        <v>823</v>
      </c>
      <c r="J1225" s="7"/>
      <c r="K1225" s="10">
        <v>1300000</v>
      </c>
      <c r="L1225" s="10">
        <f>K1225/0.62</f>
        <v>2096774.1935483871</v>
      </c>
      <c r="M1225" s="7" t="s">
        <v>12</v>
      </c>
    </row>
    <row r="1226" spans="1:13" x14ac:dyDescent="0.2">
      <c r="A1226" s="7" t="s">
        <v>13</v>
      </c>
      <c r="B1226" s="7">
        <v>1992</v>
      </c>
      <c r="C1226" s="7">
        <v>7</v>
      </c>
      <c r="D1226" s="7"/>
      <c r="E1226" s="7">
        <v>1992</v>
      </c>
      <c r="F1226" s="7">
        <v>8</v>
      </c>
      <c r="G1226" s="7"/>
      <c r="H1226" s="7">
        <v>60</v>
      </c>
      <c r="I1226" s="7">
        <v>942777</v>
      </c>
      <c r="J1226" s="7"/>
      <c r="K1226" s="10">
        <v>74200000</v>
      </c>
      <c r="L1226" s="10">
        <f>K1226/0.64</f>
        <v>115937500</v>
      </c>
      <c r="M1226" s="7" t="s">
        <v>12</v>
      </c>
    </row>
    <row r="1227" spans="1:13" x14ac:dyDescent="0.2">
      <c r="A1227" s="7" t="s">
        <v>13</v>
      </c>
      <c r="B1227" s="6">
        <v>1992</v>
      </c>
      <c r="C1227" s="6">
        <v>12</v>
      </c>
      <c r="D1227" s="6">
        <v>22</v>
      </c>
      <c r="E1227" s="6">
        <v>1992</v>
      </c>
      <c r="F1227" s="6">
        <v>12</v>
      </c>
      <c r="G1227" s="6">
        <v>27</v>
      </c>
      <c r="H1227" s="7">
        <v>6</v>
      </c>
      <c r="I1227" s="7"/>
      <c r="J1227" s="7"/>
      <c r="K1227" s="9">
        <v>2300000</v>
      </c>
      <c r="L1227" s="10">
        <f>K1227/0.64</f>
        <v>3593750</v>
      </c>
      <c r="M1227" s="7" t="s">
        <v>56</v>
      </c>
    </row>
    <row r="1228" spans="1:13" x14ac:dyDescent="0.2">
      <c r="A1228" s="7" t="s">
        <v>13</v>
      </c>
      <c r="B1228" s="7">
        <v>1993</v>
      </c>
      <c r="C1228" s="7">
        <v>2</v>
      </c>
      <c r="D1228" s="7">
        <v>1</v>
      </c>
      <c r="E1228" s="7">
        <v>1993</v>
      </c>
      <c r="F1228" s="7">
        <v>2</v>
      </c>
      <c r="G1228" s="7">
        <v>5</v>
      </c>
      <c r="H1228" s="7">
        <v>23</v>
      </c>
      <c r="I1228" s="7">
        <v>90000</v>
      </c>
      <c r="J1228" s="7"/>
      <c r="K1228" s="10">
        <v>37000000</v>
      </c>
      <c r="L1228" s="9">
        <f>K1228/0.66</f>
        <v>56060606.060606055</v>
      </c>
      <c r="M1228" s="7" t="s">
        <v>12</v>
      </c>
    </row>
    <row r="1229" spans="1:13" x14ac:dyDescent="0.2">
      <c r="A1229" s="7" t="s">
        <v>13</v>
      </c>
      <c r="B1229" s="7">
        <v>1994</v>
      </c>
      <c r="C1229" s="7">
        <v>3</v>
      </c>
      <c r="D1229" s="7">
        <v>18</v>
      </c>
      <c r="E1229" s="7">
        <v>1994</v>
      </c>
      <c r="F1229" s="7">
        <v>3</v>
      </c>
      <c r="G1229" s="7">
        <v>31</v>
      </c>
      <c r="H1229" s="7">
        <v>9</v>
      </c>
      <c r="I1229" s="7">
        <v>16821</v>
      </c>
      <c r="J1229" s="7"/>
      <c r="K1229" s="10">
        <v>855000</v>
      </c>
      <c r="L1229" s="10">
        <f>K1229/0.68</f>
        <v>1257352.9411764706</v>
      </c>
      <c r="M1229" s="7" t="s">
        <v>12</v>
      </c>
    </row>
    <row r="1230" spans="1:13" x14ac:dyDescent="0.2">
      <c r="A1230" s="7" t="s">
        <v>13</v>
      </c>
      <c r="B1230" s="7">
        <v>1994</v>
      </c>
      <c r="C1230" s="7">
        <v>5</v>
      </c>
      <c r="D1230" s="7">
        <v>24</v>
      </c>
      <c r="E1230" s="7">
        <v>1994</v>
      </c>
      <c r="F1230" s="7">
        <v>5</v>
      </c>
      <c r="G1230" s="7">
        <v>24</v>
      </c>
      <c r="H1230" s="7">
        <v>1</v>
      </c>
      <c r="I1230" s="7">
        <v>2762</v>
      </c>
      <c r="J1230" s="7"/>
      <c r="K1230" s="10">
        <v>37000</v>
      </c>
      <c r="L1230" s="10">
        <f>K1230/0.68</f>
        <v>54411.76470588235</v>
      </c>
      <c r="M1230" s="7" t="s">
        <v>12</v>
      </c>
    </row>
    <row r="1231" spans="1:13" x14ac:dyDescent="0.2">
      <c r="A1231" s="7" t="s">
        <v>13</v>
      </c>
      <c r="B1231" s="7">
        <v>1994</v>
      </c>
      <c r="C1231" s="7">
        <v>6</v>
      </c>
      <c r="D1231" s="7">
        <v>22</v>
      </c>
      <c r="E1231" s="7">
        <v>1994</v>
      </c>
      <c r="F1231" s="7">
        <v>6</v>
      </c>
      <c r="G1231" s="7">
        <v>22</v>
      </c>
      <c r="H1231" s="7">
        <v>50</v>
      </c>
      <c r="I1231" s="7">
        <v>774000</v>
      </c>
      <c r="J1231" s="7"/>
      <c r="K1231" s="10">
        <v>1650000</v>
      </c>
      <c r="L1231" s="10">
        <f>K1231/0.68</f>
        <v>2426470.588235294</v>
      </c>
      <c r="M1231" s="7" t="s">
        <v>12</v>
      </c>
    </row>
    <row r="1232" spans="1:13" x14ac:dyDescent="0.2">
      <c r="A1232" s="7" t="s">
        <v>13</v>
      </c>
      <c r="B1232" s="6">
        <v>1994</v>
      </c>
      <c r="C1232" s="6">
        <v>7</v>
      </c>
      <c r="D1232" s="6">
        <v>22</v>
      </c>
      <c r="E1232" s="6">
        <v>1994</v>
      </c>
      <c r="F1232" s="6">
        <v>8</v>
      </c>
      <c r="G1232" s="6">
        <v>2</v>
      </c>
      <c r="H1232" s="7">
        <v>2</v>
      </c>
      <c r="I1232" s="7"/>
      <c r="J1232" s="7"/>
      <c r="K1232" s="9">
        <v>1600000</v>
      </c>
      <c r="L1232" s="10">
        <f>K1232/0.68</f>
        <v>2352941.176470588</v>
      </c>
      <c r="M1232" s="7" t="s">
        <v>56</v>
      </c>
    </row>
    <row r="1233" spans="1:13" x14ac:dyDescent="0.2">
      <c r="A1233" s="7" t="s">
        <v>13</v>
      </c>
      <c r="B1233" s="6">
        <v>1994</v>
      </c>
      <c r="C1233" s="6">
        <v>9</v>
      </c>
      <c r="D1233" s="6">
        <v>19</v>
      </c>
      <c r="E1233" s="6">
        <v>1994</v>
      </c>
      <c r="F1233" s="6">
        <v>9</v>
      </c>
      <c r="G1233" s="6">
        <v>24</v>
      </c>
      <c r="H1233" s="7">
        <v>16</v>
      </c>
      <c r="I1233" s="7"/>
      <c r="J1233" s="7"/>
      <c r="K1233" s="9">
        <v>380000</v>
      </c>
      <c r="L1233" s="10">
        <f>K1233/0.68</f>
        <v>558823.5294117647</v>
      </c>
      <c r="M1233" s="7" t="s">
        <v>56</v>
      </c>
    </row>
    <row r="1234" spans="1:13" x14ac:dyDescent="0.2">
      <c r="A1234" s="7" t="s">
        <v>13</v>
      </c>
      <c r="B1234" s="6">
        <v>1995</v>
      </c>
      <c r="C1234" s="6">
        <v>9</v>
      </c>
      <c r="D1234" s="6">
        <v>4</v>
      </c>
      <c r="E1234" s="6">
        <v>1995</v>
      </c>
      <c r="F1234" s="6">
        <v>9</v>
      </c>
      <c r="G1234" s="6">
        <v>15</v>
      </c>
      <c r="H1234" s="7">
        <v>180</v>
      </c>
      <c r="I1234" s="7"/>
      <c r="J1234" s="7"/>
      <c r="K1234" s="9">
        <v>750000000</v>
      </c>
      <c r="L1234" s="9">
        <f>K1234/0.7</f>
        <v>1071428571.4285715</v>
      </c>
      <c r="M1234" s="7" t="s">
        <v>56</v>
      </c>
    </row>
    <row r="1235" spans="1:13" x14ac:dyDescent="0.2">
      <c r="A1235" s="7" t="s">
        <v>13</v>
      </c>
      <c r="B1235" s="7">
        <v>1995</v>
      </c>
      <c r="C1235" s="7">
        <v>12</v>
      </c>
      <c r="D1235" s="7">
        <v>11</v>
      </c>
      <c r="E1235" s="7">
        <v>1995</v>
      </c>
      <c r="F1235" s="7">
        <v>12</v>
      </c>
      <c r="G1235" s="7">
        <v>11</v>
      </c>
      <c r="H1235" s="7">
        <v>17</v>
      </c>
      <c r="I1235" s="7">
        <v>17500</v>
      </c>
      <c r="J1235" s="7"/>
      <c r="K1235" s="10">
        <v>142000</v>
      </c>
      <c r="L1235" s="9">
        <f>K1235/0.7</f>
        <v>202857.14285714287</v>
      </c>
      <c r="M1235" s="7" t="s">
        <v>12</v>
      </c>
    </row>
    <row r="1236" spans="1:13" x14ac:dyDescent="0.2">
      <c r="A1236" s="7" t="s">
        <v>13</v>
      </c>
      <c r="B1236" s="7">
        <v>1995</v>
      </c>
      <c r="C1236" s="7">
        <v>12</v>
      </c>
      <c r="D1236" s="7">
        <v>22</v>
      </c>
      <c r="E1236" s="7">
        <v>1995</v>
      </c>
      <c r="F1236" s="7">
        <v>12</v>
      </c>
      <c r="G1236" s="7">
        <v>22</v>
      </c>
      <c r="H1236" s="7">
        <v>13</v>
      </c>
      <c r="I1236" s="7">
        <v>47700</v>
      </c>
      <c r="J1236" s="7"/>
      <c r="K1236" s="10">
        <v>500000</v>
      </c>
      <c r="L1236" s="9">
        <f>K1236/0.7</f>
        <v>714285.71428571432</v>
      </c>
      <c r="M1236" s="7" t="s">
        <v>12</v>
      </c>
    </row>
    <row r="1237" spans="1:13" x14ac:dyDescent="0.2">
      <c r="A1237" s="7" t="s">
        <v>13</v>
      </c>
      <c r="B1237" s="7">
        <v>1997</v>
      </c>
      <c r="C1237" s="7">
        <v>3</v>
      </c>
      <c r="D1237" s="7">
        <v>9</v>
      </c>
      <c r="E1237" s="7">
        <v>1997</v>
      </c>
      <c r="F1237" s="7">
        <v>3</v>
      </c>
      <c r="G1237" s="7">
        <v>13</v>
      </c>
      <c r="H1237" s="7">
        <v>18</v>
      </c>
      <c r="I1237" s="7">
        <v>105000</v>
      </c>
      <c r="J1237" s="7"/>
      <c r="K1237" s="10">
        <v>76000</v>
      </c>
      <c r="L1237" s="10">
        <f>K1237/0.74</f>
        <v>102702.70270270271</v>
      </c>
      <c r="M1237" s="7" t="s">
        <v>12</v>
      </c>
    </row>
    <row r="1238" spans="1:13" x14ac:dyDescent="0.2">
      <c r="A1238" s="7" t="s">
        <v>13</v>
      </c>
      <c r="B1238" s="6">
        <v>1999</v>
      </c>
      <c r="C1238" s="6">
        <v>2</v>
      </c>
      <c r="D1238" s="6">
        <v>4</v>
      </c>
      <c r="E1238" s="6">
        <v>1999</v>
      </c>
      <c r="F1238" s="6">
        <v>2</v>
      </c>
      <c r="G1238" s="6">
        <v>8</v>
      </c>
      <c r="H1238" s="7">
        <v>24</v>
      </c>
      <c r="I1238" s="7"/>
      <c r="J1238" s="7"/>
      <c r="K1238" s="9">
        <v>3200000</v>
      </c>
      <c r="L1238" s="10">
        <f>K1238/0.76</f>
        <v>4210526.3157894732</v>
      </c>
      <c r="M1238" s="7" t="s">
        <v>56</v>
      </c>
    </row>
    <row r="1239" spans="1:13" x14ac:dyDescent="0.2">
      <c r="A1239" s="7" t="s">
        <v>13</v>
      </c>
      <c r="B1239" s="7">
        <v>1999</v>
      </c>
      <c r="C1239" s="7">
        <v>2</v>
      </c>
      <c r="D1239" s="7">
        <v>20</v>
      </c>
      <c r="E1239" s="7">
        <v>1999</v>
      </c>
      <c r="F1239" s="7">
        <v>2</v>
      </c>
      <c r="G1239" s="7">
        <v>22</v>
      </c>
      <c r="H1239" s="7">
        <v>34</v>
      </c>
      <c r="I1239" s="7">
        <v>3703</v>
      </c>
      <c r="J1239" s="7"/>
      <c r="K1239" s="10">
        <v>6000000</v>
      </c>
      <c r="L1239" s="10">
        <f>K1239/0.76</f>
        <v>7894736.8421052629</v>
      </c>
      <c r="M1239" s="7" t="s">
        <v>12</v>
      </c>
    </row>
    <row r="1240" spans="1:13" x14ac:dyDescent="0.2">
      <c r="A1240" s="7" t="s">
        <v>13</v>
      </c>
      <c r="B1240" s="6">
        <v>2000</v>
      </c>
      <c r="C1240" s="6">
        <v>1</v>
      </c>
      <c r="D1240" s="6">
        <v>28</v>
      </c>
      <c r="E1240" s="6">
        <v>2000</v>
      </c>
      <c r="F1240" s="6">
        <v>2</v>
      </c>
      <c r="G1240" s="6">
        <v>1</v>
      </c>
      <c r="H1240" s="7">
        <v>23</v>
      </c>
      <c r="I1240" s="7"/>
      <c r="J1240" s="7"/>
      <c r="K1240" s="9">
        <v>4100000</v>
      </c>
      <c r="L1240" s="10">
        <f>K1240/0.79</f>
        <v>5189873.4177215183</v>
      </c>
      <c r="M1240" s="7" t="s">
        <v>56</v>
      </c>
    </row>
    <row r="1241" spans="1:13" x14ac:dyDescent="0.2">
      <c r="A1241" s="7" t="s">
        <v>13</v>
      </c>
      <c r="B1241" s="6">
        <v>2000</v>
      </c>
      <c r="C1241" s="6">
        <v>7</v>
      </c>
      <c r="D1241" s="6">
        <v>4</v>
      </c>
      <c r="E1241" s="6">
        <v>2000</v>
      </c>
      <c r="F1241" s="6">
        <v>7</v>
      </c>
      <c r="G1241" s="6">
        <v>12</v>
      </c>
      <c r="H1241" s="7">
        <v>45</v>
      </c>
      <c r="I1241" s="7"/>
      <c r="J1241" s="7"/>
      <c r="K1241" s="9">
        <v>2200000</v>
      </c>
      <c r="L1241" s="10">
        <f>K1241/0.79</f>
        <v>2784810.1265822784</v>
      </c>
      <c r="M1241" s="7" t="s">
        <v>56</v>
      </c>
    </row>
    <row r="1242" spans="1:13" x14ac:dyDescent="0.2">
      <c r="A1242" s="7" t="s">
        <v>13</v>
      </c>
      <c r="B1242" s="6">
        <v>2000</v>
      </c>
      <c r="C1242" s="6">
        <v>10</v>
      </c>
      <c r="D1242" s="6">
        <v>28</v>
      </c>
      <c r="E1242" s="6">
        <v>2000</v>
      </c>
      <c r="F1242" s="6">
        <v>10</v>
      </c>
      <c r="G1242" s="6">
        <v>31</v>
      </c>
      <c r="H1242" s="7">
        <v>41</v>
      </c>
      <c r="I1242" s="7"/>
      <c r="J1242" s="7"/>
      <c r="K1242" s="9">
        <v>12500000</v>
      </c>
      <c r="L1242" s="10">
        <f>K1242/0.79</f>
        <v>15822784.810126582</v>
      </c>
      <c r="M1242" s="7" t="s">
        <v>56</v>
      </c>
    </row>
    <row r="1243" spans="1:13" x14ac:dyDescent="0.2">
      <c r="A1243" s="7" t="s">
        <v>13</v>
      </c>
      <c r="B1243" s="6">
        <v>2000</v>
      </c>
      <c r="C1243" s="6">
        <v>11</v>
      </c>
      <c r="D1243" s="6">
        <v>3</v>
      </c>
      <c r="E1243" s="6">
        <v>2000</v>
      </c>
      <c r="F1243" s="6">
        <v>11</v>
      </c>
      <c r="G1243" s="6">
        <v>5</v>
      </c>
      <c r="H1243" s="7">
        <v>43</v>
      </c>
      <c r="I1243" s="7"/>
      <c r="J1243" s="7"/>
      <c r="K1243" s="9">
        <v>2600000</v>
      </c>
      <c r="L1243" s="10">
        <f>K1243/0.79</f>
        <v>3291139.2405063291</v>
      </c>
      <c r="M1243" s="7" t="s">
        <v>56</v>
      </c>
    </row>
    <row r="1244" spans="1:13" x14ac:dyDescent="0.2">
      <c r="A1244" s="7" t="s">
        <v>13</v>
      </c>
      <c r="B1244" s="6">
        <v>2001</v>
      </c>
      <c r="C1244" s="6">
        <v>2</v>
      </c>
      <c r="D1244" s="6">
        <v>16</v>
      </c>
      <c r="E1244" s="6">
        <v>2001</v>
      </c>
      <c r="F1244" s="6">
        <v>2</v>
      </c>
      <c r="G1244" s="6">
        <v>19</v>
      </c>
      <c r="H1244" s="7">
        <v>17</v>
      </c>
      <c r="I1244" s="7"/>
      <c r="J1244" s="7"/>
      <c r="K1244" s="9">
        <v>2100000</v>
      </c>
      <c r="L1244" s="10">
        <f>K1244/0.81</f>
        <v>2592592.5925925924</v>
      </c>
      <c r="M1244" s="7" t="s">
        <v>56</v>
      </c>
    </row>
    <row r="1245" spans="1:13" x14ac:dyDescent="0.2">
      <c r="A1245" s="7" t="s">
        <v>13</v>
      </c>
      <c r="B1245" s="6">
        <v>2001</v>
      </c>
      <c r="C1245" s="6">
        <v>7</v>
      </c>
      <c r="D1245" s="6">
        <v>1</v>
      </c>
      <c r="E1245" s="6">
        <v>2001</v>
      </c>
      <c r="F1245" s="6">
        <v>7</v>
      </c>
      <c r="G1245" s="6">
        <v>19</v>
      </c>
      <c r="H1245" s="7">
        <v>178</v>
      </c>
      <c r="I1245" s="7"/>
      <c r="J1245" s="7"/>
      <c r="K1245" s="9">
        <v>2980000000</v>
      </c>
      <c r="L1245" s="10">
        <f>K1245/0.81</f>
        <v>3679012345.6790123</v>
      </c>
      <c r="M1245" s="7" t="s">
        <v>56</v>
      </c>
    </row>
    <row r="1246" spans="1:13" x14ac:dyDescent="0.2">
      <c r="A1246" s="7" t="s">
        <v>13</v>
      </c>
      <c r="B1246" s="7">
        <v>2001</v>
      </c>
      <c r="C1246" s="7">
        <v>8</v>
      </c>
      <c r="D1246" s="7">
        <v>12</v>
      </c>
      <c r="E1246" s="7">
        <v>2001</v>
      </c>
      <c r="F1246" s="7">
        <v>8</v>
      </c>
      <c r="G1246" s="7">
        <v>14</v>
      </c>
      <c r="H1246" s="7">
        <v>37</v>
      </c>
      <c r="I1246" s="7">
        <v>79000</v>
      </c>
      <c r="J1246" s="7"/>
      <c r="K1246" s="10">
        <v>8000000</v>
      </c>
      <c r="L1246" s="10">
        <f>K1246/0.81</f>
        <v>9876543.2098765429</v>
      </c>
      <c r="M1246" s="7" t="s">
        <v>12</v>
      </c>
    </row>
    <row r="1247" spans="1:13" x14ac:dyDescent="0.2">
      <c r="A1247" s="7" t="s">
        <v>13</v>
      </c>
      <c r="B1247" s="6">
        <v>2001</v>
      </c>
      <c r="C1247" s="6">
        <v>11</v>
      </c>
      <c r="D1247" s="6">
        <v>6</v>
      </c>
      <c r="E1247" s="6">
        <v>2001</v>
      </c>
      <c r="F1247" s="6">
        <v>11</v>
      </c>
      <c r="G1247" s="6">
        <v>9</v>
      </c>
      <c r="H1247" s="7">
        <v>320</v>
      </c>
      <c r="I1247" s="7"/>
      <c r="J1247" s="7"/>
      <c r="K1247" s="9">
        <v>47700000</v>
      </c>
      <c r="L1247" s="10">
        <f>K1247/0.81</f>
        <v>58888888.888888888</v>
      </c>
      <c r="M1247" s="7" t="s">
        <v>56</v>
      </c>
    </row>
    <row r="1248" spans="1:13" x14ac:dyDescent="0.2">
      <c r="A1248" s="7" t="s">
        <v>13</v>
      </c>
      <c r="B1248" s="7">
        <v>2002</v>
      </c>
      <c r="C1248" s="7">
        <v>1</v>
      </c>
      <c r="D1248" s="7">
        <v>4</v>
      </c>
      <c r="E1248" s="7">
        <v>2002</v>
      </c>
      <c r="F1248" s="7">
        <v>1</v>
      </c>
      <c r="G1248" s="7">
        <v>7</v>
      </c>
      <c r="H1248" s="7">
        <v>11</v>
      </c>
      <c r="I1248" s="7">
        <v>95008</v>
      </c>
      <c r="J1248" s="7"/>
      <c r="K1248" s="10">
        <v>392000</v>
      </c>
      <c r="L1248" s="9">
        <f>K1248/0.82</f>
        <v>478048.78048780491</v>
      </c>
      <c r="M1248" s="7" t="s">
        <v>12</v>
      </c>
    </row>
    <row r="1249" spans="1:13" x14ac:dyDescent="0.2">
      <c r="A1249" s="7" t="s">
        <v>13</v>
      </c>
      <c r="B1249" s="7">
        <v>2002</v>
      </c>
      <c r="C1249" s="7">
        <v>3</v>
      </c>
      <c r="D1249" s="7">
        <v>21</v>
      </c>
      <c r="E1249" s="7">
        <v>2002</v>
      </c>
      <c r="F1249" s="7">
        <v>3</v>
      </c>
      <c r="G1249" s="7">
        <v>26</v>
      </c>
      <c r="H1249" s="7">
        <v>35</v>
      </c>
      <c r="I1249" s="7">
        <v>50000</v>
      </c>
      <c r="J1249" s="7"/>
      <c r="K1249" s="10">
        <v>1450000</v>
      </c>
      <c r="L1249" s="9">
        <f>K1249/0.82</f>
        <v>1768292.6829268294</v>
      </c>
      <c r="M1249" s="7" t="s">
        <v>12</v>
      </c>
    </row>
    <row r="1250" spans="1:13" x14ac:dyDescent="0.2">
      <c r="A1250" s="7" t="s">
        <v>13</v>
      </c>
      <c r="B1250" s="6">
        <v>2002</v>
      </c>
      <c r="C1250" s="6">
        <v>7</v>
      </c>
      <c r="D1250" s="6">
        <v>6</v>
      </c>
      <c r="E1250" s="6">
        <v>2002</v>
      </c>
      <c r="F1250" s="6">
        <v>7</v>
      </c>
      <c r="G1250" s="6">
        <v>19</v>
      </c>
      <c r="H1250" s="7">
        <v>61</v>
      </c>
      <c r="I1250" s="7"/>
      <c r="J1250" s="7"/>
      <c r="K1250" s="9">
        <v>8000000</v>
      </c>
      <c r="L1250" s="9">
        <f>K1250/0.82</f>
        <v>9756097.5609756112</v>
      </c>
      <c r="M1250" s="7" t="s">
        <v>56</v>
      </c>
    </row>
    <row r="1251" spans="1:13" x14ac:dyDescent="0.2">
      <c r="A1251" s="7" t="s">
        <v>13</v>
      </c>
      <c r="B1251" s="6">
        <v>2003</v>
      </c>
      <c r="C1251" s="6">
        <v>5</v>
      </c>
      <c r="D1251" s="6">
        <v>26</v>
      </c>
      <c r="E1251" s="6">
        <v>2003</v>
      </c>
      <c r="F1251" s="6">
        <v>5</v>
      </c>
      <c r="G1251" s="6">
        <v>30</v>
      </c>
      <c r="H1251" s="7">
        <v>41</v>
      </c>
      <c r="I1251" s="7"/>
      <c r="J1251" s="7"/>
      <c r="K1251" s="9">
        <v>1000000</v>
      </c>
      <c r="L1251" s="10">
        <f>K1251/0.84</f>
        <v>1190476.1904761905</v>
      </c>
      <c r="M1251" s="7" t="s">
        <v>56</v>
      </c>
    </row>
    <row r="1252" spans="1:13" x14ac:dyDescent="0.2">
      <c r="A1252" s="7" t="s">
        <v>13</v>
      </c>
      <c r="B1252" s="6">
        <v>2003</v>
      </c>
      <c r="C1252" s="6">
        <v>7</v>
      </c>
      <c r="D1252" s="6">
        <v>19</v>
      </c>
      <c r="E1252" s="6">
        <v>2003</v>
      </c>
      <c r="F1252" s="6">
        <v>7</v>
      </c>
      <c r="G1252" s="6">
        <v>23</v>
      </c>
      <c r="H1252" s="7">
        <v>22</v>
      </c>
      <c r="I1252" s="7"/>
      <c r="J1252" s="7"/>
      <c r="K1252" s="9">
        <v>20600000</v>
      </c>
      <c r="L1252" s="10">
        <f>K1252/0.84</f>
        <v>24523809.523809526</v>
      </c>
      <c r="M1252" s="7" t="s">
        <v>56</v>
      </c>
    </row>
    <row r="1253" spans="1:13" x14ac:dyDescent="0.2">
      <c r="A1253" s="7" t="s">
        <v>13</v>
      </c>
      <c r="B1253" s="6">
        <v>2003</v>
      </c>
      <c r="C1253" s="6">
        <v>12</v>
      </c>
      <c r="D1253" s="6">
        <v>19</v>
      </c>
      <c r="E1253" s="6">
        <v>2004</v>
      </c>
      <c r="F1253" s="6">
        <v>1</v>
      </c>
      <c r="G1253" s="6">
        <v>7</v>
      </c>
      <c r="H1253" s="7">
        <v>200</v>
      </c>
      <c r="I1253" s="7"/>
      <c r="J1253" s="7"/>
      <c r="K1253" s="9">
        <v>3000000</v>
      </c>
      <c r="L1253" s="10">
        <f>K1253/0.87</f>
        <v>3448275.8620689656</v>
      </c>
      <c r="M1253" s="7" t="s">
        <v>56</v>
      </c>
    </row>
    <row r="1254" spans="1:13" x14ac:dyDescent="0.2">
      <c r="A1254" s="7" t="s">
        <v>13</v>
      </c>
      <c r="B1254" s="6">
        <v>2004</v>
      </c>
      <c r="C1254" s="6">
        <v>6</v>
      </c>
      <c r="D1254" s="6">
        <v>29</v>
      </c>
      <c r="E1254" s="6">
        <v>2004</v>
      </c>
      <c r="F1254" s="6">
        <v>7</v>
      </c>
      <c r="G1254" s="6">
        <v>13</v>
      </c>
      <c r="H1254" s="7">
        <v>54</v>
      </c>
      <c r="I1254" s="7"/>
      <c r="J1254" s="7"/>
      <c r="K1254" s="9">
        <v>60000000</v>
      </c>
      <c r="L1254" s="9">
        <f>K1254/0.87</f>
        <v>68965517.241379306</v>
      </c>
      <c r="M1254" s="7" t="s">
        <v>56</v>
      </c>
    </row>
    <row r="1255" spans="1:13" x14ac:dyDescent="0.2">
      <c r="A1255" s="7" t="s">
        <v>13</v>
      </c>
      <c r="B1255" s="6">
        <v>2004</v>
      </c>
      <c r="C1255" s="6">
        <v>8</v>
      </c>
      <c r="D1255" s="6">
        <v>24</v>
      </c>
      <c r="E1255" s="6">
        <v>2004</v>
      </c>
      <c r="F1255" s="6">
        <v>9</v>
      </c>
      <c r="G1255" s="6">
        <v>12</v>
      </c>
      <c r="H1255" s="7">
        <v>67</v>
      </c>
      <c r="I1255" s="7"/>
      <c r="J1255" s="7"/>
      <c r="K1255" s="9">
        <v>23500000</v>
      </c>
      <c r="L1255" s="9">
        <f>K1255/0.87</f>
        <v>27011494.252873562</v>
      </c>
      <c r="M1255" s="7" t="s">
        <v>56</v>
      </c>
    </row>
    <row r="1256" spans="1:13" x14ac:dyDescent="0.2">
      <c r="A1256" s="7" t="s">
        <v>13</v>
      </c>
      <c r="B1256" s="6">
        <v>2004</v>
      </c>
      <c r="C1256" s="6">
        <v>11</v>
      </c>
      <c r="D1256" s="6">
        <v>19</v>
      </c>
      <c r="E1256" s="6">
        <v>2004</v>
      </c>
      <c r="F1256" s="6">
        <v>11</v>
      </c>
      <c r="G1256" s="6">
        <v>29</v>
      </c>
      <c r="H1256" s="7">
        <v>61</v>
      </c>
      <c r="I1256" s="7"/>
      <c r="J1256" s="7"/>
      <c r="K1256" s="9">
        <v>6000000</v>
      </c>
      <c r="L1256" s="9">
        <f>K1256/0.87</f>
        <v>6896551.7241379311</v>
      </c>
      <c r="M1256" s="7" t="s">
        <v>56</v>
      </c>
    </row>
    <row r="1257" spans="1:13" x14ac:dyDescent="0.2">
      <c r="A1257" s="7" t="s">
        <v>13</v>
      </c>
      <c r="B1257" s="6">
        <v>2004</v>
      </c>
      <c r="C1257" s="6">
        <v>11</v>
      </c>
      <c r="D1257" s="6">
        <v>29</v>
      </c>
      <c r="E1257" s="6">
        <v>2004</v>
      </c>
      <c r="F1257" s="6">
        <v>12</v>
      </c>
      <c r="G1257" s="6">
        <v>22</v>
      </c>
      <c r="H1257" s="7">
        <v>939</v>
      </c>
      <c r="I1257" s="7"/>
      <c r="J1257" s="7"/>
      <c r="K1257" s="9">
        <v>75000000</v>
      </c>
      <c r="L1257" s="9">
        <f>K1257/0.87</f>
        <v>86206896.551724136</v>
      </c>
      <c r="M1257" s="7" t="s">
        <v>56</v>
      </c>
    </row>
    <row r="1258" spans="1:13" x14ac:dyDescent="0.2">
      <c r="A1258" s="7" t="s">
        <v>13</v>
      </c>
      <c r="B1258" s="7">
        <v>2005</v>
      </c>
      <c r="C1258" s="7">
        <v>12</v>
      </c>
      <c r="D1258" s="7">
        <v>5</v>
      </c>
      <c r="E1258" s="7">
        <v>2005</v>
      </c>
      <c r="F1258" s="7">
        <v>12</v>
      </c>
      <c r="G1258" s="7">
        <v>29</v>
      </c>
      <c r="H1258" s="7">
        <v>4</v>
      </c>
      <c r="I1258" s="7">
        <v>192946</v>
      </c>
      <c r="J1258" s="7"/>
      <c r="K1258" s="10">
        <v>515000</v>
      </c>
      <c r="L1258" s="10">
        <f>K1258/0.9</f>
        <v>572222.22222222225</v>
      </c>
      <c r="M1258" s="7" t="s">
        <v>12</v>
      </c>
    </row>
    <row r="1259" spans="1:13" x14ac:dyDescent="0.2">
      <c r="A1259" s="7" t="s">
        <v>13</v>
      </c>
      <c r="B1259" s="7">
        <v>2006</v>
      </c>
      <c r="C1259" s="7">
        <v>1</v>
      </c>
      <c r="D1259" s="7">
        <v>26</v>
      </c>
      <c r="E1259" s="7">
        <v>2006</v>
      </c>
      <c r="F1259" s="7">
        <v>2</v>
      </c>
      <c r="G1259" s="7">
        <v>5</v>
      </c>
      <c r="H1259" s="7">
        <v>4</v>
      </c>
      <c r="I1259" s="7">
        <v>256641</v>
      </c>
      <c r="J1259" s="7"/>
      <c r="K1259" s="10">
        <v>9600000</v>
      </c>
      <c r="L1259" s="10">
        <f t="shared" ref="L1259:L1266" si="11">K1259/0.92</f>
        <v>10434782.608695652</v>
      </c>
      <c r="M1259" s="7" t="s">
        <v>12</v>
      </c>
    </row>
    <row r="1260" spans="1:13" x14ac:dyDescent="0.2">
      <c r="A1260" s="7" t="s">
        <v>13</v>
      </c>
      <c r="B1260" s="6">
        <v>2006</v>
      </c>
      <c r="C1260" s="6">
        <v>2</v>
      </c>
      <c r="D1260" s="6">
        <v>10</v>
      </c>
      <c r="E1260" s="6">
        <v>2006</v>
      </c>
      <c r="F1260" s="6">
        <v>2</v>
      </c>
      <c r="G1260" s="6">
        <v>18</v>
      </c>
      <c r="H1260" s="7">
        <v>20</v>
      </c>
      <c r="I1260" s="7"/>
      <c r="J1260" s="7"/>
      <c r="K1260" s="9">
        <v>6700000</v>
      </c>
      <c r="L1260" s="10">
        <f t="shared" si="11"/>
        <v>7282608.6956521738</v>
      </c>
      <c r="M1260" s="7" t="s">
        <v>56</v>
      </c>
    </row>
    <row r="1261" spans="1:13" x14ac:dyDescent="0.2">
      <c r="A1261" s="7" t="s">
        <v>13</v>
      </c>
      <c r="B1261" s="6">
        <v>2006</v>
      </c>
      <c r="C1261" s="6">
        <v>7</v>
      </c>
      <c r="D1261" s="6">
        <v>30</v>
      </c>
      <c r="E1261" s="6">
        <v>2006</v>
      </c>
      <c r="F1261" s="6">
        <v>8</v>
      </c>
      <c r="G1261" s="6">
        <v>2</v>
      </c>
      <c r="H1261" s="7">
        <v>8</v>
      </c>
      <c r="I1261" s="7"/>
      <c r="J1261" s="7"/>
      <c r="K1261" s="9">
        <v>644660</v>
      </c>
      <c r="L1261" s="10">
        <f t="shared" si="11"/>
        <v>700717.39130434778</v>
      </c>
      <c r="M1261" s="7" t="s">
        <v>56</v>
      </c>
    </row>
    <row r="1262" spans="1:13" x14ac:dyDescent="0.2">
      <c r="A1262" s="7" t="s">
        <v>13</v>
      </c>
      <c r="B1262" s="6">
        <v>2006</v>
      </c>
      <c r="C1262" s="6">
        <v>8</v>
      </c>
      <c r="D1262" s="6">
        <v>2</v>
      </c>
      <c r="E1262" s="6">
        <v>2006</v>
      </c>
      <c r="F1262" s="6">
        <v>8</v>
      </c>
      <c r="G1262" s="6">
        <v>6</v>
      </c>
      <c r="H1262" s="7">
        <v>87</v>
      </c>
      <c r="I1262" s="7"/>
      <c r="J1262" s="7"/>
      <c r="K1262" s="9">
        <v>904000000</v>
      </c>
      <c r="L1262" s="10">
        <f t="shared" si="11"/>
        <v>982608695.65217388</v>
      </c>
      <c r="M1262" s="7" t="s">
        <v>56</v>
      </c>
    </row>
    <row r="1263" spans="1:13" x14ac:dyDescent="0.2">
      <c r="A1263" s="7" t="s">
        <v>13</v>
      </c>
      <c r="B1263" s="7">
        <v>2006</v>
      </c>
      <c r="C1263" s="7">
        <v>10</v>
      </c>
      <c r="D1263" s="7">
        <v>4</v>
      </c>
      <c r="E1263" s="7">
        <v>2006</v>
      </c>
      <c r="F1263" s="7">
        <v>10</v>
      </c>
      <c r="G1263" s="7">
        <v>8</v>
      </c>
      <c r="H1263" s="7">
        <v>3</v>
      </c>
      <c r="I1263" s="7">
        <v>4250</v>
      </c>
      <c r="J1263" s="7"/>
      <c r="K1263" s="10">
        <v>399000</v>
      </c>
      <c r="L1263" s="10">
        <f t="shared" si="11"/>
        <v>433695.65217391303</v>
      </c>
      <c r="M1263" s="7" t="s">
        <v>12</v>
      </c>
    </row>
    <row r="1264" spans="1:13" x14ac:dyDescent="0.2">
      <c r="A1264" s="7" t="s">
        <v>13</v>
      </c>
      <c r="B1264" s="7">
        <v>2006</v>
      </c>
      <c r="C1264" s="7">
        <v>10</v>
      </c>
      <c r="D1264" s="7">
        <v>21</v>
      </c>
      <c r="E1264" s="7">
        <v>2006</v>
      </c>
      <c r="F1264" s="7">
        <v>10</v>
      </c>
      <c r="G1264" s="7">
        <v>27</v>
      </c>
      <c r="H1264" s="7">
        <v>2</v>
      </c>
      <c r="I1264" s="7">
        <v>40000</v>
      </c>
      <c r="J1264" s="7"/>
      <c r="K1264" s="10">
        <v>763000</v>
      </c>
      <c r="L1264" s="10">
        <f t="shared" si="11"/>
        <v>829347.82608695654</v>
      </c>
      <c r="M1264" s="7" t="s">
        <v>12</v>
      </c>
    </row>
    <row r="1265" spans="1:13" x14ac:dyDescent="0.2">
      <c r="A1265" s="7" t="s">
        <v>13</v>
      </c>
      <c r="B1265" s="6">
        <v>2006</v>
      </c>
      <c r="C1265" s="6">
        <v>11</v>
      </c>
      <c r="D1265" s="6">
        <v>30</v>
      </c>
      <c r="E1265" s="6">
        <v>2006</v>
      </c>
      <c r="F1265" s="6">
        <v>12</v>
      </c>
      <c r="G1265" s="6">
        <v>8</v>
      </c>
      <c r="H1265" s="7">
        <v>526</v>
      </c>
      <c r="I1265" s="7"/>
      <c r="J1265" s="7"/>
      <c r="K1265" s="9">
        <v>12250000</v>
      </c>
      <c r="L1265" s="10">
        <f t="shared" si="11"/>
        <v>13315217.391304348</v>
      </c>
      <c r="M1265" s="7" t="s">
        <v>56</v>
      </c>
    </row>
    <row r="1266" spans="1:13" x14ac:dyDescent="0.2">
      <c r="A1266" s="7" t="s">
        <v>13</v>
      </c>
      <c r="B1266" s="7">
        <v>2006</v>
      </c>
      <c r="C1266" s="7">
        <v>12</v>
      </c>
      <c r="D1266" s="7">
        <v>27</v>
      </c>
      <c r="E1266" s="7">
        <v>2006</v>
      </c>
      <c r="F1266" s="7">
        <v>12</v>
      </c>
      <c r="G1266" s="7">
        <v>29</v>
      </c>
      <c r="H1266" s="7">
        <v>0</v>
      </c>
      <c r="I1266" s="7">
        <v>415618</v>
      </c>
      <c r="J1266" s="7"/>
      <c r="K1266" s="10">
        <v>3395000</v>
      </c>
      <c r="L1266" s="10">
        <f t="shared" si="11"/>
        <v>3690217.3913043477</v>
      </c>
      <c r="M1266" s="7" t="s">
        <v>12</v>
      </c>
    </row>
    <row r="1267" spans="1:13" x14ac:dyDescent="0.2">
      <c r="A1267" s="7" t="s">
        <v>13</v>
      </c>
      <c r="B1267" s="7">
        <v>2007</v>
      </c>
      <c r="C1267" s="7">
        <v>1</v>
      </c>
      <c r="D1267" s="7">
        <v>10</v>
      </c>
      <c r="E1267" s="7">
        <v>2007</v>
      </c>
      <c r="F1267" s="7">
        <v>1</v>
      </c>
      <c r="G1267" s="7">
        <v>24</v>
      </c>
      <c r="H1267" s="7">
        <v>9</v>
      </c>
      <c r="I1267" s="7">
        <v>24508</v>
      </c>
      <c r="J1267" s="7"/>
      <c r="K1267" s="10">
        <v>4080000</v>
      </c>
      <c r="L1267" s="10">
        <f>K1267/0.95</f>
        <v>4294736.8421052629</v>
      </c>
      <c r="M1267" s="7" t="s">
        <v>12</v>
      </c>
    </row>
    <row r="1268" spans="1:13" x14ac:dyDescent="0.2">
      <c r="A1268" s="7" t="s">
        <v>13</v>
      </c>
      <c r="B1268" s="6">
        <v>2007</v>
      </c>
      <c r="C1268" s="6">
        <v>11</v>
      </c>
      <c r="D1268" s="6">
        <v>18</v>
      </c>
      <c r="E1268" s="6">
        <v>2007</v>
      </c>
      <c r="F1268" s="6">
        <v>11</v>
      </c>
      <c r="G1268" s="6">
        <v>23</v>
      </c>
      <c r="H1268" s="7">
        <v>13</v>
      </c>
      <c r="I1268" s="7"/>
      <c r="J1268" s="7"/>
      <c r="K1268" s="9">
        <v>1510000</v>
      </c>
      <c r="L1268" s="10">
        <f>K1268/0.95</f>
        <v>1589473.6842105263</v>
      </c>
      <c r="M1268" s="7" t="s">
        <v>56</v>
      </c>
    </row>
    <row r="1269" spans="1:13" x14ac:dyDescent="0.2">
      <c r="A1269" s="7" t="s">
        <v>13</v>
      </c>
      <c r="B1269" s="7">
        <v>2008</v>
      </c>
      <c r="C1269" s="7">
        <v>1</v>
      </c>
      <c r="D1269" s="7">
        <v>18</v>
      </c>
      <c r="E1269" s="7">
        <v>2008</v>
      </c>
      <c r="F1269" s="7">
        <v>1</v>
      </c>
      <c r="G1269" s="7">
        <v>18</v>
      </c>
      <c r="H1269" s="7">
        <v>0</v>
      </c>
      <c r="I1269" s="7">
        <v>29184</v>
      </c>
      <c r="J1269" s="7"/>
      <c r="K1269" s="10">
        <v>446000</v>
      </c>
      <c r="L1269" s="9">
        <f>K1269/0.99</f>
        <v>450505.05050505052</v>
      </c>
      <c r="M1269" s="7" t="s">
        <v>12</v>
      </c>
    </row>
    <row r="1270" spans="1:13" x14ac:dyDescent="0.2">
      <c r="A1270" s="7" t="s">
        <v>13</v>
      </c>
      <c r="B1270" s="7">
        <v>2008</v>
      </c>
      <c r="C1270" s="7">
        <v>2</v>
      </c>
      <c r="D1270" s="7">
        <v>12</v>
      </c>
      <c r="E1270" s="7">
        <v>2008</v>
      </c>
      <c r="F1270" s="7">
        <v>3</v>
      </c>
      <c r="G1270" s="7">
        <v>12</v>
      </c>
      <c r="H1270" s="7">
        <v>63</v>
      </c>
      <c r="I1270" s="7">
        <v>875343</v>
      </c>
      <c r="J1270" s="7"/>
      <c r="K1270" s="10">
        <v>30733000</v>
      </c>
      <c r="L1270" s="9">
        <f>K1270/0.99</f>
        <v>31043434.343434345</v>
      </c>
      <c r="M1270" s="7" t="s">
        <v>12</v>
      </c>
    </row>
    <row r="1271" spans="1:13" x14ac:dyDescent="0.2">
      <c r="A1271" s="7" t="s">
        <v>13</v>
      </c>
      <c r="B1271" s="7">
        <v>2008</v>
      </c>
      <c r="C1271" s="7">
        <v>6</v>
      </c>
      <c r="D1271" s="7">
        <v>17</v>
      </c>
      <c r="E1271" s="7">
        <v>2008</v>
      </c>
      <c r="F1271" s="7">
        <v>6</v>
      </c>
      <c r="G1271" s="7">
        <v>17</v>
      </c>
      <c r="H1271" s="7">
        <v>7</v>
      </c>
      <c r="I1271" s="7">
        <v>2391</v>
      </c>
      <c r="J1271" s="7"/>
      <c r="K1271" s="10">
        <v>173000</v>
      </c>
      <c r="L1271" s="9">
        <f>K1271/0.99</f>
        <v>174747.47474747474</v>
      </c>
      <c r="M1271" s="7" t="s">
        <v>12</v>
      </c>
    </row>
    <row r="1272" spans="1:13" x14ac:dyDescent="0.2">
      <c r="A1272" s="7" t="s">
        <v>13</v>
      </c>
      <c r="B1272" s="7">
        <v>2008</v>
      </c>
      <c r="C1272" s="7">
        <v>9</v>
      </c>
      <c r="D1272" s="7">
        <v>4</v>
      </c>
      <c r="E1272" s="7">
        <v>2008</v>
      </c>
      <c r="F1272" s="7">
        <v>9</v>
      </c>
      <c r="G1272" s="7">
        <v>13</v>
      </c>
      <c r="H1272" s="7">
        <v>6</v>
      </c>
      <c r="I1272" s="7">
        <v>365678</v>
      </c>
      <c r="J1272" s="7"/>
      <c r="K1272" s="10">
        <v>4137000</v>
      </c>
      <c r="L1272" s="9">
        <f>K1272/0.99</f>
        <v>4178787.8787878789</v>
      </c>
      <c r="M1272" s="7" t="s">
        <v>12</v>
      </c>
    </row>
    <row r="1273" spans="1:13" x14ac:dyDescent="0.2">
      <c r="A1273" s="7" t="s">
        <v>13</v>
      </c>
      <c r="B1273" s="7">
        <v>2008</v>
      </c>
      <c r="C1273" s="7">
        <v>11</v>
      </c>
      <c r="D1273" s="7">
        <v>21</v>
      </c>
      <c r="E1273" s="7">
        <v>2008</v>
      </c>
      <c r="F1273" s="7">
        <v>11</v>
      </c>
      <c r="G1273" s="7">
        <v>24</v>
      </c>
      <c r="H1273" s="7">
        <v>10</v>
      </c>
      <c r="I1273" s="7">
        <v>239763</v>
      </c>
      <c r="J1273" s="7"/>
      <c r="K1273" s="10">
        <v>4088000</v>
      </c>
      <c r="L1273" s="9">
        <f>K1273/0.99</f>
        <v>4129292.9292929294</v>
      </c>
      <c r="M1273" s="7" t="s">
        <v>12</v>
      </c>
    </row>
    <row r="1274" spans="1:13" x14ac:dyDescent="0.2">
      <c r="A1274" s="7" t="s">
        <v>13</v>
      </c>
      <c r="B1274" s="7">
        <v>2009</v>
      </c>
      <c r="C1274" s="7">
        <v>1</v>
      </c>
      <c r="D1274" s="7">
        <v>2</v>
      </c>
      <c r="E1274" s="7">
        <v>2009</v>
      </c>
      <c r="F1274" s="7">
        <v>1</v>
      </c>
      <c r="G1274" s="7">
        <v>15</v>
      </c>
      <c r="H1274" s="7">
        <v>33</v>
      </c>
      <c r="I1274" s="7">
        <v>537991</v>
      </c>
      <c r="J1274" s="7"/>
      <c r="K1274" s="10">
        <v>6354000</v>
      </c>
      <c r="L1274" s="9">
        <f>K1274/0.98</f>
        <v>6483673.4693877548</v>
      </c>
      <c r="M1274" s="7" t="s">
        <v>12</v>
      </c>
    </row>
    <row r="1275" spans="1:13" x14ac:dyDescent="0.2">
      <c r="A1275" s="7" t="s">
        <v>13</v>
      </c>
      <c r="B1275" s="7">
        <v>2009</v>
      </c>
      <c r="C1275" s="7">
        <v>7</v>
      </c>
      <c r="D1275" s="7">
        <v>4</v>
      </c>
      <c r="E1275" s="7">
        <v>2009</v>
      </c>
      <c r="F1275" s="7">
        <v>8</v>
      </c>
      <c r="G1275" s="7">
        <v>10</v>
      </c>
      <c r="H1275" s="7">
        <v>22</v>
      </c>
      <c r="I1275" s="7">
        <v>505102</v>
      </c>
      <c r="J1275" s="7"/>
      <c r="K1275" s="10">
        <v>22960000</v>
      </c>
      <c r="L1275" s="9">
        <f>K1275/0.98</f>
        <v>23428571.428571429</v>
      </c>
      <c r="M1275" s="7" t="s">
        <v>12</v>
      </c>
    </row>
    <row r="1276" spans="1:13" x14ac:dyDescent="0.2">
      <c r="A1276" s="7" t="s">
        <v>13</v>
      </c>
      <c r="B1276" s="7">
        <v>2010</v>
      </c>
      <c r="C1276" s="7">
        <v>1</v>
      </c>
      <c r="D1276" s="7">
        <v>14</v>
      </c>
      <c r="E1276" s="7">
        <v>2010</v>
      </c>
      <c r="F1276" s="7">
        <v>1</v>
      </c>
      <c r="G1276" s="7">
        <v>17</v>
      </c>
      <c r="H1276" s="7">
        <v>2</v>
      </c>
      <c r="I1276" s="7">
        <v>40198</v>
      </c>
      <c r="J1276" s="7"/>
      <c r="K1276" s="10">
        <v>22000</v>
      </c>
      <c r="L1276" s="10">
        <f>K1276/1</f>
        <v>22000</v>
      </c>
      <c r="M1276" s="7" t="s">
        <v>12</v>
      </c>
    </row>
    <row r="1277" spans="1:13" x14ac:dyDescent="0.2">
      <c r="A1277" s="7" t="s">
        <v>13</v>
      </c>
      <c r="B1277" s="7">
        <v>2010</v>
      </c>
      <c r="C1277" s="7">
        <v>9</v>
      </c>
      <c r="D1277" s="7">
        <v>10</v>
      </c>
      <c r="E1277" s="7">
        <v>2010</v>
      </c>
      <c r="F1277" s="7">
        <v>9</v>
      </c>
      <c r="G1277" s="7">
        <v>17</v>
      </c>
      <c r="H1277" s="7">
        <v>6</v>
      </c>
      <c r="I1277" s="7">
        <v>46713</v>
      </c>
      <c r="J1277" s="7"/>
      <c r="K1277" s="10">
        <v>3156000</v>
      </c>
      <c r="L1277" s="10">
        <f>K1277/1</f>
        <v>3156000</v>
      </c>
      <c r="M1277" s="7" t="s">
        <v>12</v>
      </c>
    </row>
    <row r="1278" spans="1:13" x14ac:dyDescent="0.2">
      <c r="A1278" s="7" t="s">
        <v>13</v>
      </c>
      <c r="B1278" s="7">
        <v>2010</v>
      </c>
      <c r="C1278" s="7">
        <v>12</v>
      </c>
      <c r="D1278" s="7">
        <v>24</v>
      </c>
      <c r="E1278" s="7">
        <v>2011</v>
      </c>
      <c r="F1278" s="7">
        <v>1</v>
      </c>
      <c r="G1278" s="7">
        <v>25</v>
      </c>
      <c r="H1278" s="7">
        <v>110</v>
      </c>
      <c r="I1278" s="7">
        <v>1972446</v>
      </c>
      <c r="J1278" s="7"/>
      <c r="K1278" s="10">
        <v>47411000</v>
      </c>
      <c r="L1278" s="10">
        <f t="shared" ref="L1278:L1285" si="12">K1278/1.03</f>
        <v>46030097.087378636</v>
      </c>
      <c r="M1278" s="7" t="s">
        <v>12</v>
      </c>
    </row>
    <row r="1279" spans="1:13" x14ac:dyDescent="0.2">
      <c r="A1279" s="7" t="s">
        <v>13</v>
      </c>
      <c r="B1279" s="7">
        <v>2011</v>
      </c>
      <c r="C1279" s="7">
        <v>1</v>
      </c>
      <c r="D1279" s="7">
        <v>25</v>
      </c>
      <c r="E1279" s="7">
        <v>2011</v>
      </c>
      <c r="F1279" s="7">
        <v>2</v>
      </c>
      <c r="G1279" s="7">
        <v>7</v>
      </c>
      <c r="H1279" s="7">
        <v>23</v>
      </c>
      <c r="I1279" s="7">
        <v>638418</v>
      </c>
      <c r="J1279" s="7"/>
      <c r="K1279" s="10">
        <v>12411000</v>
      </c>
      <c r="L1279" s="10">
        <f t="shared" si="12"/>
        <v>12049514.563106796</v>
      </c>
      <c r="M1279" s="7" t="s">
        <v>12</v>
      </c>
    </row>
    <row r="1280" spans="1:13" x14ac:dyDescent="0.2">
      <c r="A1280" s="7" t="s">
        <v>13</v>
      </c>
      <c r="B1280" s="7">
        <v>2011</v>
      </c>
      <c r="C1280" s="7">
        <v>3</v>
      </c>
      <c r="D1280" s="7">
        <v>14</v>
      </c>
      <c r="E1280" s="7">
        <v>2011</v>
      </c>
      <c r="F1280" s="7">
        <v>3</v>
      </c>
      <c r="G1280" s="7">
        <v>18</v>
      </c>
      <c r="H1280" s="7">
        <v>16</v>
      </c>
      <c r="I1280" s="7">
        <v>241777</v>
      </c>
      <c r="J1280" s="7"/>
      <c r="K1280" s="10">
        <v>280000</v>
      </c>
      <c r="L1280" s="10">
        <f t="shared" si="12"/>
        <v>271844.66019417474</v>
      </c>
      <c r="M1280" s="7" t="s">
        <v>12</v>
      </c>
    </row>
    <row r="1281" spans="1:13" x14ac:dyDescent="0.2">
      <c r="A1281" s="7" t="s">
        <v>13</v>
      </c>
      <c r="B1281" s="7">
        <v>2011</v>
      </c>
      <c r="C1281" s="7">
        <v>5</v>
      </c>
      <c r="D1281" s="7">
        <v>31</v>
      </c>
      <c r="E1281" s="7">
        <v>2011</v>
      </c>
      <c r="F1281" s="7">
        <v>6</v>
      </c>
      <c r="G1281" s="7">
        <v>19</v>
      </c>
      <c r="H1281" s="7">
        <v>12</v>
      </c>
      <c r="I1281" s="7">
        <v>944781</v>
      </c>
      <c r="J1281" s="7"/>
      <c r="K1281" s="10">
        <v>10666000</v>
      </c>
      <c r="L1281" s="10">
        <f t="shared" si="12"/>
        <v>10355339.805825243</v>
      </c>
      <c r="M1281" s="7" t="s">
        <v>12</v>
      </c>
    </row>
    <row r="1282" spans="1:13" x14ac:dyDescent="0.2">
      <c r="A1282" s="7" t="s">
        <v>13</v>
      </c>
      <c r="B1282" s="7">
        <v>2011</v>
      </c>
      <c r="C1282" s="7">
        <v>6</v>
      </c>
      <c r="D1282" s="7">
        <v>28</v>
      </c>
      <c r="E1282" s="7">
        <v>2011</v>
      </c>
      <c r="F1282" s="7">
        <v>6</v>
      </c>
      <c r="G1282" s="7">
        <v>29</v>
      </c>
      <c r="H1282" s="7">
        <v>31</v>
      </c>
      <c r="I1282" s="7">
        <v>121005</v>
      </c>
      <c r="J1282" s="7"/>
      <c r="K1282" s="10">
        <v>251000</v>
      </c>
      <c r="L1282" s="10">
        <f t="shared" si="12"/>
        <v>243689.3203883495</v>
      </c>
      <c r="M1282" s="7" t="s">
        <v>12</v>
      </c>
    </row>
    <row r="1283" spans="1:13" x14ac:dyDescent="0.2">
      <c r="A1283" s="7" t="s">
        <v>13</v>
      </c>
      <c r="B1283" s="7">
        <v>2011</v>
      </c>
      <c r="C1283" s="7">
        <v>9</v>
      </c>
      <c r="D1283" s="7">
        <v>19</v>
      </c>
      <c r="E1283" s="7">
        <v>2011</v>
      </c>
      <c r="F1283" s="7">
        <v>9</v>
      </c>
      <c r="G1283" s="7">
        <v>19</v>
      </c>
      <c r="H1283" s="7">
        <v>0</v>
      </c>
      <c r="I1283" s="7">
        <v>274</v>
      </c>
      <c r="J1283" s="7"/>
      <c r="K1283" s="10">
        <v>115000</v>
      </c>
      <c r="L1283" s="10">
        <f t="shared" si="12"/>
        <v>111650.4854368932</v>
      </c>
      <c r="M1283" s="7" t="s">
        <v>12</v>
      </c>
    </row>
    <row r="1284" spans="1:13" x14ac:dyDescent="0.2">
      <c r="A1284" s="7" t="s">
        <v>13</v>
      </c>
      <c r="B1284" s="7">
        <v>2011</v>
      </c>
      <c r="C1284" s="7">
        <v>11</v>
      </c>
      <c r="D1284" s="7">
        <v>9</v>
      </c>
      <c r="E1284" s="7">
        <v>2011</v>
      </c>
      <c r="F1284" s="7">
        <v>11</v>
      </c>
      <c r="G1284" s="7">
        <v>14</v>
      </c>
      <c r="H1284" s="7">
        <v>0</v>
      </c>
      <c r="I1284" s="7">
        <v>8610</v>
      </c>
      <c r="J1284" s="7"/>
      <c r="K1284" s="10">
        <v>178881000</v>
      </c>
      <c r="L1284" s="10">
        <f t="shared" si="12"/>
        <v>173670873.78640777</v>
      </c>
      <c r="M1284" s="7" t="s">
        <v>12</v>
      </c>
    </row>
    <row r="1285" spans="1:13" x14ac:dyDescent="0.2">
      <c r="A1285" s="7" t="s">
        <v>13</v>
      </c>
      <c r="B1285" s="7">
        <v>2011</v>
      </c>
      <c r="C1285" s="7">
        <v>11</v>
      </c>
      <c r="D1285" s="7">
        <v>14</v>
      </c>
      <c r="E1285" s="7">
        <v>2011</v>
      </c>
      <c r="F1285" s="7">
        <v>11</v>
      </c>
      <c r="G1285" s="7">
        <v>17</v>
      </c>
      <c r="H1285" s="7">
        <v>5</v>
      </c>
      <c r="I1285" s="7">
        <v>16191</v>
      </c>
      <c r="J1285" s="7"/>
      <c r="K1285" s="10">
        <v>183000</v>
      </c>
      <c r="L1285" s="10">
        <f t="shared" si="12"/>
        <v>177669.90291262136</v>
      </c>
      <c r="M1285" s="7" t="s">
        <v>12</v>
      </c>
    </row>
    <row r="1286" spans="1:13" x14ac:dyDescent="0.2">
      <c r="A1286" s="7" t="s">
        <v>13</v>
      </c>
      <c r="B1286" s="7">
        <v>2012</v>
      </c>
      <c r="C1286" s="7">
        <v>3</v>
      </c>
      <c r="D1286" s="7">
        <v>27</v>
      </c>
      <c r="E1286" s="7">
        <v>2012</v>
      </c>
      <c r="F1286" s="7">
        <v>3</v>
      </c>
      <c r="G1286" s="7">
        <v>27</v>
      </c>
      <c r="H1286" s="7">
        <v>11</v>
      </c>
      <c r="I1286" s="7">
        <v>4835</v>
      </c>
      <c r="J1286" s="7"/>
      <c r="K1286" s="10">
        <v>2000000</v>
      </c>
      <c r="L1286" s="10">
        <f>K1286/1.05</f>
        <v>1904761.9047619046</v>
      </c>
      <c r="M1286" s="7" t="s">
        <v>12</v>
      </c>
    </row>
    <row r="1287" spans="1:13" x14ac:dyDescent="0.2">
      <c r="A1287" s="7" t="s">
        <v>13</v>
      </c>
      <c r="B1287" s="7">
        <v>2012</v>
      </c>
      <c r="C1287" s="7">
        <v>6</v>
      </c>
      <c r="D1287" s="7">
        <v>12</v>
      </c>
      <c r="E1287" s="7">
        <v>2012</v>
      </c>
      <c r="F1287" s="7">
        <v>6</v>
      </c>
      <c r="G1287" s="7">
        <v>13</v>
      </c>
      <c r="H1287" s="7">
        <v>29</v>
      </c>
      <c r="I1287" s="7">
        <v>30929</v>
      </c>
      <c r="J1287" s="7"/>
      <c r="K1287" s="10">
        <v>1000000</v>
      </c>
      <c r="L1287" s="10">
        <f>K1287/1.05</f>
        <v>952380.95238095231</v>
      </c>
      <c r="M1287" s="7" t="s">
        <v>12</v>
      </c>
    </row>
    <row r="1288" spans="1:13" x14ac:dyDescent="0.2">
      <c r="A1288" s="7" t="s">
        <v>13</v>
      </c>
      <c r="B1288" s="7">
        <v>2012</v>
      </c>
      <c r="C1288" s="7">
        <v>8</v>
      </c>
      <c r="D1288" s="7">
        <v>6</v>
      </c>
      <c r="E1288" s="7">
        <v>2012</v>
      </c>
      <c r="F1288" s="7">
        <v>8</v>
      </c>
      <c r="G1288" s="7">
        <v>8</v>
      </c>
      <c r="H1288" s="7">
        <v>112</v>
      </c>
      <c r="I1288" s="7">
        <v>4451725</v>
      </c>
      <c r="J1288" s="7"/>
      <c r="K1288" s="10">
        <v>72330000</v>
      </c>
      <c r="L1288" s="10">
        <f>K1288/1.05</f>
        <v>68885714.285714284</v>
      </c>
      <c r="M1288" s="7" t="s">
        <v>12</v>
      </c>
    </row>
    <row r="1289" spans="1:13" x14ac:dyDescent="0.2">
      <c r="A1289" s="7" t="s">
        <v>13</v>
      </c>
      <c r="B1289" s="7">
        <v>2013</v>
      </c>
      <c r="C1289" s="7">
        <v>1</v>
      </c>
      <c r="D1289" s="7">
        <v>15</v>
      </c>
      <c r="E1289" s="7">
        <v>2013</v>
      </c>
      <c r="F1289" s="7">
        <v>1</v>
      </c>
      <c r="G1289" s="7">
        <v>23</v>
      </c>
      <c r="H1289" s="7">
        <v>10</v>
      </c>
      <c r="I1289" s="7">
        <v>507769</v>
      </c>
      <c r="J1289" s="7"/>
      <c r="K1289" s="10">
        <v>2800000</v>
      </c>
      <c r="L1289" s="10">
        <f>K1289/1.07</f>
        <v>2616822.4299065419</v>
      </c>
      <c r="M1289" s="7" t="s">
        <v>12</v>
      </c>
    </row>
    <row r="1290" spans="1:13" x14ac:dyDescent="0.2">
      <c r="A1290" s="7" t="s">
        <v>13</v>
      </c>
      <c r="B1290" s="7">
        <v>2013</v>
      </c>
      <c r="C1290" s="7">
        <v>8</v>
      </c>
      <c r="D1290" s="7">
        <v>1</v>
      </c>
      <c r="E1290" s="7">
        <v>2013</v>
      </c>
      <c r="F1290" s="7">
        <v>8</v>
      </c>
      <c r="G1290" s="7">
        <v>9</v>
      </c>
      <c r="H1290" s="7">
        <v>11</v>
      </c>
      <c r="I1290" s="7">
        <v>100021</v>
      </c>
      <c r="J1290" s="7"/>
      <c r="K1290" s="10">
        <v>36000000</v>
      </c>
      <c r="L1290" s="10">
        <f>K1290/1.07</f>
        <v>33644859.813084111</v>
      </c>
      <c r="M1290" s="7" t="s">
        <v>12</v>
      </c>
    </row>
    <row r="1291" spans="1:13" x14ac:dyDescent="0.2">
      <c r="A1291" s="7" t="s">
        <v>13</v>
      </c>
      <c r="B1291" s="7">
        <v>2013</v>
      </c>
      <c r="C1291" s="7">
        <v>8</v>
      </c>
      <c r="D1291" s="7">
        <v>13</v>
      </c>
      <c r="E1291" s="7">
        <v>2013</v>
      </c>
      <c r="F1291" s="7">
        <v>8</v>
      </c>
      <c r="G1291" s="7">
        <v>21</v>
      </c>
      <c r="H1291" s="7">
        <v>31</v>
      </c>
      <c r="I1291" s="7">
        <v>3096422</v>
      </c>
      <c r="J1291" s="7"/>
      <c r="K1291" s="10">
        <v>2190000000</v>
      </c>
      <c r="L1291" s="10">
        <f>K1291/1.07</f>
        <v>2046728971.9626167</v>
      </c>
      <c r="M1291" s="7" t="s">
        <v>12</v>
      </c>
    </row>
    <row r="1292" spans="1:13" x14ac:dyDescent="0.2">
      <c r="A1292" s="7" t="s">
        <v>13</v>
      </c>
      <c r="B1292" s="7">
        <v>2013</v>
      </c>
      <c r="C1292" s="7">
        <v>9</v>
      </c>
      <c r="D1292" s="7">
        <v>23</v>
      </c>
      <c r="E1292" s="7">
        <v>2013</v>
      </c>
      <c r="F1292" s="7">
        <v>9</v>
      </c>
      <c r="G1292" s="7">
        <v>27</v>
      </c>
      <c r="H1292" s="7">
        <v>33</v>
      </c>
      <c r="I1292" s="7">
        <v>588155</v>
      </c>
      <c r="J1292" s="7"/>
      <c r="K1292" s="10">
        <v>4000000</v>
      </c>
      <c r="L1292" s="10">
        <f>K1292/1.07</f>
        <v>3738317.7570093456</v>
      </c>
      <c r="M1292" s="7" t="s">
        <v>12</v>
      </c>
    </row>
    <row r="1293" spans="1:13" x14ac:dyDescent="0.2">
      <c r="A1293" s="7" t="s">
        <v>13</v>
      </c>
      <c r="B1293" s="7">
        <v>2013</v>
      </c>
      <c r="C1293" s="7">
        <v>10</v>
      </c>
      <c r="D1293" s="7">
        <v>4</v>
      </c>
      <c r="E1293" s="7">
        <v>2013</v>
      </c>
      <c r="F1293" s="7">
        <v>10</v>
      </c>
      <c r="G1293" s="7">
        <v>10</v>
      </c>
      <c r="H1293" s="7">
        <v>20</v>
      </c>
      <c r="I1293" s="7">
        <v>207971</v>
      </c>
      <c r="J1293" s="7"/>
      <c r="K1293" s="10">
        <v>1988000</v>
      </c>
      <c r="L1293" s="10">
        <f>K1293/1.07</f>
        <v>1857943.9252336447</v>
      </c>
      <c r="M1293" s="7" t="s">
        <v>12</v>
      </c>
    </row>
    <row r="1294" spans="1:13" x14ac:dyDescent="0.2">
      <c r="A1294" s="7" t="s">
        <v>197</v>
      </c>
      <c r="B1294" s="6">
        <v>1994</v>
      </c>
      <c r="C1294" s="6">
        <v>7</v>
      </c>
      <c r="D1294" s="6">
        <v>10</v>
      </c>
      <c r="E1294" s="6">
        <v>1994</v>
      </c>
      <c r="F1294" s="6">
        <v>7</v>
      </c>
      <c r="G1294" s="6">
        <v>16</v>
      </c>
      <c r="H1294" s="7"/>
      <c r="I1294" s="7"/>
      <c r="J1294" s="7"/>
      <c r="K1294" s="9">
        <v>444000</v>
      </c>
      <c r="L1294" s="10">
        <f>K1294/0.68</f>
        <v>652941.17647058819</v>
      </c>
      <c r="M1294" s="7" t="s">
        <v>56</v>
      </c>
    </row>
    <row r="1295" spans="1:13" x14ac:dyDescent="0.2">
      <c r="A1295" s="7" t="s">
        <v>213</v>
      </c>
      <c r="B1295" s="6">
        <v>1995</v>
      </c>
      <c r="C1295" s="6">
        <v>7</v>
      </c>
      <c r="D1295" s="6">
        <v>29</v>
      </c>
      <c r="E1295" s="6">
        <v>1995</v>
      </c>
      <c r="F1295" s="6">
        <v>7</v>
      </c>
      <c r="G1295" s="6">
        <v>31</v>
      </c>
      <c r="H1295" s="7">
        <v>0</v>
      </c>
      <c r="I1295" s="7"/>
      <c r="J1295" s="7"/>
      <c r="K1295" s="9">
        <v>5000000</v>
      </c>
      <c r="L1295" s="9">
        <f>K1295/0.7</f>
        <v>7142857.1428571437</v>
      </c>
      <c r="M1295" s="7" t="s">
        <v>56</v>
      </c>
    </row>
    <row r="1296" spans="1:13" x14ac:dyDescent="0.2">
      <c r="A1296" s="7" t="s">
        <v>185</v>
      </c>
      <c r="B1296" s="6">
        <v>1993</v>
      </c>
      <c r="C1296" s="6">
        <v>10</v>
      </c>
      <c r="D1296" s="6">
        <v>4</v>
      </c>
      <c r="E1296" s="6">
        <v>1993</v>
      </c>
      <c r="F1296" s="6">
        <v>10</v>
      </c>
      <c r="G1296" s="6">
        <v>12</v>
      </c>
      <c r="H1296" s="7">
        <v>57</v>
      </c>
      <c r="I1296" s="7"/>
      <c r="J1296" s="7"/>
      <c r="K1296" s="9">
        <v>6790000</v>
      </c>
      <c r="L1296" s="9">
        <f>K1296/0.66</f>
        <v>10287878.787878787</v>
      </c>
      <c r="M1296" s="7" t="s">
        <v>56</v>
      </c>
    </row>
    <row r="1297" spans="1:13" x14ac:dyDescent="0.2">
      <c r="A1297" s="7" t="s">
        <v>179</v>
      </c>
      <c r="B1297" s="6">
        <v>1993</v>
      </c>
      <c r="C1297" s="6">
        <v>8</v>
      </c>
      <c r="D1297" s="6">
        <v>19</v>
      </c>
      <c r="E1297" s="6">
        <v>1993</v>
      </c>
      <c r="F1297" s="6">
        <v>8</v>
      </c>
      <c r="G1297" s="6">
        <v>22</v>
      </c>
      <c r="H1297" s="7">
        <v>5</v>
      </c>
      <c r="I1297" s="7"/>
      <c r="J1297" s="7"/>
      <c r="K1297" s="9">
        <v>2600000</v>
      </c>
      <c r="L1297" s="9">
        <f>K1297/0.66</f>
        <v>3939393.939393939</v>
      </c>
      <c r="M1297" s="7" t="s">
        <v>56</v>
      </c>
    </row>
    <row r="1298" spans="1:13" x14ac:dyDescent="0.2">
      <c r="A1298" s="7" t="s">
        <v>222</v>
      </c>
      <c r="B1298" s="6">
        <v>1995</v>
      </c>
      <c r="C1298" s="6">
        <v>9</v>
      </c>
      <c r="D1298" s="6">
        <v>30</v>
      </c>
      <c r="E1298" s="6">
        <v>1995</v>
      </c>
      <c r="F1298" s="6">
        <v>10</v>
      </c>
      <c r="G1298" s="6">
        <v>3</v>
      </c>
      <c r="H1298" s="7">
        <v>150</v>
      </c>
      <c r="I1298" s="7"/>
      <c r="J1298" s="7"/>
      <c r="K1298" s="9">
        <v>33000000</v>
      </c>
      <c r="L1298" s="9">
        <f>K1298/0.7</f>
        <v>47142857.142857149</v>
      </c>
      <c r="M1298" s="7" t="s">
        <v>56</v>
      </c>
    </row>
    <row r="1299" spans="1:13" x14ac:dyDescent="0.2">
      <c r="A1299" s="7" t="s">
        <v>114</v>
      </c>
      <c r="B1299" s="6">
        <v>1989</v>
      </c>
      <c r="C1299" s="6">
        <v>10</v>
      </c>
      <c r="D1299" s="6">
        <v>6</v>
      </c>
      <c r="E1299" s="6">
        <v>1989</v>
      </c>
      <c r="F1299" s="6">
        <v>10</v>
      </c>
      <c r="G1299" s="6">
        <v>10</v>
      </c>
      <c r="H1299" s="7">
        <v>45</v>
      </c>
      <c r="I1299" s="7"/>
      <c r="J1299" s="7"/>
      <c r="K1299" s="9">
        <v>75000</v>
      </c>
      <c r="L1299" s="9">
        <f>K1299/0.57</f>
        <v>131578.94736842107</v>
      </c>
      <c r="M1299" s="7" t="s">
        <v>56</v>
      </c>
    </row>
    <row r="1300" spans="1:13" x14ac:dyDescent="0.2">
      <c r="A1300" s="7" t="s">
        <v>227</v>
      </c>
      <c r="B1300" s="6">
        <v>1995</v>
      </c>
      <c r="C1300" s="6">
        <v>10</v>
      </c>
      <c r="D1300" s="6">
        <v>28</v>
      </c>
      <c r="E1300" s="6">
        <v>1995</v>
      </c>
      <c r="F1300" s="6">
        <v>11</v>
      </c>
      <c r="G1300" s="6">
        <v>5</v>
      </c>
      <c r="H1300" s="7">
        <v>765</v>
      </c>
      <c r="I1300" s="7"/>
      <c r="J1300" s="7"/>
      <c r="K1300" s="9">
        <v>95000000</v>
      </c>
      <c r="L1300" s="9">
        <f>K1300/0.7</f>
        <v>135714285.71428573</v>
      </c>
      <c r="M1300" s="7" t="s">
        <v>56</v>
      </c>
    </row>
    <row r="1301" spans="1:13" x14ac:dyDescent="0.2">
      <c r="A1301" s="7" t="s">
        <v>209</v>
      </c>
      <c r="B1301" s="6">
        <v>1994</v>
      </c>
      <c r="C1301" s="6">
        <v>12</v>
      </c>
      <c r="D1301" s="6">
        <v>19</v>
      </c>
      <c r="E1301" s="6">
        <v>1994</v>
      </c>
      <c r="F1301" s="6">
        <v>12</v>
      </c>
      <c r="G1301" s="6">
        <v>23</v>
      </c>
      <c r="H1301" s="7">
        <v>10</v>
      </c>
      <c r="I1301" s="7"/>
      <c r="J1301" s="7"/>
      <c r="K1301" s="9">
        <v>1210000</v>
      </c>
      <c r="L1301" s="10">
        <f>K1301/0.68</f>
        <v>1779411.7647058822</v>
      </c>
      <c r="M1301" s="7" t="s">
        <v>56</v>
      </c>
    </row>
    <row r="1302" spans="1:13" x14ac:dyDescent="0.2">
      <c r="A1302" s="7" t="s">
        <v>109</v>
      </c>
      <c r="B1302" s="6">
        <v>1989</v>
      </c>
      <c r="C1302" s="6">
        <v>7</v>
      </c>
      <c r="D1302" s="6">
        <v>16</v>
      </c>
      <c r="E1302" s="6">
        <v>1989</v>
      </c>
      <c r="F1302" s="6">
        <v>7</v>
      </c>
      <c r="G1302" s="6">
        <v>20</v>
      </c>
      <c r="H1302" s="7">
        <v>26</v>
      </c>
      <c r="I1302" s="7"/>
      <c r="J1302" s="7"/>
      <c r="K1302" s="9">
        <v>30000000</v>
      </c>
      <c r="L1302" s="9">
        <f>K1302/0.57</f>
        <v>52631578.947368428</v>
      </c>
      <c r="M1302" s="7" t="s">
        <v>56</v>
      </c>
    </row>
    <row r="1303" spans="1:13" x14ac:dyDescent="0.2">
      <c r="A1303" s="7" t="s">
        <v>218</v>
      </c>
      <c r="B1303" s="6">
        <v>1995</v>
      </c>
      <c r="C1303" s="6">
        <v>8</v>
      </c>
      <c r="D1303" s="6">
        <v>29</v>
      </c>
      <c r="E1303" s="6">
        <v>1995</v>
      </c>
      <c r="F1303" s="6">
        <v>9</v>
      </c>
      <c r="G1303" s="6">
        <v>6</v>
      </c>
      <c r="H1303" s="7">
        <v>3</v>
      </c>
      <c r="I1303" s="7"/>
      <c r="J1303" s="7"/>
      <c r="K1303" s="9">
        <v>550000</v>
      </c>
      <c r="L1303" s="9">
        <f>K1303/0.7</f>
        <v>785714.2857142858</v>
      </c>
      <c r="M1303" s="7" t="s">
        <v>56</v>
      </c>
    </row>
    <row r="1304" spans="1:13" x14ac:dyDescent="0.2">
      <c r="A1304" s="7" t="s">
        <v>225</v>
      </c>
      <c r="B1304" s="6">
        <v>1995</v>
      </c>
      <c r="C1304" s="6">
        <v>10</v>
      </c>
      <c r="D1304" s="6">
        <v>9</v>
      </c>
      <c r="E1304" s="6">
        <v>1995</v>
      </c>
      <c r="F1304" s="6">
        <v>10</v>
      </c>
      <c r="G1304" s="6">
        <v>26</v>
      </c>
      <c r="H1304" s="7">
        <v>100</v>
      </c>
      <c r="I1304" s="7"/>
      <c r="J1304" s="7"/>
      <c r="K1304" s="9">
        <v>80000000</v>
      </c>
      <c r="L1304" s="9">
        <f>K1304/0.7</f>
        <v>114285714.2857143</v>
      </c>
      <c r="M1304" s="7" t="s">
        <v>56</v>
      </c>
    </row>
    <row r="1305" spans="1:13" x14ac:dyDescent="0.2">
      <c r="A1305" s="7" t="s">
        <v>156</v>
      </c>
      <c r="B1305" s="6">
        <v>1992</v>
      </c>
      <c r="C1305" s="6">
        <v>8</v>
      </c>
      <c r="D1305" s="6">
        <v>14</v>
      </c>
      <c r="E1305" s="6">
        <v>1992</v>
      </c>
      <c r="F1305" s="6">
        <v>9</v>
      </c>
      <c r="G1305" s="6">
        <v>29</v>
      </c>
      <c r="H1305" s="7">
        <v>45</v>
      </c>
      <c r="I1305" s="7"/>
      <c r="J1305" s="7"/>
      <c r="K1305" s="9">
        <v>56000000</v>
      </c>
      <c r="L1305" s="10">
        <f>K1305/0.64</f>
        <v>87500000</v>
      </c>
      <c r="M1305" s="7" t="s">
        <v>56</v>
      </c>
    </row>
    <row r="1306" spans="1:13" x14ac:dyDescent="0.2">
      <c r="A1306" s="7" t="s">
        <v>131</v>
      </c>
      <c r="B1306" s="6">
        <v>1990</v>
      </c>
      <c r="C1306" s="6">
        <v>11</v>
      </c>
      <c r="D1306" s="6">
        <v>12</v>
      </c>
      <c r="E1306" s="6">
        <v>1990</v>
      </c>
      <c r="F1306" s="6">
        <v>11</v>
      </c>
      <c r="G1306" s="6">
        <v>16</v>
      </c>
      <c r="H1306" s="7">
        <v>176</v>
      </c>
      <c r="I1306" s="7"/>
      <c r="J1306" s="7"/>
      <c r="K1306" s="9">
        <f>35700000+25870000</f>
        <v>61570000</v>
      </c>
      <c r="L1306" s="12">
        <f>K1306/0.6</f>
        <v>102616666.66666667</v>
      </c>
      <c r="M1306" s="7" t="s">
        <v>56</v>
      </c>
    </row>
    <row r="1307" spans="1:13" x14ac:dyDescent="0.2">
      <c r="A1307" s="7" t="s">
        <v>112</v>
      </c>
      <c r="B1307" s="6">
        <v>1989</v>
      </c>
      <c r="C1307" s="6">
        <v>9</v>
      </c>
      <c r="D1307" s="6">
        <v>10</v>
      </c>
      <c r="E1307" s="6">
        <v>1989</v>
      </c>
      <c r="F1307" s="6">
        <v>9</v>
      </c>
      <c r="G1307" s="6">
        <v>12</v>
      </c>
      <c r="H1307" s="7">
        <v>17</v>
      </c>
      <c r="I1307" s="7"/>
      <c r="J1307" s="7"/>
      <c r="K1307" s="9">
        <v>1420000</v>
      </c>
      <c r="L1307" s="9">
        <f>K1307/0.57</f>
        <v>2491228.0701754387</v>
      </c>
      <c r="M1307" s="7" t="s">
        <v>56</v>
      </c>
    </row>
    <row r="1308" spans="1:13" x14ac:dyDescent="0.2">
      <c r="A1308" s="7" t="s">
        <v>205</v>
      </c>
      <c r="B1308" s="6">
        <v>1994</v>
      </c>
      <c r="C1308" s="6">
        <v>10</v>
      </c>
      <c r="D1308" s="6">
        <v>18</v>
      </c>
      <c r="E1308" s="6">
        <v>1994</v>
      </c>
      <c r="F1308" s="6">
        <v>10</v>
      </c>
      <c r="G1308" s="6">
        <v>22</v>
      </c>
      <c r="H1308" s="7">
        <v>4</v>
      </c>
      <c r="I1308" s="7"/>
      <c r="J1308" s="7"/>
      <c r="K1308" s="9">
        <v>280000</v>
      </c>
      <c r="L1308" s="10">
        <f>K1308/0.68</f>
        <v>411764.70588235289</v>
      </c>
      <c r="M1308" s="7" t="s">
        <v>56</v>
      </c>
    </row>
    <row r="1309" spans="1:13" x14ac:dyDescent="0.2">
      <c r="A1309" s="7" t="s">
        <v>144</v>
      </c>
      <c r="B1309" s="6">
        <v>1991</v>
      </c>
      <c r="C1309" s="6">
        <v>11</v>
      </c>
      <c r="D1309" s="6">
        <v>5</v>
      </c>
      <c r="E1309" s="6">
        <v>1991</v>
      </c>
      <c r="F1309" s="6">
        <v>11</v>
      </c>
      <c r="G1309" s="6">
        <v>8</v>
      </c>
      <c r="H1309" s="7">
        <v>6315</v>
      </c>
      <c r="I1309" s="7"/>
      <c r="J1309" s="7"/>
      <c r="K1309" s="9">
        <v>14630000</v>
      </c>
      <c r="L1309" s="10">
        <f>K1309/0.62</f>
        <v>23596774.193548389</v>
      </c>
      <c r="M1309" s="7" t="s">
        <v>56</v>
      </c>
    </row>
    <row r="1310" spans="1:13" x14ac:dyDescent="0.2">
      <c r="A1310" s="7" t="s">
        <v>235</v>
      </c>
      <c r="B1310" s="6">
        <v>1996</v>
      </c>
      <c r="C1310" s="6">
        <v>7</v>
      </c>
      <c r="D1310" s="6">
        <v>22</v>
      </c>
      <c r="E1310" s="6">
        <v>1996</v>
      </c>
      <c r="F1310" s="6">
        <v>8</v>
      </c>
      <c r="G1310" s="6">
        <v>3</v>
      </c>
      <c r="H1310" s="7">
        <v>89</v>
      </c>
      <c r="I1310" s="7"/>
      <c r="J1310" s="7"/>
      <c r="K1310" s="9">
        <v>53700000</v>
      </c>
      <c r="L1310" s="10">
        <f>K1310/0.72</f>
        <v>74583333.333333343</v>
      </c>
      <c r="M1310" s="7" t="s">
        <v>56</v>
      </c>
    </row>
    <row r="1311" spans="1:13" x14ac:dyDescent="0.2">
      <c r="A1311" s="7" t="s">
        <v>196</v>
      </c>
      <c r="B1311" s="6">
        <v>1993</v>
      </c>
      <c r="C1311" s="6">
        <v>12</v>
      </c>
      <c r="D1311" s="6">
        <v>27</v>
      </c>
      <c r="E1311" s="6">
        <v>1993</v>
      </c>
      <c r="F1311" s="6">
        <v>12</v>
      </c>
      <c r="G1311" s="6">
        <v>28</v>
      </c>
      <c r="H1311" s="7">
        <v>6</v>
      </c>
      <c r="I1311" s="7"/>
      <c r="J1311" s="7"/>
      <c r="K1311" s="9">
        <v>7400000</v>
      </c>
      <c r="L1311" s="9">
        <f>K1311/0.66</f>
        <v>11212121.212121211</v>
      </c>
      <c r="M1311" s="7" t="s">
        <v>56</v>
      </c>
    </row>
    <row r="1312" spans="1:13" x14ac:dyDescent="0.2">
      <c r="A1312" s="7" t="s">
        <v>123</v>
      </c>
      <c r="B1312" s="6">
        <v>1990</v>
      </c>
      <c r="C1312" s="6">
        <v>6</v>
      </c>
      <c r="D1312" s="6">
        <v>20</v>
      </c>
      <c r="E1312" s="6">
        <v>1990</v>
      </c>
      <c r="F1312" s="6">
        <v>6</v>
      </c>
      <c r="G1312" s="6">
        <v>25</v>
      </c>
      <c r="H1312" s="7">
        <v>63</v>
      </c>
      <c r="I1312" s="7"/>
      <c r="J1312" s="7"/>
      <c r="K1312" s="9">
        <v>3600000</v>
      </c>
      <c r="L1312" s="12">
        <f>K1312/0.6</f>
        <v>6000000</v>
      </c>
      <c r="M1312" s="7" t="s">
        <v>56</v>
      </c>
    </row>
    <row r="1313" spans="1:13" x14ac:dyDescent="0.2">
      <c r="A1313" s="11" t="s">
        <v>190</v>
      </c>
      <c r="B1313" s="6">
        <v>1993</v>
      </c>
      <c r="C1313" s="6">
        <v>12</v>
      </c>
      <c r="D1313" s="6">
        <v>5</v>
      </c>
      <c r="E1313" s="6">
        <v>1993</v>
      </c>
      <c r="F1313" s="6">
        <v>12</v>
      </c>
      <c r="G1313" s="6">
        <v>13</v>
      </c>
      <c r="H1313" s="6">
        <v>353</v>
      </c>
      <c r="I1313" s="6"/>
      <c r="J1313" s="6"/>
      <c r="K1313" s="9">
        <v>5700000</v>
      </c>
      <c r="L1313" s="9">
        <f>K1313/0.66</f>
        <v>8636363.6363636367</v>
      </c>
      <c r="M1313" s="6" t="s">
        <v>56</v>
      </c>
    </row>
    <row r="1314" spans="1:13" x14ac:dyDescent="0.2">
      <c r="A1314" s="7" t="s">
        <v>29</v>
      </c>
      <c r="B1314" s="6">
        <v>1982</v>
      </c>
      <c r="C1314" s="6">
        <v>1</v>
      </c>
      <c r="D1314" s="7"/>
      <c r="E1314" s="7"/>
      <c r="F1314" s="7"/>
      <c r="G1314" s="7"/>
      <c r="H1314" s="7"/>
      <c r="I1314" s="8">
        <v>15000</v>
      </c>
      <c r="J1314" s="8">
        <v>1824</v>
      </c>
      <c r="K1314" s="9">
        <v>53000000</v>
      </c>
      <c r="L1314" s="10">
        <f>K1314/0.44</f>
        <v>120454545.45454545</v>
      </c>
      <c r="M1314" s="7" t="s">
        <v>9</v>
      </c>
    </row>
    <row r="1315" spans="1:13" x14ac:dyDescent="0.2">
      <c r="A1315" s="7" t="s">
        <v>29</v>
      </c>
      <c r="B1315" s="7">
        <v>1987</v>
      </c>
      <c r="C1315" s="7">
        <v>5</v>
      </c>
      <c r="D1315" s="7"/>
      <c r="E1315" s="7">
        <v>1987</v>
      </c>
      <c r="F1315" s="7">
        <v>5</v>
      </c>
      <c r="G1315" s="7"/>
      <c r="H1315" s="7">
        <v>0</v>
      </c>
      <c r="I1315" s="7">
        <v>0</v>
      </c>
      <c r="J1315" s="7"/>
      <c r="K1315" s="10">
        <v>500000000</v>
      </c>
      <c r="L1315" s="10">
        <f>K1315/0.52</f>
        <v>961538461.53846145</v>
      </c>
      <c r="M1315" s="7" t="s">
        <v>12</v>
      </c>
    </row>
    <row r="1316" spans="1:13" x14ac:dyDescent="0.2">
      <c r="A1316" s="7" t="s">
        <v>29</v>
      </c>
      <c r="B1316" s="7">
        <v>1997</v>
      </c>
      <c r="C1316" s="7">
        <v>7</v>
      </c>
      <c r="D1316" s="7">
        <v>3</v>
      </c>
      <c r="E1316" s="7">
        <v>1997</v>
      </c>
      <c r="F1316" s="7">
        <v>8</v>
      </c>
      <c r="G1316" s="7">
        <v>9</v>
      </c>
      <c r="H1316" s="7">
        <v>55</v>
      </c>
      <c r="I1316" s="7">
        <v>224500</v>
      </c>
      <c r="J1316" s="7"/>
      <c r="K1316" s="10">
        <v>3500000000</v>
      </c>
      <c r="L1316" s="10">
        <f>K1316/0.74</f>
        <v>4729729729.7297297</v>
      </c>
      <c r="M1316" s="7" t="s">
        <v>12</v>
      </c>
    </row>
    <row r="1317" spans="1:13" x14ac:dyDescent="0.2">
      <c r="A1317" s="7" t="s">
        <v>29</v>
      </c>
      <c r="B1317" s="7">
        <v>2001</v>
      </c>
      <c r="C1317" s="7">
        <v>7</v>
      </c>
      <c r="D1317" s="7">
        <v>20</v>
      </c>
      <c r="E1317" s="7">
        <v>2001</v>
      </c>
      <c r="F1317" s="7">
        <v>8</v>
      </c>
      <c r="G1317" s="7">
        <v>3</v>
      </c>
      <c r="H1317" s="7">
        <v>27</v>
      </c>
      <c r="I1317" s="7">
        <v>15000</v>
      </c>
      <c r="J1317" s="7"/>
      <c r="K1317" s="10">
        <v>700000000</v>
      </c>
      <c r="L1317" s="10">
        <f>K1317/0.81</f>
        <v>864197530.86419749</v>
      </c>
      <c r="M1317" s="7" t="s">
        <v>12</v>
      </c>
    </row>
    <row r="1318" spans="1:13" x14ac:dyDescent="0.2">
      <c r="A1318" s="7" t="s">
        <v>29</v>
      </c>
      <c r="B1318" s="7">
        <v>2009</v>
      </c>
      <c r="C1318" s="7">
        <v>6</v>
      </c>
      <c r="D1318" s="7">
        <v>22</v>
      </c>
      <c r="E1318" s="7">
        <v>2009</v>
      </c>
      <c r="F1318" s="7">
        <v>6</v>
      </c>
      <c r="G1318" s="7">
        <v>26</v>
      </c>
      <c r="H1318" s="7">
        <v>1</v>
      </c>
      <c r="I1318" s="7">
        <v>150</v>
      </c>
      <c r="J1318" s="7"/>
      <c r="K1318" s="10">
        <v>100000000</v>
      </c>
      <c r="L1318" s="9">
        <f>K1318/0.98</f>
        <v>102040816.32653062</v>
      </c>
      <c r="M1318" s="7" t="s">
        <v>12</v>
      </c>
    </row>
    <row r="1319" spans="1:13" x14ac:dyDescent="0.2">
      <c r="A1319" s="7" t="s">
        <v>29</v>
      </c>
      <c r="B1319" s="7">
        <v>2010</v>
      </c>
      <c r="C1319" s="7">
        <v>5</v>
      </c>
      <c r="D1319" s="7">
        <v>17</v>
      </c>
      <c r="E1319" s="7">
        <v>2010</v>
      </c>
      <c r="F1319" s="7">
        <v>5</v>
      </c>
      <c r="G1319" s="7">
        <v>26</v>
      </c>
      <c r="H1319" s="7">
        <v>16</v>
      </c>
      <c r="I1319" s="7">
        <v>100000</v>
      </c>
      <c r="J1319" s="7"/>
      <c r="K1319" s="10">
        <v>3080000000</v>
      </c>
      <c r="L1319" s="10">
        <f>K1319/1</f>
        <v>3080000000</v>
      </c>
      <c r="M1319" s="7" t="s">
        <v>12</v>
      </c>
    </row>
    <row r="1320" spans="1:13" x14ac:dyDescent="0.2">
      <c r="A1320" s="7" t="s">
        <v>294</v>
      </c>
      <c r="B1320" s="6">
        <v>2001</v>
      </c>
      <c r="C1320" s="6">
        <v>7</v>
      </c>
      <c r="D1320" s="6">
        <v>10</v>
      </c>
      <c r="E1320" s="6">
        <v>2001</v>
      </c>
      <c r="F1320" s="6">
        <v>7</v>
      </c>
      <c r="G1320" s="6">
        <v>10</v>
      </c>
      <c r="H1320" s="7">
        <v>4</v>
      </c>
      <c r="I1320" s="7"/>
      <c r="J1320" s="7"/>
      <c r="K1320" s="9">
        <v>50000000</v>
      </c>
      <c r="L1320" s="10">
        <f>K1320/0.81</f>
        <v>61728395.061728388</v>
      </c>
      <c r="M1320" s="7" t="s">
        <v>56</v>
      </c>
    </row>
    <row r="1321" spans="1:13" x14ac:dyDescent="0.2">
      <c r="A1321" s="7" t="s">
        <v>140</v>
      </c>
      <c r="B1321" s="6">
        <v>1991</v>
      </c>
      <c r="C1321" s="6">
        <v>8</v>
      </c>
      <c r="D1321" s="6">
        <v>2</v>
      </c>
      <c r="E1321" s="6">
        <v>1991</v>
      </c>
      <c r="F1321" s="6">
        <v>8</v>
      </c>
      <c r="G1321" s="6">
        <v>6</v>
      </c>
      <c r="H1321" s="7"/>
      <c r="I1321" s="7"/>
      <c r="J1321" s="7"/>
      <c r="K1321" s="9">
        <v>10400000</v>
      </c>
      <c r="L1321" s="10">
        <f>K1321/0.62</f>
        <v>16774193.548387097</v>
      </c>
      <c r="M1321" s="7" t="s">
        <v>56</v>
      </c>
    </row>
    <row r="1322" spans="1:13" x14ac:dyDescent="0.2">
      <c r="A1322" s="7" t="s">
        <v>8</v>
      </c>
      <c r="B1322" s="6">
        <v>1967</v>
      </c>
      <c r="C1322" s="6">
        <v>11</v>
      </c>
      <c r="D1322" s="6">
        <v>26</v>
      </c>
      <c r="E1322" s="6">
        <v>1967</v>
      </c>
      <c r="F1322" s="6">
        <v>11</v>
      </c>
      <c r="G1322" s="6">
        <v>27</v>
      </c>
      <c r="H1322" s="7">
        <v>462</v>
      </c>
      <c r="I1322" s="8">
        <v>1000</v>
      </c>
      <c r="J1322" s="8">
        <v>1000</v>
      </c>
      <c r="K1322" s="9">
        <v>3000000</v>
      </c>
      <c r="L1322" s="9">
        <f>K1322/0.15</f>
        <v>20000000</v>
      </c>
      <c r="M1322" s="7" t="s">
        <v>9</v>
      </c>
    </row>
    <row r="1323" spans="1:13" x14ac:dyDescent="0.2">
      <c r="A1323" s="7" t="s">
        <v>8</v>
      </c>
      <c r="B1323" s="6">
        <v>1979</v>
      </c>
      <c r="C1323" s="6">
        <v>1</v>
      </c>
      <c r="D1323" s="7"/>
      <c r="E1323" s="6">
        <v>1979</v>
      </c>
      <c r="F1323" s="6">
        <v>1</v>
      </c>
      <c r="G1323" s="6">
        <v>26</v>
      </c>
      <c r="H1323" s="7">
        <v>19</v>
      </c>
      <c r="I1323" s="8">
        <v>20000</v>
      </c>
      <c r="J1323" s="7"/>
      <c r="K1323" s="9">
        <v>30000000</v>
      </c>
      <c r="L1323" s="9">
        <f>K1323/0.33</f>
        <v>90909090.909090906</v>
      </c>
      <c r="M1323" s="7" t="s">
        <v>9</v>
      </c>
    </row>
    <row r="1324" spans="1:13" x14ac:dyDescent="0.2">
      <c r="A1324" s="7" t="s">
        <v>8</v>
      </c>
      <c r="B1324" s="6">
        <v>1979</v>
      </c>
      <c r="C1324" s="6">
        <v>2</v>
      </c>
      <c r="D1324" s="7"/>
      <c r="E1324" s="6">
        <v>1979</v>
      </c>
      <c r="F1324" s="6">
        <v>2</v>
      </c>
      <c r="G1324" s="6">
        <v>16</v>
      </c>
      <c r="H1324" s="7">
        <v>4</v>
      </c>
      <c r="I1324" s="8">
        <v>15000</v>
      </c>
      <c r="J1324" s="8">
        <v>10000</v>
      </c>
      <c r="K1324" s="9">
        <v>2100000</v>
      </c>
      <c r="L1324" s="9">
        <f>K1324/0.33</f>
        <v>6363636.3636363633</v>
      </c>
      <c r="M1324" s="7" t="s">
        <v>9</v>
      </c>
    </row>
    <row r="1325" spans="1:13" x14ac:dyDescent="0.2">
      <c r="A1325" s="7" t="s">
        <v>8</v>
      </c>
      <c r="B1325" s="7">
        <v>1983</v>
      </c>
      <c r="C1325" s="7">
        <v>11</v>
      </c>
      <c r="D1325" s="7">
        <v>18</v>
      </c>
      <c r="E1325" s="7">
        <v>1983</v>
      </c>
      <c r="F1325" s="7">
        <v>11</v>
      </c>
      <c r="G1325" s="7">
        <v>18</v>
      </c>
      <c r="H1325" s="7">
        <v>19</v>
      </c>
      <c r="I1325" s="7">
        <v>2000</v>
      </c>
      <c r="J1325" s="7"/>
      <c r="K1325" s="10">
        <v>95000000</v>
      </c>
      <c r="L1325" s="9">
        <f>K1325/0.46</f>
        <v>206521739.13043478</v>
      </c>
      <c r="M1325" s="7" t="s">
        <v>12</v>
      </c>
    </row>
    <row r="1326" spans="1:13" x14ac:dyDescent="0.2">
      <c r="A1326" s="7" t="s">
        <v>8</v>
      </c>
      <c r="B1326" s="7">
        <v>1996</v>
      </c>
      <c r="C1326" s="7">
        <v>1</v>
      </c>
      <c r="D1326" s="7">
        <v>8</v>
      </c>
      <c r="E1326" s="7">
        <v>1996</v>
      </c>
      <c r="F1326" s="7">
        <v>1</v>
      </c>
      <c r="G1326" s="7">
        <v>8</v>
      </c>
      <c r="H1326" s="7">
        <v>10</v>
      </c>
      <c r="I1326" s="7">
        <v>1050</v>
      </c>
      <c r="J1326" s="7"/>
      <c r="K1326" s="10">
        <v>13000000</v>
      </c>
      <c r="L1326" s="10">
        <f>K1326/0.72</f>
        <v>18055555.555555556</v>
      </c>
      <c r="M1326" s="7" t="s">
        <v>12</v>
      </c>
    </row>
    <row r="1327" spans="1:13" x14ac:dyDescent="0.2">
      <c r="A1327" s="7" t="s">
        <v>8</v>
      </c>
      <c r="B1327" s="6">
        <v>1997</v>
      </c>
      <c r="C1327" s="6">
        <v>10</v>
      </c>
      <c r="D1327" s="6">
        <v>29</v>
      </c>
      <c r="E1327" s="6">
        <v>1997</v>
      </c>
      <c r="F1327" s="6">
        <v>11</v>
      </c>
      <c r="G1327" s="6">
        <v>2</v>
      </c>
      <c r="H1327" s="7">
        <v>29</v>
      </c>
      <c r="I1327" s="7"/>
      <c r="J1327" s="7"/>
      <c r="K1327" s="9">
        <v>17000000</v>
      </c>
      <c r="L1327" s="10">
        <f>K1327/0.74</f>
        <v>22972972.972972974</v>
      </c>
      <c r="M1327" s="7" t="s">
        <v>56</v>
      </c>
    </row>
    <row r="1328" spans="1:13" x14ac:dyDescent="0.2">
      <c r="A1328" s="7" t="s">
        <v>8</v>
      </c>
      <c r="B1328" s="7">
        <v>2010</v>
      </c>
      <c r="C1328" s="7">
        <v>2</v>
      </c>
      <c r="D1328" s="7">
        <v>20</v>
      </c>
      <c r="E1328" s="7">
        <v>2010</v>
      </c>
      <c r="F1328" s="7">
        <v>2</v>
      </c>
      <c r="G1328" s="7">
        <v>21</v>
      </c>
      <c r="H1328" s="7">
        <v>43</v>
      </c>
      <c r="I1328" s="7">
        <v>618</v>
      </c>
      <c r="J1328" s="7"/>
      <c r="K1328" s="10">
        <v>1350000000</v>
      </c>
      <c r="L1328" s="10">
        <f>K1328/1</f>
        <v>1350000000</v>
      </c>
      <c r="M1328" s="7" t="s">
        <v>12</v>
      </c>
    </row>
    <row r="1329" spans="1:13" x14ac:dyDescent="0.2">
      <c r="A1329" s="7" t="s">
        <v>145</v>
      </c>
      <c r="B1329" s="7">
        <v>1992</v>
      </c>
      <c r="C1329" s="7">
        <v>1</v>
      </c>
      <c r="D1329" s="7">
        <v>5</v>
      </c>
      <c r="E1329" s="7">
        <v>1992</v>
      </c>
      <c r="F1329" s="7">
        <v>1</v>
      </c>
      <c r="G1329" s="7">
        <v>8</v>
      </c>
      <c r="H1329" s="7">
        <v>18</v>
      </c>
      <c r="I1329" s="7">
        <v>600</v>
      </c>
      <c r="J1329" s="7"/>
      <c r="K1329" s="10">
        <v>200000000</v>
      </c>
      <c r="L1329" s="10">
        <f>K1329/0.64</f>
        <v>312500000</v>
      </c>
      <c r="M1329" s="7" t="s">
        <v>12</v>
      </c>
    </row>
    <row r="1330" spans="1:13" x14ac:dyDescent="0.2">
      <c r="A1330" s="7" t="s">
        <v>145</v>
      </c>
      <c r="B1330" s="6">
        <v>1996</v>
      </c>
      <c r="C1330" s="6">
        <v>9</v>
      </c>
      <c r="D1330" s="6">
        <v>11</v>
      </c>
      <c r="E1330" s="6">
        <v>1996</v>
      </c>
      <c r="F1330" s="6">
        <v>9</v>
      </c>
      <c r="G1330" s="6">
        <v>19</v>
      </c>
      <c r="H1330" s="7">
        <v>24</v>
      </c>
      <c r="I1330" s="7"/>
      <c r="J1330" s="7"/>
      <c r="K1330" s="9">
        <v>155000000</v>
      </c>
      <c r="L1330" s="10">
        <f>K1330/0.72</f>
        <v>215277777.77777779</v>
      </c>
      <c r="M1330" s="7" t="s">
        <v>56</v>
      </c>
    </row>
    <row r="1331" spans="1:13" x14ac:dyDescent="0.2">
      <c r="A1331" s="7" t="s">
        <v>145</v>
      </c>
      <c r="B1331" s="7">
        <v>2001</v>
      </c>
      <c r="C1331" s="7">
        <v>5</v>
      </c>
      <c r="D1331" s="7">
        <v>6</v>
      </c>
      <c r="E1331" s="7">
        <v>2001</v>
      </c>
      <c r="F1331" s="7">
        <v>5</v>
      </c>
      <c r="G1331" s="7">
        <v>7</v>
      </c>
      <c r="H1331" s="7">
        <v>2</v>
      </c>
      <c r="I1331" s="7">
        <v>9480</v>
      </c>
      <c r="J1331" s="7"/>
      <c r="K1331" s="10">
        <v>146000000</v>
      </c>
      <c r="L1331" s="10">
        <f>K1331/0.81</f>
        <v>180246913.5802469</v>
      </c>
      <c r="M1331" s="7" t="s">
        <v>12</v>
      </c>
    </row>
    <row r="1332" spans="1:13" x14ac:dyDescent="0.2">
      <c r="A1332" s="7" t="s">
        <v>145</v>
      </c>
      <c r="B1332" s="6">
        <v>2003</v>
      </c>
      <c r="C1332" s="6">
        <v>4</v>
      </c>
      <c r="D1332" s="6">
        <v>16</v>
      </c>
      <c r="E1332" s="6">
        <v>2003</v>
      </c>
      <c r="F1332" s="6">
        <v>4</v>
      </c>
      <c r="G1332" s="6">
        <v>22</v>
      </c>
      <c r="H1332" s="7">
        <v>4</v>
      </c>
      <c r="I1332" s="7"/>
      <c r="J1332" s="7"/>
      <c r="K1332" s="9">
        <v>17000000</v>
      </c>
      <c r="L1332" s="10">
        <f>K1332/0.84</f>
        <v>20238095.238095239</v>
      </c>
      <c r="M1332" s="7" t="s">
        <v>56</v>
      </c>
    </row>
    <row r="1333" spans="1:13" x14ac:dyDescent="0.2">
      <c r="A1333" s="7" t="s">
        <v>138</v>
      </c>
      <c r="B1333" s="6">
        <v>1970</v>
      </c>
      <c r="C1333" s="6">
        <v>5</v>
      </c>
      <c r="D1333" s="6">
        <v>11</v>
      </c>
      <c r="E1333" s="6">
        <v>1970</v>
      </c>
      <c r="F1333" s="6">
        <v>5</v>
      </c>
      <c r="G1333" s="6">
        <v>17</v>
      </c>
      <c r="H1333" s="7">
        <v>215</v>
      </c>
      <c r="I1333" s="8">
        <v>238755</v>
      </c>
      <c r="J1333" s="7"/>
      <c r="K1333" s="9">
        <v>500000000</v>
      </c>
      <c r="L1333" s="10">
        <f>K1333/0.18</f>
        <v>2777777777.7777777</v>
      </c>
      <c r="M1333" s="7" t="s">
        <v>9</v>
      </c>
    </row>
    <row r="1334" spans="1:13" x14ac:dyDescent="0.2">
      <c r="A1334" s="7" t="s">
        <v>138</v>
      </c>
      <c r="B1334" s="7">
        <v>1975</v>
      </c>
      <c r="C1334" s="7">
        <v>7</v>
      </c>
      <c r="D1334" s="7"/>
      <c r="E1334" s="7">
        <v>1975</v>
      </c>
      <c r="F1334" s="7">
        <v>7</v>
      </c>
      <c r="G1334" s="7"/>
      <c r="H1334" s="7">
        <v>60</v>
      </c>
      <c r="I1334" s="7">
        <v>1000000</v>
      </c>
      <c r="J1334" s="7"/>
      <c r="K1334" s="10">
        <v>50000000</v>
      </c>
      <c r="L1334" s="10">
        <f>K1334/0.25</f>
        <v>200000000</v>
      </c>
      <c r="M1334" s="7" t="s">
        <v>12</v>
      </c>
    </row>
    <row r="1335" spans="1:13" x14ac:dyDescent="0.2">
      <c r="A1335" s="7" t="s">
        <v>138</v>
      </c>
      <c r="B1335" s="7">
        <v>1991</v>
      </c>
      <c r="C1335" s="7">
        <v>7</v>
      </c>
      <c r="D1335" s="7">
        <v>29</v>
      </c>
      <c r="E1335" s="7">
        <v>1991</v>
      </c>
      <c r="F1335" s="7">
        <v>7</v>
      </c>
      <c r="G1335" s="7">
        <v>30</v>
      </c>
      <c r="H1335" s="7">
        <v>108</v>
      </c>
      <c r="I1335" s="7">
        <v>15000</v>
      </c>
      <c r="J1335" s="7"/>
      <c r="K1335" s="10">
        <v>50000000</v>
      </c>
      <c r="L1335" s="10">
        <f>K1335/0.62</f>
        <v>80645161.290322587</v>
      </c>
      <c r="M1335" s="7" t="s">
        <v>12</v>
      </c>
    </row>
    <row r="1336" spans="1:13" x14ac:dyDescent="0.2">
      <c r="A1336" s="7" t="s">
        <v>138</v>
      </c>
      <c r="B1336" s="7">
        <v>1994</v>
      </c>
      <c r="C1336" s="7">
        <v>8</v>
      </c>
      <c r="D1336" s="7">
        <v>27</v>
      </c>
      <c r="E1336" s="7">
        <v>1994</v>
      </c>
      <c r="F1336" s="7">
        <v>8</v>
      </c>
      <c r="G1336" s="7">
        <v>28</v>
      </c>
      <c r="H1336" s="7">
        <v>2</v>
      </c>
      <c r="I1336" s="7">
        <v>0</v>
      </c>
      <c r="J1336" s="7"/>
      <c r="K1336" s="10">
        <v>3000000</v>
      </c>
      <c r="L1336" s="10">
        <f>K1336/0.68</f>
        <v>4411764.7058823528</v>
      </c>
      <c r="M1336" s="7" t="s">
        <v>12</v>
      </c>
    </row>
    <row r="1337" spans="1:13" x14ac:dyDescent="0.2">
      <c r="A1337" s="7" t="s">
        <v>138</v>
      </c>
      <c r="B1337" s="6">
        <v>1995</v>
      </c>
      <c r="C1337" s="6">
        <v>12</v>
      </c>
      <c r="D1337" s="6">
        <v>28</v>
      </c>
      <c r="E1337" s="6">
        <v>1996</v>
      </c>
      <c r="F1337" s="6">
        <v>1</v>
      </c>
      <c r="G1337" s="6">
        <v>7</v>
      </c>
      <c r="H1337" s="7">
        <v>2</v>
      </c>
      <c r="I1337" s="7"/>
      <c r="J1337" s="7"/>
      <c r="K1337" s="9">
        <v>12000000</v>
      </c>
      <c r="L1337" s="9">
        <f>K1337/0.72</f>
        <v>16666666.666666668</v>
      </c>
      <c r="M1337" s="7" t="s">
        <v>56</v>
      </c>
    </row>
    <row r="1338" spans="1:13" x14ac:dyDescent="0.2">
      <c r="A1338" s="7" t="s">
        <v>138</v>
      </c>
      <c r="B1338" s="7">
        <v>1997</v>
      </c>
      <c r="C1338" s="7">
        <v>7</v>
      </c>
      <c r="D1338" s="7">
        <v>4</v>
      </c>
      <c r="E1338" s="7">
        <v>1997</v>
      </c>
      <c r="F1338" s="7">
        <v>8</v>
      </c>
      <c r="G1338" s="7">
        <v>9</v>
      </c>
      <c r="H1338" s="7">
        <v>20</v>
      </c>
      <c r="I1338" s="7">
        <v>122320</v>
      </c>
      <c r="J1338" s="7"/>
      <c r="K1338" s="10">
        <v>110000000</v>
      </c>
      <c r="L1338" s="10">
        <f>K1338/0.74</f>
        <v>148648648.64864865</v>
      </c>
      <c r="M1338" s="7" t="s">
        <v>12</v>
      </c>
    </row>
    <row r="1339" spans="1:13" x14ac:dyDescent="0.2">
      <c r="A1339" s="7" t="s">
        <v>138</v>
      </c>
      <c r="B1339" s="6">
        <v>1998</v>
      </c>
      <c r="C1339" s="6">
        <v>6</v>
      </c>
      <c r="D1339" s="6">
        <v>8</v>
      </c>
      <c r="E1339" s="6">
        <v>1998</v>
      </c>
      <c r="F1339" s="6">
        <v>6</v>
      </c>
      <c r="G1339" s="6">
        <v>24</v>
      </c>
      <c r="H1339" s="7">
        <v>31</v>
      </c>
      <c r="I1339" s="7"/>
      <c r="J1339" s="7"/>
      <c r="K1339" s="9">
        <v>147600000</v>
      </c>
      <c r="L1339" s="9">
        <f>K1339/0.75</f>
        <v>196800000</v>
      </c>
      <c r="M1339" s="7" t="s">
        <v>56</v>
      </c>
    </row>
    <row r="1340" spans="1:13" x14ac:dyDescent="0.2">
      <c r="A1340" s="7" t="s">
        <v>138</v>
      </c>
      <c r="B1340" s="7">
        <v>1998</v>
      </c>
      <c r="C1340" s="7">
        <v>6</v>
      </c>
      <c r="D1340" s="7">
        <v>15</v>
      </c>
      <c r="E1340" s="7">
        <v>1998</v>
      </c>
      <c r="F1340" s="7">
        <v>6</v>
      </c>
      <c r="G1340" s="7">
        <v>30</v>
      </c>
      <c r="H1340" s="7">
        <v>31</v>
      </c>
      <c r="I1340" s="7">
        <v>12000</v>
      </c>
      <c r="J1340" s="7"/>
      <c r="K1340" s="10">
        <v>150000000</v>
      </c>
      <c r="L1340" s="9">
        <f>K1340/0.75</f>
        <v>200000000</v>
      </c>
      <c r="M1340" s="7" t="s">
        <v>12</v>
      </c>
    </row>
    <row r="1341" spans="1:13" x14ac:dyDescent="0.2">
      <c r="A1341" s="7" t="s">
        <v>138</v>
      </c>
      <c r="B1341" s="7">
        <v>1999</v>
      </c>
      <c r="C1341" s="7">
        <v>7</v>
      </c>
      <c r="D1341" s="7">
        <v>9</v>
      </c>
      <c r="E1341" s="7">
        <v>1999</v>
      </c>
      <c r="F1341" s="7">
        <v>7</v>
      </c>
      <c r="G1341" s="7">
        <v>16</v>
      </c>
      <c r="H1341" s="7">
        <v>15</v>
      </c>
      <c r="I1341" s="7">
        <v>4362</v>
      </c>
      <c r="J1341" s="7"/>
      <c r="K1341" s="10">
        <v>50000000</v>
      </c>
      <c r="L1341" s="10">
        <f>K1341/0.76</f>
        <v>65789473.684210524</v>
      </c>
      <c r="M1341" s="7" t="s">
        <v>12</v>
      </c>
    </row>
    <row r="1342" spans="1:13" x14ac:dyDescent="0.2">
      <c r="A1342" s="7" t="s">
        <v>138</v>
      </c>
      <c r="B1342" s="7">
        <v>2000</v>
      </c>
      <c r="C1342" s="7">
        <v>3</v>
      </c>
      <c r="D1342" s="7"/>
      <c r="E1342" s="7">
        <v>2000</v>
      </c>
      <c r="F1342" s="7">
        <v>3</v>
      </c>
      <c r="G1342" s="7"/>
      <c r="H1342" s="7">
        <v>0</v>
      </c>
      <c r="I1342" s="7">
        <v>3000</v>
      </c>
      <c r="J1342" s="7"/>
      <c r="K1342" s="10">
        <v>500000</v>
      </c>
      <c r="L1342" s="10">
        <f>K1342/0.79</f>
        <v>632911.39240506326</v>
      </c>
      <c r="M1342" s="7" t="s">
        <v>12</v>
      </c>
    </row>
    <row r="1343" spans="1:13" x14ac:dyDescent="0.2">
      <c r="A1343" s="7" t="s">
        <v>138</v>
      </c>
      <c r="B1343" s="7">
        <v>2000</v>
      </c>
      <c r="C1343" s="7">
        <v>4</v>
      </c>
      <c r="D1343" s="7">
        <v>5</v>
      </c>
      <c r="E1343" s="7">
        <v>2000</v>
      </c>
      <c r="F1343" s="7">
        <v>4</v>
      </c>
      <c r="G1343" s="7">
        <v>25</v>
      </c>
      <c r="H1343" s="7">
        <v>9</v>
      </c>
      <c r="I1343" s="7">
        <v>60431</v>
      </c>
      <c r="J1343" s="7"/>
      <c r="K1343" s="10">
        <v>100000000</v>
      </c>
      <c r="L1343" s="10">
        <f>K1343/0.79</f>
        <v>126582278.48101266</v>
      </c>
      <c r="M1343" s="7" t="s">
        <v>12</v>
      </c>
    </row>
    <row r="1344" spans="1:13" x14ac:dyDescent="0.2">
      <c r="A1344" s="7" t="s">
        <v>138</v>
      </c>
      <c r="B1344" s="7">
        <v>2001</v>
      </c>
      <c r="C1344" s="7">
        <v>3</v>
      </c>
      <c r="D1344" s="7">
        <v>4</v>
      </c>
      <c r="E1344" s="7">
        <v>2001</v>
      </c>
      <c r="F1344" s="7">
        <v>3</v>
      </c>
      <c r="G1344" s="7">
        <v>17</v>
      </c>
      <c r="H1344" s="7">
        <v>0</v>
      </c>
      <c r="I1344" s="7">
        <v>4000</v>
      </c>
      <c r="J1344" s="7"/>
      <c r="K1344" s="10">
        <v>15000000</v>
      </c>
      <c r="L1344" s="10">
        <f>K1344/0.81</f>
        <v>18518518.518518519</v>
      </c>
      <c r="M1344" s="7" t="s">
        <v>12</v>
      </c>
    </row>
    <row r="1345" spans="1:13" x14ac:dyDescent="0.2">
      <c r="A1345" s="7" t="s">
        <v>138</v>
      </c>
      <c r="B1345" s="7">
        <v>2001</v>
      </c>
      <c r="C1345" s="7">
        <v>6</v>
      </c>
      <c r="D1345" s="7">
        <v>19</v>
      </c>
      <c r="E1345" s="7">
        <v>2001</v>
      </c>
      <c r="F1345" s="7">
        <v>6</v>
      </c>
      <c r="G1345" s="7">
        <v>22</v>
      </c>
      <c r="H1345" s="7">
        <v>7</v>
      </c>
      <c r="I1345" s="7">
        <v>10803</v>
      </c>
      <c r="J1345" s="7"/>
      <c r="K1345" s="10">
        <v>120000000</v>
      </c>
      <c r="L1345" s="10">
        <f>K1345/0.81</f>
        <v>148148148.14814815</v>
      </c>
      <c r="M1345" s="7" t="s">
        <v>12</v>
      </c>
    </row>
    <row r="1346" spans="1:13" x14ac:dyDescent="0.2">
      <c r="A1346" s="7" t="s">
        <v>138</v>
      </c>
      <c r="B1346" s="7">
        <v>2002</v>
      </c>
      <c r="C1346" s="7">
        <v>8</v>
      </c>
      <c r="D1346" s="7">
        <v>6</v>
      </c>
      <c r="E1346" s="7">
        <v>2002</v>
      </c>
      <c r="F1346" s="7">
        <v>8</v>
      </c>
      <c r="G1346" s="7">
        <v>7</v>
      </c>
      <c r="H1346" s="7">
        <v>1</v>
      </c>
      <c r="I1346" s="7">
        <v>301</v>
      </c>
      <c r="J1346" s="7"/>
      <c r="K1346" s="10">
        <v>290000</v>
      </c>
      <c r="L1346" s="9">
        <f>K1346/0.82</f>
        <v>353658.53658536589</v>
      </c>
      <c r="M1346" s="7" t="s">
        <v>12</v>
      </c>
    </row>
    <row r="1347" spans="1:13" x14ac:dyDescent="0.2">
      <c r="A1347" s="7" t="s">
        <v>138</v>
      </c>
      <c r="B1347" s="6">
        <v>2004</v>
      </c>
      <c r="C1347" s="6">
        <v>7</v>
      </c>
      <c r="D1347" s="6">
        <v>28</v>
      </c>
      <c r="E1347" s="6">
        <v>2004</v>
      </c>
      <c r="F1347" s="6">
        <v>8</v>
      </c>
      <c r="G1347" s="6">
        <v>2</v>
      </c>
      <c r="H1347" s="7">
        <v>8</v>
      </c>
      <c r="I1347" s="7"/>
      <c r="J1347" s="7"/>
      <c r="K1347" s="9">
        <v>40000000</v>
      </c>
      <c r="L1347" s="9">
        <f>K1347/0.87</f>
        <v>45977011.494252875</v>
      </c>
      <c r="M1347" s="7" t="s">
        <v>56</v>
      </c>
    </row>
    <row r="1348" spans="1:13" x14ac:dyDescent="0.2">
      <c r="A1348" s="7" t="s">
        <v>138</v>
      </c>
      <c r="B1348" s="7">
        <v>2005</v>
      </c>
      <c r="C1348" s="7">
        <v>4</v>
      </c>
      <c r="D1348" s="7">
        <v>21</v>
      </c>
      <c r="E1348" s="7">
        <v>2005</v>
      </c>
      <c r="F1348" s="7">
        <v>5</v>
      </c>
      <c r="G1348" s="7">
        <v>15</v>
      </c>
      <c r="H1348" s="7">
        <v>2</v>
      </c>
      <c r="I1348" s="7">
        <v>3400</v>
      </c>
      <c r="J1348" s="7"/>
      <c r="K1348" s="10">
        <v>200000000</v>
      </c>
      <c r="L1348" s="10">
        <f>K1348/0.9</f>
        <v>222222222.22222221</v>
      </c>
      <c r="M1348" s="7" t="s">
        <v>12</v>
      </c>
    </row>
    <row r="1349" spans="1:13" x14ac:dyDescent="0.2">
      <c r="A1349" s="7" t="s">
        <v>138</v>
      </c>
      <c r="B1349" s="7">
        <v>2005</v>
      </c>
      <c r="C1349" s="7">
        <v>7</v>
      </c>
      <c r="D1349" s="7">
        <v>12</v>
      </c>
      <c r="E1349" s="7">
        <v>2005</v>
      </c>
      <c r="F1349" s="7">
        <v>7</v>
      </c>
      <c r="G1349" s="7">
        <v>28</v>
      </c>
      <c r="H1349" s="7">
        <v>24</v>
      </c>
      <c r="I1349" s="7">
        <v>14669</v>
      </c>
      <c r="J1349" s="7"/>
      <c r="K1349" s="10">
        <v>800000000</v>
      </c>
      <c r="L1349" s="10">
        <f>K1349/0.9</f>
        <v>888888888.88888884</v>
      </c>
      <c r="M1349" s="7" t="s">
        <v>12</v>
      </c>
    </row>
    <row r="1350" spans="1:13" x14ac:dyDescent="0.2">
      <c r="A1350" s="7" t="s">
        <v>138</v>
      </c>
      <c r="B1350" s="7">
        <v>2005</v>
      </c>
      <c r="C1350" s="7">
        <v>8</v>
      </c>
      <c r="D1350" s="7">
        <v>14</v>
      </c>
      <c r="E1350" s="7">
        <v>2005</v>
      </c>
      <c r="F1350" s="7">
        <v>8</v>
      </c>
      <c r="G1350" s="7">
        <v>25</v>
      </c>
      <c r="H1350" s="7">
        <v>33</v>
      </c>
      <c r="I1350" s="7">
        <v>2000</v>
      </c>
      <c r="J1350" s="7"/>
      <c r="K1350" s="10">
        <v>313000000</v>
      </c>
      <c r="L1350" s="10">
        <f>K1350/0.9</f>
        <v>347777777.77777779</v>
      </c>
      <c r="M1350" s="7" t="s">
        <v>12</v>
      </c>
    </row>
    <row r="1351" spans="1:13" x14ac:dyDescent="0.2">
      <c r="A1351" s="7" t="s">
        <v>138</v>
      </c>
      <c r="B1351" s="6">
        <v>2006</v>
      </c>
      <c r="C1351" s="6">
        <v>4</v>
      </c>
      <c r="D1351" s="6">
        <v>7</v>
      </c>
      <c r="E1351" s="6">
        <v>2006</v>
      </c>
      <c r="F1351" s="6">
        <v>5</v>
      </c>
      <c r="G1351" s="6">
        <v>24</v>
      </c>
      <c r="H1351" s="7">
        <v>0</v>
      </c>
      <c r="I1351" s="7"/>
      <c r="J1351" s="7"/>
      <c r="K1351" s="9">
        <v>8600000</v>
      </c>
      <c r="L1351" s="10">
        <f>K1351/0.92</f>
        <v>9347826.0869565215</v>
      </c>
      <c r="M1351" s="7" t="s">
        <v>56</v>
      </c>
    </row>
    <row r="1352" spans="1:13" x14ac:dyDescent="0.2">
      <c r="A1352" s="7" t="s">
        <v>138</v>
      </c>
      <c r="B1352" s="7">
        <v>2010</v>
      </c>
      <c r="C1352" s="7">
        <v>6</v>
      </c>
      <c r="D1352" s="7">
        <v>21</v>
      </c>
      <c r="E1352" s="7">
        <v>2010</v>
      </c>
      <c r="F1352" s="7">
        <v>7</v>
      </c>
      <c r="G1352" s="7">
        <v>3</v>
      </c>
      <c r="H1352" s="7">
        <v>26</v>
      </c>
      <c r="I1352" s="7">
        <v>12237</v>
      </c>
      <c r="J1352" s="7"/>
      <c r="K1352" s="10">
        <v>1111428000</v>
      </c>
      <c r="L1352" s="10">
        <f>K1352/1</f>
        <v>1111428000</v>
      </c>
      <c r="M1352" s="7" t="s">
        <v>12</v>
      </c>
    </row>
    <row r="1353" spans="1:13" x14ac:dyDescent="0.2">
      <c r="A1353" s="7" t="s">
        <v>138</v>
      </c>
      <c r="B1353" s="7">
        <v>2013</v>
      </c>
      <c r="C1353" s="7">
        <v>9</v>
      </c>
      <c r="D1353" s="7">
        <v>11</v>
      </c>
      <c r="E1353" s="7">
        <v>2013</v>
      </c>
      <c r="F1353" s="7">
        <v>9</v>
      </c>
      <c r="G1353" s="7">
        <v>15</v>
      </c>
      <c r="H1353" s="7">
        <v>9</v>
      </c>
      <c r="I1353" s="7">
        <v>5400</v>
      </c>
      <c r="J1353" s="7"/>
      <c r="K1353" s="10">
        <v>11000000</v>
      </c>
      <c r="L1353" s="10">
        <f>K1353/1.07</f>
        <v>10280373.831775701</v>
      </c>
      <c r="M1353" s="7" t="s">
        <v>12</v>
      </c>
    </row>
    <row r="1354" spans="1:13" x14ac:dyDescent="0.2">
      <c r="A1354" s="7" t="s">
        <v>277</v>
      </c>
      <c r="B1354" s="6">
        <v>1999</v>
      </c>
      <c r="C1354" s="6">
        <v>6</v>
      </c>
      <c r="D1354" s="6">
        <v>22</v>
      </c>
      <c r="E1354" s="6">
        <v>1999</v>
      </c>
      <c r="F1354" s="6">
        <v>7</v>
      </c>
      <c r="G1354" s="6">
        <v>1</v>
      </c>
      <c r="H1354" s="7">
        <v>19</v>
      </c>
      <c r="I1354" s="7"/>
      <c r="J1354" s="7"/>
      <c r="K1354" s="9">
        <v>36466007486.886597</v>
      </c>
      <c r="L1354" s="10">
        <f>K1354/0.76</f>
        <v>47981588798.534996</v>
      </c>
      <c r="M1354" s="7" t="s">
        <v>56</v>
      </c>
    </row>
    <row r="1355" spans="1:13" x14ac:dyDescent="0.2">
      <c r="A1355" s="7" t="s">
        <v>153</v>
      </c>
      <c r="B1355" s="6">
        <v>1992</v>
      </c>
      <c r="C1355" s="6">
        <v>6</v>
      </c>
      <c r="D1355" s="6">
        <v>20</v>
      </c>
      <c r="E1355" s="6">
        <v>1992</v>
      </c>
      <c r="F1355" s="6">
        <v>6</v>
      </c>
      <c r="G1355" s="6">
        <v>21</v>
      </c>
      <c r="H1355" s="7"/>
      <c r="I1355" s="7"/>
      <c r="J1355" s="7"/>
      <c r="K1355" s="9">
        <v>20000</v>
      </c>
      <c r="L1355" s="10">
        <f>K1355/0.64</f>
        <v>31250</v>
      </c>
      <c r="M1355" s="7" t="s">
        <v>56</v>
      </c>
    </row>
    <row r="1356" spans="1:13" x14ac:dyDescent="0.2">
      <c r="A1356" s="7" t="s">
        <v>153</v>
      </c>
      <c r="B1356" s="7">
        <v>1992</v>
      </c>
      <c r="C1356" s="7">
        <v>11</v>
      </c>
      <c r="D1356" s="7"/>
      <c r="E1356" s="7">
        <v>1992</v>
      </c>
      <c r="F1356" s="7">
        <v>11</v>
      </c>
      <c r="G1356" s="7"/>
      <c r="H1356" s="7">
        <v>0</v>
      </c>
      <c r="I1356" s="7">
        <v>0</v>
      </c>
      <c r="J1356" s="7"/>
      <c r="K1356" s="10">
        <v>48100000</v>
      </c>
      <c r="L1356" s="10">
        <f>K1356/0.64</f>
        <v>75156250</v>
      </c>
      <c r="M1356" s="7" t="s">
        <v>12</v>
      </c>
    </row>
    <row r="1357" spans="1:13" x14ac:dyDescent="0.2">
      <c r="A1357" s="7" t="s">
        <v>153</v>
      </c>
      <c r="B1357" s="6">
        <v>1993</v>
      </c>
      <c r="C1357" s="6">
        <v>7</v>
      </c>
      <c r="D1357" s="6">
        <v>31</v>
      </c>
      <c r="E1357" s="6">
        <v>1993</v>
      </c>
      <c r="F1357" s="6">
        <v>8</v>
      </c>
      <c r="G1357" s="6">
        <v>12</v>
      </c>
      <c r="H1357" s="7">
        <v>4</v>
      </c>
      <c r="I1357" s="7"/>
      <c r="J1357" s="7"/>
      <c r="K1357" s="9">
        <v>700000000</v>
      </c>
      <c r="L1357" s="9">
        <f>K1357/0.66</f>
        <v>1060606060.6060605</v>
      </c>
      <c r="M1357" s="7" t="s">
        <v>56</v>
      </c>
    </row>
    <row r="1358" spans="1:13" x14ac:dyDescent="0.2">
      <c r="A1358" s="7" t="s">
        <v>153</v>
      </c>
      <c r="B1358" s="6">
        <v>1994</v>
      </c>
      <c r="C1358" s="6">
        <v>8</v>
      </c>
      <c r="D1358" s="6">
        <v>5</v>
      </c>
      <c r="E1358" s="6">
        <v>1994</v>
      </c>
      <c r="F1358" s="6">
        <v>8</v>
      </c>
      <c r="G1358" s="6">
        <v>8</v>
      </c>
      <c r="H1358" s="7">
        <v>20</v>
      </c>
      <c r="I1358" s="7"/>
      <c r="J1358" s="7"/>
      <c r="K1358" s="9">
        <v>19000000</v>
      </c>
      <c r="L1358" s="10">
        <f>K1358/0.68</f>
        <v>27941176.470588233</v>
      </c>
      <c r="M1358" s="7" t="s">
        <v>56</v>
      </c>
    </row>
    <row r="1359" spans="1:13" x14ac:dyDescent="0.2">
      <c r="A1359" s="7" t="s">
        <v>153</v>
      </c>
      <c r="B1359" s="6">
        <v>1994</v>
      </c>
      <c r="C1359" s="6">
        <v>9</v>
      </c>
      <c r="D1359" s="6">
        <v>17</v>
      </c>
      <c r="E1359" s="6">
        <v>1994</v>
      </c>
      <c r="F1359" s="6">
        <v>9</v>
      </c>
      <c r="G1359" s="6">
        <v>26</v>
      </c>
      <c r="H1359" s="7">
        <v>13</v>
      </c>
      <c r="I1359" s="7"/>
      <c r="J1359" s="7"/>
      <c r="K1359" s="9">
        <v>290000000</v>
      </c>
      <c r="L1359" s="10">
        <f>K1359/0.68</f>
        <v>426470588.2352941</v>
      </c>
      <c r="M1359" s="7" t="s">
        <v>56</v>
      </c>
    </row>
    <row r="1360" spans="1:13" x14ac:dyDescent="0.2">
      <c r="A1360" s="7" t="s">
        <v>153</v>
      </c>
      <c r="B1360" s="7">
        <v>1996</v>
      </c>
      <c r="C1360" s="7">
        <v>7</v>
      </c>
      <c r="D1360" s="7">
        <v>3</v>
      </c>
      <c r="E1360" s="7">
        <v>1996</v>
      </c>
      <c r="F1360" s="7">
        <v>7</v>
      </c>
      <c r="G1360" s="7">
        <v>7</v>
      </c>
      <c r="H1360" s="7">
        <v>0</v>
      </c>
      <c r="I1360" s="7">
        <v>220000</v>
      </c>
      <c r="J1360" s="7"/>
      <c r="K1360" s="10">
        <v>158400000</v>
      </c>
      <c r="L1360" s="10">
        <f>K1360/0.72</f>
        <v>220000000</v>
      </c>
      <c r="M1360" s="7" t="s">
        <v>12</v>
      </c>
    </row>
    <row r="1361" spans="1:13" x14ac:dyDescent="0.2">
      <c r="A1361" s="7" t="s">
        <v>153</v>
      </c>
      <c r="B1361" s="7">
        <v>1996</v>
      </c>
      <c r="C1361" s="7">
        <v>8</v>
      </c>
      <c r="D1361" s="7">
        <v>1</v>
      </c>
      <c r="E1361" s="7">
        <v>1996</v>
      </c>
      <c r="F1361" s="7">
        <v>8</v>
      </c>
      <c r="G1361" s="7">
        <v>25</v>
      </c>
      <c r="H1361" s="7">
        <v>4</v>
      </c>
      <c r="I1361" s="7">
        <v>14000</v>
      </c>
      <c r="J1361" s="7"/>
      <c r="K1361" s="10">
        <v>140000000</v>
      </c>
      <c r="L1361" s="10">
        <f>K1361/0.72</f>
        <v>194444444.44444445</v>
      </c>
      <c r="M1361" s="7" t="s">
        <v>12</v>
      </c>
    </row>
    <row r="1362" spans="1:13" x14ac:dyDescent="0.2">
      <c r="A1362" s="7" t="s">
        <v>153</v>
      </c>
      <c r="B1362" s="7">
        <v>1997</v>
      </c>
      <c r="C1362" s="7">
        <v>4</v>
      </c>
      <c r="D1362" s="7">
        <v>15</v>
      </c>
      <c r="E1362" s="7">
        <v>1997</v>
      </c>
      <c r="F1362" s="7">
        <v>4</v>
      </c>
      <c r="G1362" s="7">
        <v>17</v>
      </c>
      <c r="H1362" s="7">
        <v>2</v>
      </c>
      <c r="I1362" s="7">
        <v>500</v>
      </c>
      <c r="J1362" s="7"/>
      <c r="K1362" s="10">
        <v>174100000</v>
      </c>
      <c r="L1362" s="10">
        <f>K1362/0.74</f>
        <v>235270270.27027029</v>
      </c>
      <c r="M1362" s="7" t="s">
        <v>12</v>
      </c>
    </row>
    <row r="1363" spans="1:13" x14ac:dyDescent="0.2">
      <c r="A1363" s="7" t="s">
        <v>153</v>
      </c>
      <c r="B1363" s="7">
        <v>1998</v>
      </c>
      <c r="C1363" s="7">
        <v>2</v>
      </c>
      <c r="D1363" s="7">
        <v>18</v>
      </c>
      <c r="E1363" s="7">
        <v>1998</v>
      </c>
      <c r="F1363" s="7">
        <v>3</v>
      </c>
      <c r="G1363" s="7">
        <v>7</v>
      </c>
      <c r="H1363" s="7">
        <v>1</v>
      </c>
      <c r="I1363" s="7">
        <v>88000</v>
      </c>
      <c r="J1363" s="7"/>
      <c r="K1363" s="10">
        <v>13000000</v>
      </c>
      <c r="L1363" s="9">
        <f>K1363/0.75</f>
        <v>17333333.333333332</v>
      </c>
      <c r="M1363" s="7" t="s">
        <v>12</v>
      </c>
    </row>
    <row r="1364" spans="1:13" x14ac:dyDescent="0.2">
      <c r="A1364" s="7" t="s">
        <v>153</v>
      </c>
      <c r="B1364" s="7">
        <v>1998</v>
      </c>
      <c r="C1364" s="7">
        <v>5</v>
      </c>
      <c r="D1364" s="7">
        <v>16</v>
      </c>
      <c r="E1364" s="7">
        <v>1998</v>
      </c>
      <c r="F1364" s="7">
        <v>6</v>
      </c>
      <c r="G1364" s="7">
        <v>6</v>
      </c>
      <c r="H1364" s="7">
        <v>13</v>
      </c>
      <c r="I1364" s="7">
        <v>78600</v>
      </c>
      <c r="J1364" s="7"/>
      <c r="K1364" s="10">
        <v>3500000</v>
      </c>
      <c r="L1364" s="9">
        <f>K1364/0.75</f>
        <v>4666666.666666667</v>
      </c>
      <c r="M1364" s="7" t="s">
        <v>12</v>
      </c>
    </row>
    <row r="1365" spans="1:13" x14ac:dyDescent="0.2">
      <c r="A1365" s="7" t="s">
        <v>153</v>
      </c>
      <c r="B1365" s="7">
        <v>2000</v>
      </c>
      <c r="C1365" s="7">
        <v>3</v>
      </c>
      <c r="D1365" s="7"/>
      <c r="E1365" s="7">
        <v>2000</v>
      </c>
      <c r="F1365" s="7">
        <v>3</v>
      </c>
      <c r="G1365" s="7"/>
      <c r="H1365" s="7">
        <v>0</v>
      </c>
      <c r="I1365" s="7">
        <v>19800</v>
      </c>
      <c r="J1365" s="7"/>
      <c r="K1365" s="10">
        <v>5273000</v>
      </c>
      <c r="L1365" s="10">
        <f>K1365/0.79</f>
        <v>6674683.5443037972</v>
      </c>
      <c r="M1365" s="7" t="s">
        <v>12</v>
      </c>
    </row>
    <row r="1366" spans="1:13" x14ac:dyDescent="0.2">
      <c r="A1366" s="7" t="s">
        <v>153</v>
      </c>
      <c r="B1366" s="7">
        <v>2000</v>
      </c>
      <c r="C1366" s="7">
        <v>7</v>
      </c>
      <c r="D1366" s="7">
        <v>30</v>
      </c>
      <c r="E1366" s="7">
        <v>2000</v>
      </c>
      <c r="F1366" s="7">
        <v>8</v>
      </c>
      <c r="G1366" s="7">
        <v>6</v>
      </c>
      <c r="H1366" s="7">
        <v>2</v>
      </c>
      <c r="I1366" s="7">
        <v>24000</v>
      </c>
      <c r="J1366" s="7"/>
      <c r="K1366" s="10">
        <v>30000000</v>
      </c>
      <c r="L1366" s="10">
        <f>K1366/0.79</f>
        <v>37974683.544303797</v>
      </c>
      <c r="M1366" s="7" t="s">
        <v>12</v>
      </c>
    </row>
    <row r="1367" spans="1:13" x14ac:dyDescent="0.2">
      <c r="A1367" s="7" t="s">
        <v>153</v>
      </c>
      <c r="B1367" s="7">
        <v>2000</v>
      </c>
      <c r="C1367" s="7">
        <v>8</v>
      </c>
      <c r="D1367" s="7">
        <v>28</v>
      </c>
      <c r="E1367" s="7">
        <v>2000</v>
      </c>
      <c r="F1367" s="7">
        <v>8</v>
      </c>
      <c r="G1367" s="7">
        <v>28</v>
      </c>
      <c r="H1367" s="7">
        <v>0</v>
      </c>
      <c r="I1367" s="7">
        <v>1181</v>
      </c>
      <c r="J1367" s="7"/>
      <c r="K1367" s="10">
        <v>1622000</v>
      </c>
      <c r="L1367" s="10">
        <f>K1367/0.79</f>
        <v>2053164.5569620251</v>
      </c>
      <c r="M1367" s="7" t="s">
        <v>12</v>
      </c>
    </row>
    <row r="1368" spans="1:13" x14ac:dyDescent="0.2">
      <c r="A1368" s="7" t="s">
        <v>153</v>
      </c>
      <c r="B1368" s="7">
        <v>2000</v>
      </c>
      <c r="C1368" s="7">
        <v>8</v>
      </c>
      <c r="D1368" s="7"/>
      <c r="E1368" s="7">
        <v>2000</v>
      </c>
      <c r="F1368" s="7">
        <v>8</v>
      </c>
      <c r="G1368" s="7"/>
      <c r="H1368" s="7">
        <v>0</v>
      </c>
      <c r="I1368" s="7">
        <v>6000</v>
      </c>
      <c r="J1368" s="7"/>
      <c r="K1368" s="10">
        <v>7000000</v>
      </c>
      <c r="L1368" s="10">
        <f>K1368/0.79</f>
        <v>8860759.4936708864</v>
      </c>
      <c r="M1368" s="7" t="s">
        <v>12</v>
      </c>
    </row>
    <row r="1369" spans="1:13" x14ac:dyDescent="0.2">
      <c r="A1369" s="7" t="s">
        <v>153</v>
      </c>
      <c r="B1369" s="7">
        <v>2001</v>
      </c>
      <c r="C1369" s="7">
        <v>5</v>
      </c>
      <c r="D1369" s="7">
        <v>12</v>
      </c>
      <c r="E1369" s="7">
        <v>2001</v>
      </c>
      <c r="F1369" s="7">
        <v>5</v>
      </c>
      <c r="G1369" s="7">
        <v>27</v>
      </c>
      <c r="H1369" s="7">
        <v>10</v>
      </c>
      <c r="I1369" s="7">
        <v>50305</v>
      </c>
      <c r="J1369" s="7"/>
      <c r="K1369" s="10">
        <v>241000000</v>
      </c>
      <c r="L1369" s="10">
        <f>K1369/0.81</f>
        <v>297530864.19753087</v>
      </c>
      <c r="M1369" s="7" t="s">
        <v>12</v>
      </c>
    </row>
    <row r="1370" spans="1:13" x14ac:dyDescent="0.2">
      <c r="A1370" s="7" t="s">
        <v>153</v>
      </c>
      <c r="B1370" s="7">
        <v>2001</v>
      </c>
      <c r="C1370" s="7">
        <v>7</v>
      </c>
      <c r="D1370" s="7">
        <v>7</v>
      </c>
      <c r="E1370" s="7">
        <v>2001</v>
      </c>
      <c r="F1370" s="7">
        <v>7</v>
      </c>
      <c r="G1370" s="7">
        <v>13</v>
      </c>
      <c r="H1370" s="7">
        <v>11</v>
      </c>
      <c r="I1370" s="7">
        <v>300000</v>
      </c>
      <c r="J1370" s="7"/>
      <c r="K1370" s="10">
        <v>33000000</v>
      </c>
      <c r="L1370" s="10">
        <f>K1370/0.81</f>
        <v>40740740.740740739</v>
      </c>
      <c r="M1370" s="7" t="s">
        <v>12</v>
      </c>
    </row>
    <row r="1371" spans="1:13" x14ac:dyDescent="0.2">
      <c r="A1371" s="7" t="s">
        <v>153</v>
      </c>
      <c r="B1371" s="7">
        <v>2001</v>
      </c>
      <c r="C1371" s="7">
        <v>8</v>
      </c>
      <c r="D1371" s="7">
        <v>6</v>
      </c>
      <c r="E1371" s="7">
        <v>2001</v>
      </c>
      <c r="F1371" s="7">
        <v>8</v>
      </c>
      <c r="G1371" s="7">
        <v>12</v>
      </c>
      <c r="H1371" s="7">
        <v>16</v>
      </c>
      <c r="I1371" s="7">
        <v>25000</v>
      </c>
      <c r="J1371" s="7"/>
      <c r="K1371" s="10">
        <v>17000000</v>
      </c>
      <c r="L1371" s="10">
        <f>K1371/0.81</f>
        <v>20987654.320987653</v>
      </c>
      <c r="M1371" s="7" t="s">
        <v>12</v>
      </c>
    </row>
    <row r="1372" spans="1:13" x14ac:dyDescent="0.2">
      <c r="A1372" s="7" t="s">
        <v>153</v>
      </c>
      <c r="B1372" s="7">
        <v>2002</v>
      </c>
      <c r="C1372" s="7">
        <v>1</v>
      </c>
      <c r="D1372" s="7">
        <v>6</v>
      </c>
      <c r="E1372" s="7">
        <v>2002</v>
      </c>
      <c r="F1372" s="7">
        <v>1</v>
      </c>
      <c r="G1372" s="7">
        <v>23</v>
      </c>
      <c r="H1372" s="7">
        <v>1</v>
      </c>
      <c r="I1372" s="7">
        <v>3000</v>
      </c>
      <c r="J1372" s="7"/>
      <c r="K1372" s="10">
        <v>64970000</v>
      </c>
      <c r="L1372" s="9">
        <f>K1372/0.82</f>
        <v>79231707.317073181</v>
      </c>
      <c r="M1372" s="7" t="s">
        <v>12</v>
      </c>
    </row>
    <row r="1373" spans="1:13" x14ac:dyDescent="0.2">
      <c r="A1373" s="7" t="s">
        <v>153</v>
      </c>
      <c r="B1373" s="6">
        <v>2002</v>
      </c>
      <c r="C1373" s="6">
        <v>6</v>
      </c>
      <c r="D1373" s="6">
        <v>12</v>
      </c>
      <c r="E1373" s="6">
        <v>2002</v>
      </c>
      <c r="F1373" s="6">
        <v>6</v>
      </c>
      <c r="G1373" s="6">
        <v>14</v>
      </c>
      <c r="H1373" s="7"/>
      <c r="I1373" s="7"/>
      <c r="J1373" s="7"/>
      <c r="K1373" s="9">
        <v>1500000</v>
      </c>
      <c r="L1373" s="9">
        <f>K1373/0.82</f>
        <v>1829268.2926829269</v>
      </c>
      <c r="M1373" s="7" t="s">
        <v>56</v>
      </c>
    </row>
    <row r="1374" spans="1:13" x14ac:dyDescent="0.2">
      <c r="A1374" s="7" t="s">
        <v>153</v>
      </c>
      <c r="B1374" s="7">
        <v>2002</v>
      </c>
      <c r="C1374" s="7">
        <v>6</v>
      </c>
      <c r="D1374" s="7">
        <v>19</v>
      </c>
      <c r="E1374" s="7">
        <v>2002</v>
      </c>
      <c r="F1374" s="7">
        <v>7</v>
      </c>
      <c r="G1374" s="7">
        <v>1</v>
      </c>
      <c r="H1374" s="7">
        <v>91</v>
      </c>
      <c r="I1374" s="7">
        <v>330613</v>
      </c>
      <c r="J1374" s="7"/>
      <c r="K1374" s="10">
        <v>443000000</v>
      </c>
      <c r="L1374" s="9">
        <f>K1374/0.82</f>
        <v>540243902.43902445</v>
      </c>
      <c r="M1374" s="7" t="s">
        <v>12</v>
      </c>
    </row>
    <row r="1375" spans="1:13" x14ac:dyDescent="0.2">
      <c r="A1375" s="7" t="s">
        <v>153</v>
      </c>
      <c r="B1375" s="6">
        <v>2002</v>
      </c>
      <c r="C1375" s="6">
        <v>7</v>
      </c>
      <c r="D1375" s="6">
        <v>20</v>
      </c>
      <c r="E1375" s="6">
        <v>2002</v>
      </c>
      <c r="F1375" s="6">
        <v>7</v>
      </c>
      <c r="G1375" s="6">
        <v>26</v>
      </c>
      <c r="H1375" s="7"/>
      <c r="I1375" s="7"/>
      <c r="J1375" s="7"/>
      <c r="K1375" s="9">
        <v>645000</v>
      </c>
      <c r="L1375" s="9">
        <f>K1375/0.82</f>
        <v>786585.36585365853</v>
      </c>
      <c r="M1375" s="7" t="s">
        <v>56</v>
      </c>
    </row>
    <row r="1376" spans="1:13" x14ac:dyDescent="0.2">
      <c r="A1376" s="7" t="s">
        <v>153</v>
      </c>
      <c r="B1376" s="7">
        <v>2002</v>
      </c>
      <c r="C1376" s="7">
        <v>8</v>
      </c>
      <c r="D1376" s="7">
        <v>8</v>
      </c>
      <c r="E1376" s="7">
        <v>2002</v>
      </c>
      <c r="F1376" s="7">
        <v>8</v>
      </c>
      <c r="G1376" s="7">
        <v>18</v>
      </c>
      <c r="H1376" s="7">
        <v>167</v>
      </c>
      <c r="I1376" s="7">
        <v>49500</v>
      </c>
      <c r="J1376" s="7"/>
      <c r="K1376" s="10">
        <v>500000000</v>
      </c>
      <c r="L1376" s="9">
        <f>K1376/0.82</f>
        <v>609756097.56097567</v>
      </c>
      <c r="M1376" s="7" t="s">
        <v>12</v>
      </c>
    </row>
    <row r="1377" spans="1:13" x14ac:dyDescent="0.2">
      <c r="A1377" s="7" t="s">
        <v>153</v>
      </c>
      <c r="B1377" s="6">
        <v>2003</v>
      </c>
      <c r="C1377" s="6">
        <v>10</v>
      </c>
      <c r="D1377" s="6">
        <v>25</v>
      </c>
      <c r="E1377" s="6">
        <v>2003</v>
      </c>
      <c r="F1377" s="6">
        <v>10</v>
      </c>
      <c r="G1377" s="6">
        <v>27</v>
      </c>
      <c r="H1377" s="7"/>
      <c r="I1377" s="7"/>
      <c r="J1377" s="7"/>
      <c r="K1377" s="9">
        <v>2000000</v>
      </c>
      <c r="L1377" s="10">
        <f>K1377/0.84</f>
        <v>2380952.3809523811</v>
      </c>
      <c r="M1377" s="7" t="s">
        <v>56</v>
      </c>
    </row>
    <row r="1378" spans="1:13" x14ac:dyDescent="0.2">
      <c r="A1378" s="7" t="s">
        <v>153</v>
      </c>
      <c r="B1378" s="7">
        <v>2004</v>
      </c>
      <c r="C1378" s="7">
        <v>3</v>
      </c>
      <c r="D1378" s="7">
        <v>30</v>
      </c>
      <c r="E1378" s="7">
        <v>2004</v>
      </c>
      <c r="F1378" s="7">
        <v>4</v>
      </c>
      <c r="G1378" s="7">
        <v>9</v>
      </c>
      <c r="H1378" s="7">
        <v>0</v>
      </c>
      <c r="I1378" s="7">
        <v>1220</v>
      </c>
      <c r="J1378" s="7"/>
      <c r="K1378" s="10">
        <v>1797000</v>
      </c>
      <c r="L1378" s="9">
        <f>K1378/0.87</f>
        <v>2065517.2413793104</v>
      </c>
      <c r="M1378" s="7" t="s">
        <v>12</v>
      </c>
    </row>
    <row r="1379" spans="1:13" x14ac:dyDescent="0.2">
      <c r="A1379" s="7" t="s">
        <v>153</v>
      </c>
      <c r="B1379" s="7">
        <v>2004</v>
      </c>
      <c r="C1379" s="7">
        <v>4</v>
      </c>
      <c r="D1379" s="7">
        <v>14</v>
      </c>
      <c r="E1379" s="7">
        <v>2004</v>
      </c>
      <c r="F1379" s="7">
        <v>5</v>
      </c>
      <c r="G1379" s="7">
        <v>18</v>
      </c>
      <c r="H1379" s="7">
        <v>18</v>
      </c>
      <c r="I1379" s="7">
        <v>4800</v>
      </c>
      <c r="J1379" s="7"/>
      <c r="K1379" s="10">
        <v>50000000</v>
      </c>
      <c r="L1379" s="9">
        <f>K1379/0.87</f>
        <v>57471264.367816091</v>
      </c>
      <c r="M1379" s="7" t="s">
        <v>12</v>
      </c>
    </row>
    <row r="1380" spans="1:13" x14ac:dyDescent="0.2">
      <c r="A1380" s="7" t="s">
        <v>153</v>
      </c>
      <c r="B1380" s="6">
        <v>2004</v>
      </c>
      <c r="C1380" s="6">
        <v>6</v>
      </c>
      <c r="D1380" s="6">
        <v>26</v>
      </c>
      <c r="E1380" s="6">
        <v>2004</v>
      </c>
      <c r="F1380" s="6">
        <v>7</v>
      </c>
      <c r="G1380" s="6">
        <v>1</v>
      </c>
      <c r="H1380" s="7"/>
      <c r="I1380" s="7"/>
      <c r="J1380" s="7"/>
      <c r="K1380" s="9">
        <v>6900000</v>
      </c>
      <c r="L1380" s="9">
        <f>K1380/0.87</f>
        <v>7931034.4827586208</v>
      </c>
      <c r="M1380" s="7" t="s">
        <v>56</v>
      </c>
    </row>
    <row r="1381" spans="1:13" x14ac:dyDescent="0.2">
      <c r="A1381" s="7" t="s">
        <v>153</v>
      </c>
      <c r="B1381" s="7">
        <v>2004</v>
      </c>
      <c r="C1381" s="7">
        <v>8</v>
      </c>
      <c r="D1381" s="7">
        <v>31</v>
      </c>
      <c r="E1381" s="7">
        <v>2004</v>
      </c>
      <c r="F1381" s="7">
        <v>9</v>
      </c>
      <c r="G1381" s="7">
        <v>1</v>
      </c>
      <c r="H1381" s="7">
        <v>0</v>
      </c>
      <c r="I1381" s="7">
        <v>500</v>
      </c>
      <c r="J1381" s="7"/>
      <c r="K1381" s="10">
        <v>4962000</v>
      </c>
      <c r="L1381" s="9">
        <f>K1381/0.87</f>
        <v>5703448.2758620689</v>
      </c>
      <c r="M1381" s="7" t="s">
        <v>12</v>
      </c>
    </row>
    <row r="1382" spans="1:13" x14ac:dyDescent="0.2">
      <c r="A1382" s="7" t="s">
        <v>153</v>
      </c>
      <c r="B1382" s="7">
        <v>2005</v>
      </c>
      <c r="C1382" s="7">
        <v>5</v>
      </c>
      <c r="D1382" s="7">
        <v>9</v>
      </c>
      <c r="E1382" s="7">
        <v>2005</v>
      </c>
      <c r="F1382" s="7">
        <v>5</v>
      </c>
      <c r="G1382" s="7">
        <v>10</v>
      </c>
      <c r="H1382" s="7">
        <v>0</v>
      </c>
      <c r="I1382" s="7">
        <v>5000</v>
      </c>
      <c r="J1382" s="7"/>
      <c r="K1382" s="10">
        <v>21168000</v>
      </c>
      <c r="L1382" s="10">
        <f>K1382/0.9</f>
        <v>23520000</v>
      </c>
      <c r="M1382" s="7" t="s">
        <v>12</v>
      </c>
    </row>
    <row r="1383" spans="1:13" x14ac:dyDescent="0.2">
      <c r="A1383" s="7" t="s">
        <v>153</v>
      </c>
      <c r="B1383" s="7">
        <v>2005</v>
      </c>
      <c r="C1383" s="7">
        <v>5</v>
      </c>
      <c r="D1383" s="7">
        <v>11</v>
      </c>
      <c r="E1383" s="7">
        <v>2005</v>
      </c>
      <c r="F1383" s="7">
        <v>5</v>
      </c>
      <c r="G1383" s="7">
        <v>11</v>
      </c>
      <c r="H1383" s="7">
        <v>0</v>
      </c>
      <c r="I1383" s="7">
        <v>138</v>
      </c>
      <c r="J1383" s="7"/>
      <c r="K1383" s="10">
        <v>2500000</v>
      </c>
      <c r="L1383" s="10">
        <f>K1383/0.9</f>
        <v>2777777.7777777775</v>
      </c>
      <c r="M1383" s="7" t="s">
        <v>12</v>
      </c>
    </row>
    <row r="1384" spans="1:13" x14ac:dyDescent="0.2">
      <c r="A1384" s="7" t="s">
        <v>153</v>
      </c>
      <c r="B1384" s="7">
        <v>2006</v>
      </c>
      <c r="C1384" s="7">
        <v>4</v>
      </c>
      <c r="D1384" s="7">
        <v>21</v>
      </c>
      <c r="E1384" s="7">
        <v>2006</v>
      </c>
      <c r="F1384" s="7">
        <v>5</v>
      </c>
      <c r="G1384" s="7">
        <v>11</v>
      </c>
      <c r="H1384" s="7">
        <v>0</v>
      </c>
      <c r="I1384" s="7">
        <v>420</v>
      </c>
      <c r="J1384" s="7"/>
      <c r="K1384" s="10">
        <v>7411000</v>
      </c>
      <c r="L1384" s="10">
        <f>K1384/0.92</f>
        <v>8055434.7826086953</v>
      </c>
      <c r="M1384" s="7" t="s">
        <v>12</v>
      </c>
    </row>
    <row r="1385" spans="1:13" x14ac:dyDescent="0.2">
      <c r="A1385" s="7" t="s">
        <v>153</v>
      </c>
      <c r="B1385" s="7">
        <v>2006</v>
      </c>
      <c r="C1385" s="7">
        <v>6</v>
      </c>
      <c r="D1385" s="7">
        <v>4</v>
      </c>
      <c r="E1385" s="7">
        <v>2006</v>
      </c>
      <c r="F1385" s="7">
        <v>6</v>
      </c>
      <c r="G1385" s="7">
        <v>12</v>
      </c>
      <c r="H1385" s="7">
        <v>0</v>
      </c>
      <c r="I1385" s="7">
        <v>1300</v>
      </c>
      <c r="J1385" s="7"/>
      <c r="K1385" s="10">
        <v>125000000</v>
      </c>
      <c r="L1385" s="10">
        <f>K1385/0.92</f>
        <v>135869565.21739131</v>
      </c>
      <c r="M1385" s="7" t="s">
        <v>12</v>
      </c>
    </row>
    <row r="1386" spans="1:13" x14ac:dyDescent="0.2">
      <c r="A1386" s="7" t="s">
        <v>153</v>
      </c>
      <c r="B1386" s="7">
        <v>2007</v>
      </c>
      <c r="C1386" s="7">
        <v>5</v>
      </c>
      <c r="D1386" s="7">
        <v>13</v>
      </c>
      <c r="E1386" s="7">
        <v>2007</v>
      </c>
      <c r="F1386" s="7">
        <v>6</v>
      </c>
      <c r="G1386" s="7">
        <v>11</v>
      </c>
      <c r="H1386" s="7">
        <v>0</v>
      </c>
      <c r="I1386" s="7">
        <v>14000</v>
      </c>
      <c r="J1386" s="7"/>
      <c r="K1386" s="10">
        <v>25752000</v>
      </c>
      <c r="L1386" s="10">
        <f>K1386/0.95</f>
        <v>27107368.421052631</v>
      </c>
      <c r="M1386" s="7" t="s">
        <v>12</v>
      </c>
    </row>
    <row r="1387" spans="1:13" x14ac:dyDescent="0.2">
      <c r="A1387" s="7" t="s">
        <v>153</v>
      </c>
      <c r="B1387" s="6">
        <v>2007</v>
      </c>
      <c r="C1387" s="6">
        <v>7</v>
      </c>
      <c r="D1387" s="6">
        <v>17</v>
      </c>
      <c r="E1387" s="6">
        <v>2007</v>
      </c>
      <c r="F1387" s="6">
        <v>8</v>
      </c>
      <c r="G1387" s="6">
        <v>10</v>
      </c>
      <c r="H1387" s="7">
        <v>0</v>
      </c>
      <c r="I1387" s="7"/>
      <c r="J1387" s="7"/>
      <c r="K1387" s="18">
        <v>2274843.6</v>
      </c>
      <c r="L1387" s="10">
        <f>K1387/0.95</f>
        <v>2394572.210526316</v>
      </c>
      <c r="M1387" s="7" t="s">
        <v>56</v>
      </c>
    </row>
    <row r="1388" spans="1:13" x14ac:dyDescent="0.2">
      <c r="A1388" s="7" t="s">
        <v>153</v>
      </c>
      <c r="B1388" s="7">
        <v>2010</v>
      </c>
      <c r="C1388" s="7">
        <v>10</v>
      </c>
      <c r="D1388" s="7">
        <v>16</v>
      </c>
      <c r="E1388" s="7">
        <v>2010</v>
      </c>
      <c r="F1388" s="7">
        <v>10</v>
      </c>
      <c r="G1388" s="7">
        <v>16</v>
      </c>
      <c r="H1388" s="7">
        <v>23</v>
      </c>
      <c r="I1388" s="7">
        <v>45214</v>
      </c>
      <c r="J1388" s="7"/>
      <c r="K1388" s="10">
        <v>66000000</v>
      </c>
      <c r="L1388" s="10">
        <f>K1388/1</f>
        <v>66000000</v>
      </c>
      <c r="M1388" s="7" t="s">
        <v>12</v>
      </c>
    </row>
    <row r="1389" spans="1:13" x14ac:dyDescent="0.2">
      <c r="A1389" s="7" t="s">
        <v>153</v>
      </c>
      <c r="B1389" s="7">
        <v>2011</v>
      </c>
      <c r="C1389" s="7">
        <v>5</v>
      </c>
      <c r="D1389" s="7">
        <v>25</v>
      </c>
      <c r="E1389" s="7">
        <v>2011</v>
      </c>
      <c r="F1389" s="7">
        <v>5</v>
      </c>
      <c r="G1389" s="7">
        <v>30</v>
      </c>
      <c r="H1389" s="7">
        <v>0</v>
      </c>
      <c r="I1389" s="7">
        <v>10669</v>
      </c>
      <c r="J1389" s="7"/>
      <c r="K1389" s="10">
        <v>21015000</v>
      </c>
      <c r="L1389" s="10">
        <f>K1389/1.03</f>
        <v>20402912.621359222</v>
      </c>
      <c r="M1389" s="7" t="s">
        <v>12</v>
      </c>
    </row>
    <row r="1390" spans="1:13" x14ac:dyDescent="0.2">
      <c r="A1390" s="7" t="s">
        <v>153</v>
      </c>
      <c r="B1390" s="7">
        <v>2012</v>
      </c>
      <c r="C1390" s="7">
        <v>4</v>
      </c>
      <c r="D1390" s="7">
        <v>22</v>
      </c>
      <c r="E1390" s="7">
        <v>2012</v>
      </c>
      <c r="F1390" s="7">
        <v>4</v>
      </c>
      <c r="G1390" s="7">
        <v>27</v>
      </c>
      <c r="H1390" s="7">
        <v>0</v>
      </c>
      <c r="I1390" s="7">
        <v>11871</v>
      </c>
      <c r="J1390" s="7"/>
      <c r="K1390" s="10">
        <v>17000000</v>
      </c>
      <c r="L1390" s="10">
        <f>K1390/1.05</f>
        <v>16190476.19047619</v>
      </c>
      <c r="M1390" s="7" t="s">
        <v>12</v>
      </c>
    </row>
    <row r="1391" spans="1:13" x14ac:dyDescent="0.2">
      <c r="A1391" s="7" t="s">
        <v>153</v>
      </c>
      <c r="B1391" s="7">
        <v>2012</v>
      </c>
      <c r="C1391" s="7">
        <v>7</v>
      </c>
      <c r="D1391" s="7">
        <v>11</v>
      </c>
      <c r="E1391" s="7">
        <v>2012</v>
      </c>
      <c r="F1391" s="7">
        <v>7</v>
      </c>
      <c r="G1391" s="7">
        <v>11</v>
      </c>
      <c r="H1391" s="7">
        <v>172</v>
      </c>
      <c r="I1391" s="7">
        <v>31410</v>
      </c>
      <c r="J1391" s="7"/>
      <c r="K1391" s="10">
        <v>600000000</v>
      </c>
      <c r="L1391" s="10">
        <f>K1391/1.05</f>
        <v>571428571.42857146</v>
      </c>
      <c r="M1391" s="7" t="s">
        <v>12</v>
      </c>
    </row>
    <row r="1392" spans="1:13" x14ac:dyDescent="0.2">
      <c r="A1392" s="7" t="s">
        <v>153</v>
      </c>
      <c r="B1392" s="7">
        <v>2013</v>
      </c>
      <c r="C1392" s="7">
        <v>8</v>
      </c>
      <c r="D1392" s="7">
        <v>1</v>
      </c>
      <c r="E1392" s="7">
        <v>2013</v>
      </c>
      <c r="F1392" s="7">
        <v>8</v>
      </c>
      <c r="G1392" s="7">
        <v>7</v>
      </c>
      <c r="H1392" s="7">
        <v>0</v>
      </c>
      <c r="I1392" s="7">
        <v>34135</v>
      </c>
      <c r="J1392" s="7"/>
      <c r="K1392" s="10">
        <v>1000000000</v>
      </c>
      <c r="L1392" s="10">
        <f>K1392/1.07</f>
        <v>934579439.25233638</v>
      </c>
      <c r="M1392" s="7" t="s">
        <v>12</v>
      </c>
    </row>
    <row r="1393" spans="1:13" x14ac:dyDescent="0.2">
      <c r="A1393" s="7" t="s">
        <v>153</v>
      </c>
      <c r="B1393" s="7">
        <v>2014</v>
      </c>
      <c r="C1393" s="7">
        <v>5</v>
      </c>
      <c r="D1393" s="7">
        <v>29</v>
      </c>
      <c r="E1393" s="7">
        <v>2014</v>
      </c>
      <c r="F1393" s="7">
        <v>6</v>
      </c>
      <c r="G1393" s="7">
        <v>10</v>
      </c>
      <c r="H1393" s="7">
        <v>6</v>
      </c>
      <c r="I1393" s="7">
        <v>24545</v>
      </c>
      <c r="J1393" s="7"/>
      <c r="K1393" s="10">
        <v>8000000</v>
      </c>
      <c r="L1393" s="10">
        <f>K1393/1.09</f>
        <v>7339449.5412844028</v>
      </c>
      <c r="M1393" s="7" t="s">
        <v>12</v>
      </c>
    </row>
    <row r="1394" spans="1:13" x14ac:dyDescent="0.2">
      <c r="A1394" s="7" t="s">
        <v>175</v>
      </c>
      <c r="B1394" s="6">
        <v>1993</v>
      </c>
      <c r="C1394" s="6">
        <v>6</v>
      </c>
      <c r="D1394" s="6">
        <v>13</v>
      </c>
      <c r="E1394" s="6">
        <v>1993</v>
      </c>
      <c r="F1394" s="6">
        <v>6</v>
      </c>
      <c r="G1394" s="6">
        <v>17</v>
      </c>
      <c r="H1394" s="7">
        <v>15</v>
      </c>
      <c r="I1394" s="7"/>
      <c r="J1394" s="7"/>
      <c r="K1394" s="9">
        <v>42978403.3523155</v>
      </c>
      <c r="L1394" s="9">
        <f>K1394/0.66</f>
        <v>65118792.958053783</v>
      </c>
      <c r="M1394" s="7" t="s">
        <v>56</v>
      </c>
    </row>
    <row r="1395" spans="1:13" x14ac:dyDescent="0.2">
      <c r="A1395" s="7" t="s">
        <v>175</v>
      </c>
      <c r="B1395" s="6">
        <v>1999</v>
      </c>
      <c r="C1395" s="6">
        <v>11</v>
      </c>
      <c r="D1395" s="6">
        <v>29</v>
      </c>
      <c r="E1395" s="6">
        <v>1999</v>
      </c>
      <c r="F1395" s="6">
        <v>12</v>
      </c>
      <c r="G1395" s="6">
        <v>2</v>
      </c>
      <c r="H1395" s="7">
        <v>2</v>
      </c>
      <c r="I1395" s="7"/>
      <c r="J1395" s="7"/>
      <c r="K1395" s="9">
        <v>555000</v>
      </c>
      <c r="L1395" s="10">
        <f>K1395/0.76</f>
        <v>730263.15789473685</v>
      </c>
      <c r="M1395" s="7" t="s">
        <v>56</v>
      </c>
    </row>
    <row r="1396" spans="1:13" x14ac:dyDescent="0.2">
      <c r="A1396" s="7" t="s">
        <v>92</v>
      </c>
      <c r="B1396" s="6">
        <v>1988</v>
      </c>
      <c r="C1396" s="6">
        <v>5</v>
      </c>
      <c r="D1396" s="6">
        <v>6</v>
      </c>
      <c r="E1396" s="6">
        <v>1988</v>
      </c>
      <c r="F1396" s="6">
        <v>5</v>
      </c>
      <c r="G1396" s="6">
        <v>15</v>
      </c>
      <c r="H1396" s="7">
        <v>52</v>
      </c>
      <c r="I1396" s="7"/>
      <c r="J1396" s="7"/>
      <c r="K1396" s="9">
        <v>13000000</v>
      </c>
      <c r="L1396" s="9">
        <f>K1396/0.54</f>
        <v>24074074.074074071</v>
      </c>
      <c r="M1396" s="7" t="s">
        <v>56</v>
      </c>
    </row>
    <row r="1397" spans="1:13" x14ac:dyDescent="0.2">
      <c r="A1397" s="7" t="s">
        <v>92</v>
      </c>
      <c r="B1397" s="7">
        <v>2007</v>
      </c>
      <c r="C1397" s="7">
        <v>2</v>
      </c>
      <c r="D1397" s="7">
        <v>3</v>
      </c>
      <c r="E1397" s="7">
        <v>2007</v>
      </c>
      <c r="F1397" s="7">
        <v>2</v>
      </c>
      <c r="G1397" s="7">
        <v>16</v>
      </c>
      <c r="H1397" s="7">
        <v>10</v>
      </c>
      <c r="I1397" s="7">
        <v>500</v>
      </c>
      <c r="J1397" s="7"/>
      <c r="K1397" s="10">
        <v>9000</v>
      </c>
      <c r="L1397" s="10">
        <f>K1397/0.95</f>
        <v>9473.6842105263167</v>
      </c>
      <c r="M1397" s="7" t="s">
        <v>12</v>
      </c>
    </row>
    <row r="1398" spans="1:13" x14ac:dyDescent="0.2">
      <c r="A1398" s="7" t="s">
        <v>293</v>
      </c>
      <c r="B1398" s="7">
        <v>2001</v>
      </c>
      <c r="C1398" s="7">
        <v>4</v>
      </c>
      <c r="D1398" s="7">
        <v>15</v>
      </c>
      <c r="E1398" s="7">
        <v>2001</v>
      </c>
      <c r="F1398" s="7">
        <v>4</v>
      </c>
      <c r="G1398" s="7">
        <v>15</v>
      </c>
      <c r="H1398" s="7">
        <v>0</v>
      </c>
      <c r="I1398" s="7">
        <v>0</v>
      </c>
      <c r="J1398" s="7"/>
      <c r="K1398" s="10">
        <v>1500000</v>
      </c>
      <c r="L1398" s="10">
        <f>K1398/0.81</f>
        <v>1851851.8518518517</v>
      </c>
      <c r="M1398" s="7" t="s">
        <v>12</v>
      </c>
    </row>
    <row r="1399" spans="1:13" x14ac:dyDescent="0.2">
      <c r="A1399" s="7" t="s">
        <v>66</v>
      </c>
      <c r="B1399" s="7">
        <v>1985</v>
      </c>
      <c r="C1399" s="7">
        <v>12</v>
      </c>
      <c r="D1399" s="7">
        <v>24</v>
      </c>
      <c r="E1399" s="7">
        <v>1985</v>
      </c>
      <c r="F1399" s="7">
        <v>12</v>
      </c>
      <c r="G1399" s="7">
        <v>24</v>
      </c>
      <c r="H1399" s="7">
        <v>32</v>
      </c>
      <c r="I1399" s="7">
        <v>5000</v>
      </c>
      <c r="J1399" s="7"/>
      <c r="K1399" s="10">
        <v>450000000</v>
      </c>
      <c r="L1399" s="9">
        <f>K1399/0.49</f>
        <v>918367346.93877554</v>
      </c>
      <c r="M1399" s="7" t="s">
        <v>12</v>
      </c>
    </row>
    <row r="1400" spans="1:13" x14ac:dyDescent="0.2">
      <c r="A1400" s="7" t="s">
        <v>66</v>
      </c>
      <c r="B1400" s="7">
        <v>2009</v>
      </c>
      <c r="C1400" s="7">
        <v>11</v>
      </c>
      <c r="D1400" s="7">
        <v>24</v>
      </c>
      <c r="E1400" s="7">
        <v>2009</v>
      </c>
      <c r="F1400" s="7">
        <v>11</v>
      </c>
      <c r="G1400" s="7">
        <v>26</v>
      </c>
      <c r="H1400" s="7">
        <v>161</v>
      </c>
      <c r="I1400" s="7">
        <v>10000</v>
      </c>
      <c r="J1400" s="7"/>
      <c r="K1400" s="10">
        <v>900000000</v>
      </c>
      <c r="L1400" s="9">
        <f>K1400/0.98</f>
        <v>918367346.93877554</v>
      </c>
      <c r="M1400" s="7" t="s">
        <v>12</v>
      </c>
    </row>
    <row r="1401" spans="1:13" x14ac:dyDescent="0.2">
      <c r="A1401" s="7" t="s">
        <v>66</v>
      </c>
      <c r="B1401" s="7">
        <v>2011</v>
      </c>
      <c r="C1401" s="7">
        <v>1</v>
      </c>
      <c r="D1401" s="7">
        <v>25</v>
      </c>
      <c r="E1401" s="7">
        <v>2011</v>
      </c>
      <c r="F1401" s="7">
        <v>1</v>
      </c>
      <c r="G1401" s="7">
        <v>31</v>
      </c>
      <c r="H1401" s="7">
        <v>11</v>
      </c>
      <c r="I1401" s="7">
        <v>0</v>
      </c>
      <c r="J1401" s="7"/>
      <c r="K1401" s="10">
        <v>300000000</v>
      </c>
      <c r="L1401" s="10">
        <f>K1401/1.03</f>
        <v>291262135.92233008</v>
      </c>
      <c r="M1401" s="7" t="s">
        <v>12</v>
      </c>
    </row>
    <row r="1402" spans="1:13" x14ac:dyDescent="0.2">
      <c r="A1402" s="15" t="s">
        <v>45</v>
      </c>
      <c r="B1402" s="6">
        <v>1966</v>
      </c>
      <c r="C1402" s="6">
        <v>2</v>
      </c>
      <c r="D1402" s="6">
        <v>20</v>
      </c>
      <c r="E1402" s="6">
        <v>1966</v>
      </c>
      <c r="F1402" s="6">
        <v>2</v>
      </c>
      <c r="G1402" s="6">
        <v>20</v>
      </c>
      <c r="H1402" s="7"/>
      <c r="I1402" s="8">
        <v>2000</v>
      </c>
      <c r="J1402" s="8"/>
      <c r="K1402" s="9">
        <v>50000</v>
      </c>
      <c r="L1402" s="9">
        <f>K1402/0.15</f>
        <v>333333.33333333337</v>
      </c>
      <c r="M1402" s="11" t="s">
        <v>12</v>
      </c>
    </row>
    <row r="1403" spans="1:13" x14ac:dyDescent="0.2">
      <c r="A1403" s="7" t="s">
        <v>45</v>
      </c>
      <c r="B1403" s="7">
        <v>1978</v>
      </c>
      <c r="C1403" s="7">
        <v>12</v>
      </c>
      <c r="D1403" s="7"/>
      <c r="E1403" s="7">
        <v>1978</v>
      </c>
      <c r="F1403" s="7">
        <v>12</v>
      </c>
      <c r="G1403" s="7"/>
      <c r="H1403" s="7">
        <v>0</v>
      </c>
      <c r="I1403" s="7">
        <v>0</v>
      </c>
      <c r="J1403" s="7"/>
      <c r="K1403" s="10">
        <v>2000000</v>
      </c>
      <c r="L1403" s="9">
        <f>K1403/0.3</f>
        <v>6666666.666666667</v>
      </c>
      <c r="M1403" s="7" t="s">
        <v>12</v>
      </c>
    </row>
    <row r="1404" spans="1:13" x14ac:dyDescent="0.2">
      <c r="A1404" s="7" t="s">
        <v>45</v>
      </c>
      <c r="B1404" s="6">
        <v>1983</v>
      </c>
      <c r="C1404" s="6">
        <v>6</v>
      </c>
      <c r="D1404" s="6">
        <v>18</v>
      </c>
      <c r="E1404" s="6">
        <v>1983</v>
      </c>
      <c r="F1404" s="6">
        <v>7</v>
      </c>
      <c r="G1404" s="6">
        <v>7</v>
      </c>
      <c r="H1404" s="7"/>
      <c r="I1404" s="8">
        <v>5000</v>
      </c>
      <c r="J1404" s="7"/>
      <c r="K1404" s="9">
        <v>1406000</v>
      </c>
      <c r="L1404" s="9">
        <f>K1404/0.46</f>
        <v>3056521.7391304346</v>
      </c>
      <c r="M1404" s="7" t="s">
        <v>9</v>
      </c>
    </row>
    <row r="1405" spans="1:13" x14ac:dyDescent="0.2">
      <c r="A1405" s="7" t="s">
        <v>45</v>
      </c>
      <c r="B1405" s="7">
        <v>2002</v>
      </c>
      <c r="C1405" s="7">
        <v>1</v>
      </c>
      <c r="D1405" s="7">
        <v>9</v>
      </c>
      <c r="E1405" s="7">
        <v>2002</v>
      </c>
      <c r="F1405" s="7">
        <v>1</v>
      </c>
      <c r="G1405" s="7">
        <v>12</v>
      </c>
      <c r="H1405" s="7">
        <v>28</v>
      </c>
      <c r="I1405" s="7">
        <v>179000</v>
      </c>
      <c r="J1405" s="7"/>
      <c r="K1405" s="10">
        <v>40979000</v>
      </c>
      <c r="L1405" s="9">
        <f>K1405/0.82</f>
        <v>49974390.243902445</v>
      </c>
      <c r="M1405" s="7" t="s">
        <v>12</v>
      </c>
    </row>
    <row r="1406" spans="1:13" x14ac:dyDescent="0.2">
      <c r="A1406" s="7" t="s">
        <v>45</v>
      </c>
      <c r="B1406" s="7">
        <v>2012</v>
      </c>
      <c r="C1406" s="7">
        <v>8</v>
      </c>
      <c r="D1406" s="7">
        <v>15</v>
      </c>
      <c r="E1406" s="7">
        <v>2012</v>
      </c>
      <c r="F1406" s="7">
        <v>8</v>
      </c>
      <c r="G1406" s="7">
        <v>31</v>
      </c>
      <c r="H1406" s="7">
        <v>19</v>
      </c>
      <c r="I1406" s="7">
        <v>57000</v>
      </c>
      <c r="J1406" s="7"/>
      <c r="K1406" s="10">
        <v>10000000</v>
      </c>
      <c r="L1406" s="10">
        <f>K1406/1.05</f>
        <v>9523809.5238095243</v>
      </c>
      <c r="M1406" s="7" t="s">
        <v>12</v>
      </c>
    </row>
    <row r="1407" spans="1:13" x14ac:dyDescent="0.2">
      <c r="A1407" s="7" t="s">
        <v>332</v>
      </c>
      <c r="B1407" s="7">
        <v>2014</v>
      </c>
      <c r="C1407" s="7">
        <v>5</v>
      </c>
      <c r="D1407" s="7">
        <v>13</v>
      </c>
      <c r="E1407" s="7">
        <v>2014</v>
      </c>
      <c r="F1407" s="7">
        <v>5</v>
      </c>
      <c r="G1407" s="7">
        <v>20</v>
      </c>
      <c r="H1407" s="7">
        <v>51</v>
      </c>
      <c r="I1407" s="7">
        <v>1600000</v>
      </c>
      <c r="J1407" s="7"/>
      <c r="K1407" s="10">
        <v>2172355000</v>
      </c>
      <c r="L1407" s="10">
        <f>K1407/1.09</f>
        <v>1992986238.53211</v>
      </c>
      <c r="M1407" s="7" t="s">
        <v>12</v>
      </c>
    </row>
    <row r="1408" spans="1:13" x14ac:dyDescent="0.2">
      <c r="A1408" s="7" t="s">
        <v>320</v>
      </c>
      <c r="B1408" s="6">
        <v>2006</v>
      </c>
      <c r="C1408" s="6">
        <v>4</v>
      </c>
      <c r="D1408" s="6">
        <v>4</v>
      </c>
      <c r="E1408" s="6">
        <v>2006</v>
      </c>
      <c r="F1408" s="6">
        <v>5</v>
      </c>
      <c r="G1408" s="6">
        <v>11</v>
      </c>
      <c r="H1408" s="7">
        <v>0</v>
      </c>
      <c r="I1408" s="7"/>
      <c r="J1408" s="7"/>
      <c r="K1408" s="9">
        <v>44600000</v>
      </c>
      <c r="L1408" s="10">
        <f>K1408/0.92</f>
        <v>48478260.869565219</v>
      </c>
      <c r="M1408" s="7" t="s">
        <v>56</v>
      </c>
    </row>
    <row r="1409" spans="1:13" x14ac:dyDescent="0.2">
      <c r="A1409" s="7" t="s">
        <v>247</v>
      </c>
      <c r="B1409" s="7">
        <v>1997</v>
      </c>
      <c r="C1409" s="7">
        <v>8</v>
      </c>
      <c r="D1409" s="7">
        <v>13</v>
      </c>
      <c r="E1409" s="7">
        <v>1997</v>
      </c>
      <c r="F1409" s="7">
        <v>8</v>
      </c>
      <c r="G1409" s="7">
        <v>13</v>
      </c>
      <c r="H1409" s="7">
        <v>5</v>
      </c>
      <c r="I1409" s="7">
        <v>1237</v>
      </c>
      <c r="J1409" s="7"/>
      <c r="K1409" s="10">
        <v>1700000</v>
      </c>
      <c r="L1409" s="10">
        <f>K1409/0.74</f>
        <v>2297297.2972972975</v>
      </c>
      <c r="M1409" s="7" t="s">
        <v>12</v>
      </c>
    </row>
    <row r="1410" spans="1:13" x14ac:dyDescent="0.2">
      <c r="A1410" s="7" t="s">
        <v>262</v>
      </c>
      <c r="B1410" s="6">
        <v>1998</v>
      </c>
      <c r="C1410" s="6">
        <v>5</v>
      </c>
      <c r="D1410" s="6">
        <v>16</v>
      </c>
      <c r="E1410" s="6">
        <v>1998</v>
      </c>
      <c r="F1410" s="6">
        <v>6</v>
      </c>
      <c r="G1410" s="6">
        <v>6</v>
      </c>
      <c r="H1410" s="7">
        <v>15</v>
      </c>
      <c r="I1410" s="7"/>
      <c r="J1410" s="7"/>
      <c r="K1410" s="9">
        <v>3500000</v>
      </c>
      <c r="L1410" s="9">
        <f>K1410/0.75</f>
        <v>4666666.666666667</v>
      </c>
      <c r="M1410" s="7" t="s">
        <v>56</v>
      </c>
    </row>
    <row r="1411" spans="1:13" x14ac:dyDescent="0.2">
      <c r="A1411" s="7" t="s">
        <v>243</v>
      </c>
      <c r="B1411" s="7">
        <v>1997</v>
      </c>
      <c r="C1411" s="7">
        <v>7</v>
      </c>
      <c r="D1411" s="7">
        <v>4</v>
      </c>
      <c r="E1411" s="7">
        <v>1997</v>
      </c>
      <c r="F1411" s="7">
        <v>8</v>
      </c>
      <c r="G1411" s="7">
        <v>9</v>
      </c>
      <c r="H1411" s="7">
        <v>0</v>
      </c>
      <c r="I1411" s="7">
        <v>0</v>
      </c>
      <c r="J1411" s="7"/>
      <c r="K1411" s="10">
        <v>60000000</v>
      </c>
      <c r="L1411" s="10">
        <f>K1411/0.74</f>
        <v>81081081.081081077</v>
      </c>
      <c r="M1411" s="7" t="s">
        <v>12</v>
      </c>
    </row>
    <row r="1412" spans="1:13" x14ac:dyDescent="0.2">
      <c r="A1412" s="7" t="s">
        <v>243</v>
      </c>
      <c r="B1412" s="7">
        <v>1998</v>
      </c>
      <c r="C1412" s="7">
        <v>7</v>
      </c>
      <c r="D1412" s="7">
        <v>20</v>
      </c>
      <c r="E1412" s="7">
        <v>1998</v>
      </c>
      <c r="F1412" s="7">
        <v>7</v>
      </c>
      <c r="G1412" s="7">
        <v>24</v>
      </c>
      <c r="H1412" s="7">
        <v>54</v>
      </c>
      <c r="I1412" s="7">
        <v>11667</v>
      </c>
      <c r="J1412" s="7"/>
      <c r="K1412" s="10">
        <v>45000000</v>
      </c>
      <c r="L1412" s="9">
        <f>K1412/0.75</f>
        <v>60000000</v>
      </c>
      <c r="M1412" s="7" t="s">
        <v>12</v>
      </c>
    </row>
    <row r="1413" spans="1:13" x14ac:dyDescent="0.2">
      <c r="A1413" s="7" t="s">
        <v>243</v>
      </c>
      <c r="B1413" s="7">
        <v>2001</v>
      </c>
      <c r="C1413" s="7">
        <v>7</v>
      </c>
      <c r="D1413" s="7">
        <v>24</v>
      </c>
      <c r="E1413" s="7">
        <v>2001</v>
      </c>
      <c r="F1413" s="7">
        <v>7</v>
      </c>
      <c r="G1413" s="7">
        <v>31</v>
      </c>
      <c r="H1413" s="7">
        <v>1</v>
      </c>
      <c r="I1413" s="7">
        <v>0</v>
      </c>
      <c r="J1413" s="7"/>
      <c r="K1413" s="10">
        <v>6000000</v>
      </c>
      <c r="L1413" s="10">
        <f>K1413/0.81</f>
        <v>7407407.4074074067</v>
      </c>
      <c r="M1413" s="7" t="s">
        <v>12</v>
      </c>
    </row>
    <row r="1414" spans="1:13" x14ac:dyDescent="0.2">
      <c r="A1414" s="7" t="s">
        <v>243</v>
      </c>
      <c r="B1414" s="7">
        <v>2002</v>
      </c>
      <c r="C1414" s="7">
        <v>8</v>
      </c>
      <c r="D1414" s="7">
        <v>16</v>
      </c>
      <c r="E1414" s="7">
        <v>2002</v>
      </c>
      <c r="F1414" s="7">
        <v>8</v>
      </c>
      <c r="G1414" s="7">
        <v>18</v>
      </c>
      <c r="H1414" s="7">
        <v>0</v>
      </c>
      <c r="I1414" s="7">
        <v>0</v>
      </c>
      <c r="J1414" s="7"/>
      <c r="K1414" s="10">
        <v>3000000</v>
      </c>
      <c r="L1414" s="9">
        <f>K1414/0.82</f>
        <v>3658536.5853658537</v>
      </c>
      <c r="M1414" s="7" t="s">
        <v>12</v>
      </c>
    </row>
    <row r="1415" spans="1:13" x14ac:dyDescent="0.2">
      <c r="A1415" s="7" t="s">
        <v>243</v>
      </c>
      <c r="B1415" s="7">
        <v>2010</v>
      </c>
      <c r="C1415" s="7">
        <v>5</v>
      </c>
      <c r="D1415" s="7">
        <v>15</v>
      </c>
      <c r="E1415" s="7">
        <v>2010</v>
      </c>
      <c r="F1415" s="7">
        <v>5</v>
      </c>
      <c r="G1415" s="7">
        <v>26</v>
      </c>
      <c r="H1415" s="7">
        <v>1</v>
      </c>
      <c r="I1415" s="7">
        <v>200</v>
      </c>
      <c r="J1415" s="7"/>
      <c r="K1415" s="10">
        <v>25000000</v>
      </c>
      <c r="L1415" s="10">
        <f>K1415/1</f>
        <v>25000000</v>
      </c>
      <c r="M1415" s="7" t="s">
        <v>12</v>
      </c>
    </row>
    <row r="1416" spans="1:13" x14ac:dyDescent="0.2">
      <c r="A1416" s="7" t="s">
        <v>315</v>
      </c>
      <c r="B1416" s="7">
        <v>2005</v>
      </c>
      <c r="C1416" s="7">
        <v>8</v>
      </c>
      <c r="D1416" s="7">
        <v>19</v>
      </c>
      <c r="E1416" s="7">
        <v>2005</v>
      </c>
      <c r="F1416" s="7">
        <v>8</v>
      </c>
      <c r="G1416" s="7">
        <v>24</v>
      </c>
      <c r="H1416" s="7">
        <v>0</v>
      </c>
      <c r="I1416" s="7">
        <v>0</v>
      </c>
      <c r="J1416" s="7"/>
      <c r="K1416" s="10">
        <v>5000000</v>
      </c>
      <c r="L1416" s="10">
        <f>K1416/0.9</f>
        <v>5555555.555555555</v>
      </c>
      <c r="M1416" s="7" t="s">
        <v>12</v>
      </c>
    </row>
    <row r="1417" spans="1:13" x14ac:dyDescent="0.2">
      <c r="A1417" s="7" t="s">
        <v>315</v>
      </c>
      <c r="B1417" s="6">
        <v>2007</v>
      </c>
      <c r="C1417" s="6">
        <v>9</v>
      </c>
      <c r="D1417" s="6">
        <v>18</v>
      </c>
      <c r="E1417" s="6">
        <v>2007</v>
      </c>
      <c r="F1417" s="6">
        <v>9</v>
      </c>
      <c r="G1417" s="6">
        <v>20</v>
      </c>
      <c r="H1417" s="7">
        <v>6</v>
      </c>
      <c r="I1417" s="7"/>
      <c r="J1417" s="7"/>
      <c r="K1417" s="9">
        <v>276000000</v>
      </c>
      <c r="L1417" s="10">
        <f>K1417/0.95</f>
        <v>290526315.78947371</v>
      </c>
      <c r="M1417" s="7" t="s">
        <v>56</v>
      </c>
    </row>
    <row r="1418" spans="1:13" x14ac:dyDescent="0.2">
      <c r="A1418" s="7" t="s">
        <v>315</v>
      </c>
      <c r="B1418" s="7">
        <v>2012</v>
      </c>
      <c r="C1418" s="7">
        <v>11</v>
      </c>
      <c r="D1418" s="7">
        <v>5</v>
      </c>
      <c r="E1418" s="7">
        <v>2012</v>
      </c>
      <c r="F1418" s="7">
        <v>11</v>
      </c>
      <c r="G1418" s="7">
        <v>6</v>
      </c>
      <c r="H1418" s="7">
        <v>0</v>
      </c>
      <c r="I1418" s="7">
        <v>12000</v>
      </c>
      <c r="J1418" s="7"/>
      <c r="K1418" s="10">
        <v>265000000</v>
      </c>
      <c r="L1418" s="10">
        <f>K1418/1.05</f>
        <v>252380952.38095236</v>
      </c>
      <c r="M1418" s="7" t="s">
        <v>12</v>
      </c>
    </row>
    <row r="1419" spans="1:13" x14ac:dyDescent="0.2">
      <c r="A1419" s="7" t="s">
        <v>331</v>
      </c>
      <c r="B1419" s="7">
        <v>2014</v>
      </c>
      <c r="C1419" s="7">
        <v>4</v>
      </c>
      <c r="D1419" s="7">
        <v>1</v>
      </c>
      <c r="E1419" s="7">
        <v>2014</v>
      </c>
      <c r="F1419" s="7">
        <v>4</v>
      </c>
      <c r="G1419" s="7">
        <v>8</v>
      </c>
      <c r="H1419" s="7">
        <v>47</v>
      </c>
      <c r="I1419" s="7">
        <v>52000</v>
      </c>
      <c r="J1419" s="7"/>
      <c r="K1419" s="10">
        <v>24000000</v>
      </c>
      <c r="L1419" s="10">
        <f>K1419/1.09</f>
        <v>22018348.62385321</v>
      </c>
      <c r="M1419" s="7" t="s">
        <v>12</v>
      </c>
    </row>
    <row r="1420" spans="1:13" x14ac:dyDescent="0.2">
      <c r="A1420" s="7" t="s">
        <v>312</v>
      </c>
      <c r="B1420" s="7">
        <v>2005</v>
      </c>
      <c r="C1420" s="7">
        <v>4</v>
      </c>
      <c r="D1420" s="7">
        <v>23</v>
      </c>
      <c r="E1420" s="7">
        <v>2005</v>
      </c>
      <c r="F1420" s="7">
        <v>6</v>
      </c>
      <c r="G1420" s="7">
        <v>14</v>
      </c>
      <c r="H1420" s="7">
        <v>5</v>
      </c>
      <c r="I1420" s="7">
        <v>5020</v>
      </c>
      <c r="J1420" s="7"/>
      <c r="K1420" s="10">
        <v>20000</v>
      </c>
      <c r="L1420" s="10">
        <f>K1420/0.9</f>
        <v>22222.222222222223</v>
      </c>
      <c r="M1420" s="7" t="s">
        <v>12</v>
      </c>
    </row>
    <row r="1421" spans="1:13" x14ac:dyDescent="0.2">
      <c r="A1421" s="7" t="s">
        <v>24</v>
      </c>
      <c r="B1421" s="6">
        <v>1981</v>
      </c>
      <c r="C1421" s="6">
        <v>1</v>
      </c>
      <c r="D1421" s="6">
        <v>25</v>
      </c>
      <c r="E1421" s="7"/>
      <c r="F1421" s="7"/>
      <c r="G1421" s="7"/>
      <c r="H1421" s="7">
        <v>104</v>
      </c>
      <c r="I1421" s="7"/>
      <c r="J1421" s="8">
        <v>185</v>
      </c>
      <c r="K1421" s="9">
        <v>1000000</v>
      </c>
      <c r="L1421" s="9">
        <f>K1421/0.42</f>
        <v>2380952.3809523811</v>
      </c>
      <c r="M1421" s="7" t="s">
        <v>9</v>
      </c>
    </row>
    <row r="1422" spans="1:13" x14ac:dyDescent="0.2">
      <c r="A1422" s="7" t="s">
        <v>24</v>
      </c>
      <c r="B1422" s="6">
        <v>1987</v>
      </c>
      <c r="C1422" s="6">
        <v>9</v>
      </c>
      <c r="D1422" s="6">
        <v>26</v>
      </c>
      <c r="E1422" s="6">
        <v>1987</v>
      </c>
      <c r="F1422" s="6">
        <v>9</v>
      </c>
      <c r="G1422" s="6">
        <v>29</v>
      </c>
      <c r="H1422" s="7">
        <v>388</v>
      </c>
      <c r="I1422" s="8">
        <v>65000</v>
      </c>
      <c r="J1422" s="8">
        <v>65000</v>
      </c>
      <c r="K1422" s="9">
        <v>765305000</v>
      </c>
      <c r="L1422" s="10">
        <f>K1422/0.52</f>
        <v>1471740384.6153846</v>
      </c>
      <c r="M1422" s="7" t="s">
        <v>9</v>
      </c>
    </row>
    <row r="1423" spans="1:13" x14ac:dyDescent="0.2">
      <c r="A1423" s="7" t="s">
        <v>24</v>
      </c>
      <c r="B1423" s="6">
        <v>1995</v>
      </c>
      <c r="C1423" s="6">
        <v>12</v>
      </c>
      <c r="D1423" s="6">
        <v>25</v>
      </c>
      <c r="E1423" s="6">
        <v>1996</v>
      </c>
      <c r="F1423" s="6">
        <v>1</v>
      </c>
      <c r="G1423" s="6">
        <v>2</v>
      </c>
      <c r="H1423" s="7">
        <v>157</v>
      </c>
      <c r="I1423" s="7"/>
      <c r="J1423" s="7"/>
      <c r="K1423" s="9">
        <v>600000000</v>
      </c>
      <c r="L1423" s="9">
        <f>K1423/0.72</f>
        <v>833333333.33333337</v>
      </c>
      <c r="M1423" s="7" t="s">
        <v>56</v>
      </c>
    </row>
    <row r="1424" spans="1:13" x14ac:dyDescent="0.2">
      <c r="A1424" s="7" t="s">
        <v>24</v>
      </c>
      <c r="B1424" s="6">
        <v>1996</v>
      </c>
      <c r="C1424" s="6">
        <v>2</v>
      </c>
      <c r="D1424" s="6">
        <v>9</v>
      </c>
      <c r="E1424" s="6">
        <v>1996</v>
      </c>
      <c r="F1424" s="6">
        <v>2</v>
      </c>
      <c r="G1424" s="6">
        <v>19</v>
      </c>
      <c r="H1424" s="7">
        <v>66</v>
      </c>
      <c r="I1424" s="7"/>
      <c r="J1424" s="7"/>
      <c r="K1424" s="9">
        <v>6860000</v>
      </c>
      <c r="L1424" s="10">
        <f>K1424/0.72</f>
        <v>9527777.777777778</v>
      </c>
      <c r="M1424" s="7" t="s">
        <v>56</v>
      </c>
    </row>
    <row r="1425" spans="1:13" x14ac:dyDescent="0.2">
      <c r="A1425" s="7" t="s">
        <v>24</v>
      </c>
      <c r="B1425" s="7">
        <v>1999</v>
      </c>
      <c r="C1425" s="7">
        <v>10</v>
      </c>
      <c r="D1425" s="7">
        <v>26</v>
      </c>
      <c r="E1425" s="7">
        <v>1999</v>
      </c>
      <c r="F1425" s="7">
        <v>10</v>
      </c>
      <c r="G1425" s="7">
        <v>28</v>
      </c>
      <c r="H1425" s="7">
        <v>4</v>
      </c>
      <c r="I1425" s="7">
        <v>300</v>
      </c>
      <c r="J1425" s="7"/>
      <c r="K1425" s="10">
        <v>13300000</v>
      </c>
      <c r="L1425" s="10">
        <f>K1425/0.76</f>
        <v>17500000</v>
      </c>
      <c r="M1425" s="7" t="s">
        <v>12</v>
      </c>
    </row>
    <row r="1426" spans="1:13" x14ac:dyDescent="0.2">
      <c r="A1426" s="7" t="s">
        <v>24</v>
      </c>
      <c r="B1426" s="7">
        <v>1999</v>
      </c>
      <c r="C1426" s="7">
        <v>12</v>
      </c>
      <c r="D1426" s="7">
        <v>21</v>
      </c>
      <c r="E1426" s="7">
        <v>1999</v>
      </c>
      <c r="F1426" s="7">
        <v>12</v>
      </c>
      <c r="G1426" s="7">
        <v>23</v>
      </c>
      <c r="H1426" s="7">
        <v>23</v>
      </c>
      <c r="I1426" s="7">
        <v>2000</v>
      </c>
      <c r="J1426" s="7"/>
      <c r="K1426" s="10">
        <v>6300000</v>
      </c>
      <c r="L1426" s="10">
        <f>K1426/0.76</f>
        <v>8289473.6842105258</v>
      </c>
      <c r="M1426" s="7" t="s">
        <v>12</v>
      </c>
    </row>
    <row r="1427" spans="1:13" x14ac:dyDescent="0.2">
      <c r="A1427" s="7" t="s">
        <v>24</v>
      </c>
      <c r="B1427" s="7">
        <v>2000</v>
      </c>
      <c r="C1427" s="7">
        <v>1</v>
      </c>
      <c r="D1427" s="7">
        <v>26</v>
      </c>
      <c r="E1427" s="7">
        <v>2000</v>
      </c>
      <c r="F1427" s="7">
        <v>3</v>
      </c>
      <c r="G1427" s="7">
        <v>27</v>
      </c>
      <c r="H1427" s="7">
        <v>83</v>
      </c>
      <c r="I1427" s="7">
        <v>200</v>
      </c>
      <c r="J1427" s="7"/>
      <c r="K1427" s="10">
        <v>160000000</v>
      </c>
      <c r="L1427" s="10">
        <f>K1427/0.79</f>
        <v>202531645.56962025</v>
      </c>
      <c r="M1427" s="7" t="s">
        <v>12</v>
      </c>
    </row>
    <row r="1428" spans="1:13" x14ac:dyDescent="0.2">
      <c r="A1428" s="7" t="s">
        <v>24</v>
      </c>
      <c r="B1428" s="6">
        <v>2004</v>
      </c>
      <c r="C1428" s="6">
        <v>12</v>
      </c>
      <c r="D1428" s="6">
        <v>22</v>
      </c>
      <c r="E1428" s="6">
        <v>2004</v>
      </c>
      <c r="F1428" s="6">
        <v>12</v>
      </c>
      <c r="G1428" s="6">
        <v>24</v>
      </c>
      <c r="H1428" s="7"/>
      <c r="I1428" s="7"/>
      <c r="J1428" s="7"/>
      <c r="K1428" s="18">
        <v>2000000</v>
      </c>
      <c r="L1428" s="9">
        <f>K1428/0.87</f>
        <v>2298850.5747126439</v>
      </c>
      <c r="M1428" s="7" t="s">
        <v>56</v>
      </c>
    </row>
    <row r="1429" spans="1:13" x14ac:dyDescent="0.2">
      <c r="A1429" s="7" t="s">
        <v>24</v>
      </c>
      <c r="B1429" s="7">
        <v>2006</v>
      </c>
      <c r="C1429" s="7">
        <v>3</v>
      </c>
      <c r="D1429" s="7">
        <v>26</v>
      </c>
      <c r="E1429" s="7">
        <v>2006</v>
      </c>
      <c r="F1429" s="7">
        <v>3</v>
      </c>
      <c r="G1429" s="7">
        <v>30</v>
      </c>
      <c r="H1429" s="7">
        <v>6</v>
      </c>
      <c r="I1429" s="7">
        <v>4160</v>
      </c>
      <c r="J1429" s="7"/>
      <c r="K1429" s="10">
        <v>71000000</v>
      </c>
      <c r="L1429" s="10">
        <f>K1429/0.92</f>
        <v>77173913.043478251</v>
      </c>
      <c r="M1429" s="7" t="s">
        <v>12</v>
      </c>
    </row>
    <row r="1430" spans="1:13" x14ac:dyDescent="0.2">
      <c r="A1430" s="7" t="s">
        <v>24</v>
      </c>
      <c r="B1430" s="7">
        <v>2006</v>
      </c>
      <c r="C1430" s="7">
        <v>8</v>
      </c>
      <c r="D1430" s="7">
        <v>2</v>
      </c>
      <c r="E1430" s="7">
        <v>2006</v>
      </c>
      <c r="F1430" s="7">
        <v>8</v>
      </c>
      <c r="G1430" s="7">
        <v>4</v>
      </c>
      <c r="H1430" s="7">
        <v>6</v>
      </c>
      <c r="I1430" s="7">
        <v>3000</v>
      </c>
      <c r="J1430" s="7"/>
      <c r="K1430" s="10">
        <v>145000000</v>
      </c>
      <c r="L1430" s="10">
        <f>K1430/0.92</f>
        <v>157608695.65217391</v>
      </c>
      <c r="M1430" s="7" t="s">
        <v>12</v>
      </c>
    </row>
    <row r="1431" spans="1:13" x14ac:dyDescent="0.2">
      <c r="A1431" s="7" t="s">
        <v>24</v>
      </c>
      <c r="B1431" s="7">
        <v>2008</v>
      </c>
      <c r="C1431" s="7">
        <v>6</v>
      </c>
      <c r="D1431" s="7">
        <v>19</v>
      </c>
      <c r="E1431" s="7">
        <v>2008</v>
      </c>
      <c r="F1431" s="7">
        <v>6</v>
      </c>
      <c r="G1431" s="7">
        <v>19</v>
      </c>
      <c r="H1431" s="7">
        <v>11</v>
      </c>
      <c r="I1431" s="7">
        <v>4000</v>
      </c>
      <c r="J1431" s="7"/>
      <c r="K1431" s="10">
        <v>1264000</v>
      </c>
      <c r="L1431" s="9">
        <f>K1431/0.99</f>
        <v>1276767.6767676768</v>
      </c>
      <c r="M1431" s="7" t="s">
        <v>12</v>
      </c>
    </row>
    <row r="1432" spans="1:13" x14ac:dyDescent="0.2">
      <c r="A1432" s="7" t="s">
        <v>24</v>
      </c>
      <c r="B1432" s="7">
        <v>2011</v>
      </c>
      <c r="C1432" s="7">
        <v>1</v>
      </c>
      <c r="D1432" s="7">
        <v>1</v>
      </c>
      <c r="E1432" s="7">
        <v>2011</v>
      </c>
      <c r="F1432" s="7">
        <v>2</v>
      </c>
      <c r="G1432" s="7">
        <v>4</v>
      </c>
      <c r="H1432" s="7">
        <v>40</v>
      </c>
      <c r="I1432" s="7">
        <v>200321</v>
      </c>
      <c r="J1432" s="7"/>
      <c r="K1432" s="10">
        <v>211000000</v>
      </c>
      <c r="L1432" s="10">
        <f>K1432/1.03</f>
        <v>204854368.93203884</v>
      </c>
      <c r="M1432" s="7" t="s">
        <v>12</v>
      </c>
    </row>
    <row r="1433" spans="1:13" x14ac:dyDescent="0.2">
      <c r="A1433" s="7" t="s">
        <v>24</v>
      </c>
      <c r="B1433" s="7">
        <v>2012</v>
      </c>
      <c r="C1433" s="7">
        <v>10</v>
      </c>
      <c r="D1433" s="7">
        <v>24</v>
      </c>
      <c r="E1433" s="7">
        <v>2012</v>
      </c>
      <c r="F1433" s="7">
        <v>10</v>
      </c>
      <c r="G1433" s="7">
        <v>29</v>
      </c>
      <c r="H1433" s="7">
        <v>13</v>
      </c>
      <c r="I1433" s="7">
        <v>125000</v>
      </c>
      <c r="J1433" s="7"/>
      <c r="K1433" s="10">
        <v>200000000</v>
      </c>
      <c r="L1433" s="10">
        <f>K1433/1.05</f>
        <v>190476190.47619048</v>
      </c>
      <c r="M1433" s="7" t="s">
        <v>12</v>
      </c>
    </row>
    <row r="1434" spans="1:13" x14ac:dyDescent="0.2">
      <c r="A1434" s="7" t="s">
        <v>24</v>
      </c>
      <c r="B1434" s="7">
        <v>2014</v>
      </c>
      <c r="C1434" s="7">
        <v>3</v>
      </c>
      <c r="D1434" s="7">
        <v>1</v>
      </c>
      <c r="E1434" s="7">
        <v>2014</v>
      </c>
      <c r="F1434" s="7">
        <v>3</v>
      </c>
      <c r="G1434" s="7">
        <v>18</v>
      </c>
      <c r="H1434" s="7">
        <v>32</v>
      </c>
      <c r="I1434" s="7">
        <v>7185</v>
      </c>
      <c r="J1434" s="7"/>
      <c r="K1434" s="10">
        <v>85000000</v>
      </c>
      <c r="L1434" s="10">
        <f>K1434/1.09</f>
        <v>77981651.376146778</v>
      </c>
      <c r="M1434" s="7" t="s">
        <v>12</v>
      </c>
    </row>
    <row r="1435" spans="1:13" x14ac:dyDescent="0.2">
      <c r="A1435" s="7" t="s">
        <v>91</v>
      </c>
      <c r="B1435" s="6">
        <v>1988</v>
      </c>
      <c r="C1435" s="6">
        <v>2</v>
      </c>
      <c r="D1435" s="6">
        <v>10</v>
      </c>
      <c r="E1435" s="6">
        <v>1988</v>
      </c>
      <c r="F1435" s="6">
        <v>3</v>
      </c>
      <c r="G1435" s="6">
        <v>2</v>
      </c>
      <c r="H1435" s="7">
        <v>24</v>
      </c>
      <c r="I1435" s="7"/>
      <c r="J1435" s="7"/>
      <c r="K1435" s="9">
        <v>400000000</v>
      </c>
      <c r="L1435" s="9">
        <f>K1435/0.54</f>
        <v>740740740.74074066</v>
      </c>
      <c r="M1435" s="7" t="s">
        <v>56</v>
      </c>
    </row>
    <row r="1436" spans="1:13" x14ac:dyDescent="0.2">
      <c r="A1436" s="7" t="s">
        <v>91</v>
      </c>
      <c r="B1436" s="6">
        <v>2001</v>
      </c>
      <c r="C1436" s="6">
        <v>8</v>
      </c>
      <c r="D1436" s="6">
        <v>17</v>
      </c>
      <c r="E1436" s="6">
        <v>2001</v>
      </c>
      <c r="F1436" s="6">
        <v>9</v>
      </c>
      <c r="G1436" s="6">
        <v>3</v>
      </c>
      <c r="H1436" s="7"/>
      <c r="I1436" s="7"/>
      <c r="J1436" s="7"/>
      <c r="K1436" s="9">
        <v>36000000</v>
      </c>
      <c r="L1436" s="10">
        <f>K1436/0.81</f>
        <v>44444444.44444444</v>
      </c>
      <c r="M1436" s="7" t="s">
        <v>56</v>
      </c>
    </row>
    <row r="1437" spans="1:13" x14ac:dyDescent="0.2">
      <c r="A1437" s="7" t="s">
        <v>111</v>
      </c>
      <c r="B1437" s="6">
        <v>1989</v>
      </c>
      <c r="C1437" s="6">
        <v>7</v>
      </c>
      <c r="D1437" s="6">
        <v>25</v>
      </c>
      <c r="E1437" s="6">
        <v>1989</v>
      </c>
      <c r="F1437" s="6">
        <v>7</v>
      </c>
      <c r="G1437" s="6">
        <v>29</v>
      </c>
      <c r="H1437" s="7">
        <v>131</v>
      </c>
      <c r="I1437" s="7"/>
      <c r="J1437" s="7"/>
      <c r="K1437" s="9">
        <v>231000000</v>
      </c>
      <c r="L1437" s="9">
        <f>K1437/0.57</f>
        <v>405263157.89473689</v>
      </c>
      <c r="M1437" s="7" t="s">
        <v>56</v>
      </c>
    </row>
    <row r="1438" spans="1:13" x14ac:dyDescent="0.2">
      <c r="A1438" s="7" t="s">
        <v>111</v>
      </c>
      <c r="B1438" s="6">
        <v>1990</v>
      </c>
      <c r="C1438" s="6">
        <v>9</v>
      </c>
      <c r="D1438" s="6">
        <v>11</v>
      </c>
      <c r="E1438" s="6">
        <v>1990</v>
      </c>
      <c r="F1438" s="6">
        <v>9</v>
      </c>
      <c r="G1438" s="6">
        <v>14</v>
      </c>
      <c r="H1438" s="7">
        <v>114</v>
      </c>
      <c r="I1438" s="7"/>
      <c r="J1438" s="7"/>
      <c r="K1438" s="9">
        <v>400000000</v>
      </c>
      <c r="L1438" s="12">
        <f>K1438/0.6</f>
        <v>666666666.66666675</v>
      </c>
      <c r="M1438" s="7" t="s">
        <v>56</v>
      </c>
    </row>
    <row r="1439" spans="1:13" x14ac:dyDescent="0.2">
      <c r="A1439" s="7" t="s">
        <v>111</v>
      </c>
      <c r="B1439" s="6">
        <v>1991</v>
      </c>
      <c r="C1439" s="6">
        <v>5</v>
      </c>
      <c r="D1439" s="6">
        <v>25</v>
      </c>
      <c r="E1439" s="6">
        <v>1991</v>
      </c>
      <c r="F1439" s="6">
        <v>5</v>
      </c>
      <c r="G1439" s="6">
        <v>27</v>
      </c>
      <c r="H1439" s="7"/>
      <c r="I1439" s="7"/>
      <c r="J1439" s="7"/>
      <c r="K1439" s="9">
        <v>152000</v>
      </c>
      <c r="L1439" s="10">
        <f>K1439/0.62</f>
        <v>245161.29032258064</v>
      </c>
      <c r="M1439" s="7" t="s">
        <v>56</v>
      </c>
    </row>
    <row r="1440" spans="1:13" x14ac:dyDescent="0.2">
      <c r="A1440" s="7" t="s">
        <v>111</v>
      </c>
      <c r="B1440" s="6">
        <v>1991</v>
      </c>
      <c r="C1440" s="6">
        <v>7</v>
      </c>
      <c r="D1440" s="6">
        <v>22</v>
      </c>
      <c r="E1440" s="6">
        <v>1991</v>
      </c>
      <c r="F1440" s="6">
        <v>7</v>
      </c>
      <c r="G1440" s="6">
        <v>26</v>
      </c>
      <c r="H1440" s="7">
        <v>54</v>
      </c>
      <c r="I1440" s="7"/>
      <c r="J1440" s="7"/>
      <c r="K1440" s="9">
        <v>105000000</v>
      </c>
      <c r="L1440" s="10">
        <f>K1440/0.62</f>
        <v>169354838.70967743</v>
      </c>
      <c r="M1440" s="7" t="s">
        <v>56</v>
      </c>
    </row>
    <row r="1441" spans="1:13" x14ac:dyDescent="0.2">
      <c r="A1441" s="7" t="s">
        <v>111</v>
      </c>
      <c r="B1441" s="6">
        <v>1997</v>
      </c>
      <c r="C1441" s="6">
        <v>6</v>
      </c>
      <c r="D1441" s="6">
        <v>28</v>
      </c>
      <c r="E1441" s="6">
        <v>1997</v>
      </c>
      <c r="F1441" s="6">
        <v>7</v>
      </c>
      <c r="G1441" s="6">
        <v>5</v>
      </c>
      <c r="H1441" s="7">
        <v>4</v>
      </c>
      <c r="I1441" s="7"/>
      <c r="J1441" s="7"/>
      <c r="K1441" s="9">
        <v>1650000</v>
      </c>
      <c r="L1441" s="10">
        <f>K1441/0.74</f>
        <v>2229729.7297297297</v>
      </c>
      <c r="M1441" s="7" t="s">
        <v>56</v>
      </c>
    </row>
    <row r="1442" spans="1:13" x14ac:dyDescent="0.2">
      <c r="A1442" s="7" t="s">
        <v>111</v>
      </c>
      <c r="B1442" s="6">
        <v>1997</v>
      </c>
      <c r="C1442" s="6">
        <v>7</v>
      </c>
      <c r="D1442" s="6">
        <v>29</v>
      </c>
      <c r="E1442" s="6">
        <v>1997</v>
      </c>
      <c r="F1442" s="6">
        <v>8</v>
      </c>
      <c r="G1442" s="6">
        <v>3</v>
      </c>
      <c r="H1442" s="7">
        <v>12</v>
      </c>
      <c r="I1442" s="7"/>
      <c r="J1442" s="7"/>
      <c r="K1442" s="9">
        <v>9900000</v>
      </c>
      <c r="L1442" s="10">
        <f>K1442/0.74</f>
        <v>13378378.378378378</v>
      </c>
      <c r="M1442" s="7" t="s">
        <v>56</v>
      </c>
    </row>
    <row r="1443" spans="1:13" x14ac:dyDescent="0.2">
      <c r="A1443" s="7" t="s">
        <v>111</v>
      </c>
      <c r="B1443" s="6">
        <v>2002</v>
      </c>
      <c r="C1443" s="6">
        <v>8</v>
      </c>
      <c r="D1443" s="6">
        <v>31</v>
      </c>
      <c r="E1443" s="6">
        <v>2002</v>
      </c>
      <c r="F1443" s="6">
        <v>9</v>
      </c>
      <c r="G1443" s="6">
        <v>3</v>
      </c>
      <c r="H1443" s="7">
        <v>138</v>
      </c>
      <c r="I1443" s="7"/>
      <c r="J1443" s="7"/>
      <c r="K1443" s="9">
        <v>800000000</v>
      </c>
      <c r="L1443" s="9">
        <f>K1443/0.82</f>
        <v>975609756.097561</v>
      </c>
      <c r="M1443" s="7" t="s">
        <v>56</v>
      </c>
    </row>
    <row r="1444" spans="1:13" x14ac:dyDescent="0.2">
      <c r="A1444" s="7" t="s">
        <v>111</v>
      </c>
      <c r="B1444" s="6">
        <v>2003</v>
      </c>
      <c r="C1444" s="6">
        <v>9</v>
      </c>
      <c r="D1444" s="6">
        <v>12</v>
      </c>
      <c r="E1444" s="6">
        <v>2003</v>
      </c>
      <c r="F1444" s="6">
        <v>9</v>
      </c>
      <c r="G1444" s="6">
        <v>15</v>
      </c>
      <c r="H1444" s="7">
        <v>127</v>
      </c>
      <c r="I1444" s="7"/>
      <c r="J1444" s="7"/>
      <c r="K1444" s="9">
        <v>2900000000</v>
      </c>
      <c r="L1444" s="10">
        <f>K1444/0.84</f>
        <v>3452380952.3809524</v>
      </c>
      <c r="M1444" s="7" t="s">
        <v>56</v>
      </c>
    </row>
    <row r="1445" spans="1:13" x14ac:dyDescent="0.2">
      <c r="A1445" s="7" t="s">
        <v>86</v>
      </c>
      <c r="B1445" s="6">
        <v>1987</v>
      </c>
      <c r="C1445" s="6">
        <v>7</v>
      </c>
      <c r="D1445" s="6">
        <v>21</v>
      </c>
      <c r="E1445" s="6">
        <v>1987</v>
      </c>
      <c r="F1445" s="6">
        <v>7</v>
      </c>
      <c r="G1445" s="6">
        <v>29</v>
      </c>
      <c r="H1445" s="7">
        <v>330</v>
      </c>
      <c r="I1445" s="7"/>
      <c r="J1445" s="7"/>
      <c r="K1445" s="9">
        <v>22000000</v>
      </c>
      <c r="L1445" s="10">
        <f>K1445/0.52</f>
        <v>42307692.307692304</v>
      </c>
      <c r="M1445" s="7" t="s">
        <v>56</v>
      </c>
    </row>
    <row r="1446" spans="1:13" x14ac:dyDescent="0.2">
      <c r="A1446" s="7" t="s">
        <v>95</v>
      </c>
      <c r="B1446" s="6">
        <v>1988</v>
      </c>
      <c r="C1446" s="6">
        <v>7</v>
      </c>
      <c r="D1446" s="6">
        <v>20</v>
      </c>
      <c r="E1446" s="6">
        <v>1988</v>
      </c>
      <c r="F1446" s="6">
        <v>7</v>
      </c>
      <c r="G1446" s="6">
        <v>20</v>
      </c>
      <c r="H1446" s="7">
        <v>16</v>
      </c>
      <c r="I1446" s="7"/>
      <c r="J1446" s="7"/>
      <c r="K1446" s="9">
        <v>45000000</v>
      </c>
      <c r="L1446" s="9">
        <f>K1446/0.54</f>
        <v>83333333.333333328</v>
      </c>
      <c r="M1446" s="7" t="s">
        <v>56</v>
      </c>
    </row>
    <row r="1447" spans="1:13" x14ac:dyDescent="0.2">
      <c r="A1447" s="7" t="s">
        <v>217</v>
      </c>
      <c r="B1447" s="6">
        <v>1995</v>
      </c>
      <c r="C1447" s="6">
        <v>8</v>
      </c>
      <c r="D1447" s="6">
        <v>24</v>
      </c>
      <c r="E1447" s="6">
        <v>1995</v>
      </c>
      <c r="F1447" s="6">
        <v>8</v>
      </c>
      <c r="G1447" s="6">
        <v>27</v>
      </c>
      <c r="H1447" s="7">
        <v>53</v>
      </c>
      <c r="I1447" s="7"/>
      <c r="J1447" s="7"/>
      <c r="K1447" s="9">
        <v>246000000</v>
      </c>
      <c r="L1447" s="9">
        <f>K1447/0.7</f>
        <v>351428571.42857146</v>
      </c>
      <c r="M1447" s="7" t="s">
        <v>56</v>
      </c>
    </row>
    <row r="1448" spans="1:13" x14ac:dyDescent="0.2">
      <c r="A1448" s="7" t="s">
        <v>189</v>
      </c>
      <c r="B1448" s="6">
        <v>1993</v>
      </c>
      <c r="C1448" s="6">
        <v>12</v>
      </c>
      <c r="D1448" s="6">
        <v>4</v>
      </c>
      <c r="E1448" s="6">
        <v>1993</v>
      </c>
      <c r="F1448" s="6">
        <v>12</v>
      </c>
      <c r="G1448" s="6">
        <v>15</v>
      </c>
      <c r="H1448" s="7">
        <v>70</v>
      </c>
      <c r="I1448" s="7"/>
      <c r="J1448" s="7"/>
      <c r="K1448" s="9">
        <v>216000000</v>
      </c>
      <c r="L1448" s="9">
        <f t="shared" ref="L1448:L1453" si="13">K1448/0.66</f>
        <v>327272727.27272725</v>
      </c>
      <c r="M1448" s="7" t="s">
        <v>56</v>
      </c>
    </row>
    <row r="1449" spans="1:13" x14ac:dyDescent="0.2">
      <c r="A1449" s="7" t="s">
        <v>169</v>
      </c>
      <c r="B1449" s="6">
        <v>1993</v>
      </c>
      <c r="C1449" s="6">
        <v>5</v>
      </c>
      <c r="D1449" s="6">
        <v>1</v>
      </c>
      <c r="E1449" s="6">
        <v>1993</v>
      </c>
      <c r="F1449" s="6">
        <v>5</v>
      </c>
      <c r="G1449" s="6">
        <v>7</v>
      </c>
      <c r="H1449" s="7">
        <v>65</v>
      </c>
      <c r="I1449" s="7"/>
      <c r="J1449" s="7"/>
      <c r="K1449" s="9">
        <v>903000000</v>
      </c>
      <c r="L1449" s="9">
        <f t="shared" si="13"/>
        <v>1368181818.181818</v>
      </c>
      <c r="M1449" s="7" t="s">
        <v>56</v>
      </c>
    </row>
    <row r="1450" spans="1:13" x14ac:dyDescent="0.2">
      <c r="A1450" s="7" t="s">
        <v>183</v>
      </c>
      <c r="B1450" s="6">
        <v>1993</v>
      </c>
      <c r="C1450" s="6">
        <v>9</v>
      </c>
      <c r="D1450" s="6">
        <v>22</v>
      </c>
      <c r="E1450" s="6">
        <v>1993</v>
      </c>
      <c r="F1450" s="6">
        <v>10</v>
      </c>
      <c r="G1450" s="6">
        <v>8</v>
      </c>
      <c r="H1450" s="7">
        <v>17</v>
      </c>
      <c r="I1450" s="7"/>
      <c r="J1450" s="7"/>
      <c r="K1450" s="9">
        <v>880000000</v>
      </c>
      <c r="L1450" s="9">
        <f t="shared" si="13"/>
        <v>1333333333.3333333</v>
      </c>
      <c r="M1450" s="7" t="s">
        <v>56</v>
      </c>
    </row>
    <row r="1451" spans="1:13" x14ac:dyDescent="0.2">
      <c r="A1451" s="7" t="s">
        <v>188</v>
      </c>
      <c r="B1451" s="6">
        <v>1993</v>
      </c>
      <c r="C1451" s="6">
        <v>11</v>
      </c>
      <c r="D1451" s="6">
        <v>29</v>
      </c>
      <c r="E1451" s="6">
        <v>1993</v>
      </c>
      <c r="F1451" s="6">
        <v>11</v>
      </c>
      <c r="G1451" s="6">
        <v>30</v>
      </c>
      <c r="H1451" s="7">
        <v>3</v>
      </c>
      <c r="I1451" s="7"/>
      <c r="J1451" s="7"/>
      <c r="K1451" s="9">
        <v>580000</v>
      </c>
      <c r="L1451" s="9">
        <f t="shared" si="13"/>
        <v>878787.87878787878</v>
      </c>
      <c r="M1451" s="7" t="s">
        <v>56</v>
      </c>
    </row>
    <row r="1452" spans="1:13" x14ac:dyDescent="0.2">
      <c r="A1452" s="7" t="s">
        <v>192</v>
      </c>
      <c r="B1452" s="6">
        <v>1993</v>
      </c>
      <c r="C1452" s="6">
        <v>12</v>
      </c>
      <c r="D1452" s="6">
        <v>16</v>
      </c>
      <c r="E1452" s="6">
        <v>1993</v>
      </c>
      <c r="F1452" s="6">
        <v>12</v>
      </c>
      <c r="G1452" s="6">
        <v>29</v>
      </c>
      <c r="H1452" s="6">
        <v>41</v>
      </c>
      <c r="I1452" s="6"/>
      <c r="J1452" s="6"/>
      <c r="K1452" s="9">
        <v>80000000</v>
      </c>
      <c r="L1452" s="9">
        <f t="shared" si="13"/>
        <v>121212121.2121212</v>
      </c>
      <c r="M1452" s="6" t="s">
        <v>56</v>
      </c>
    </row>
    <row r="1453" spans="1:13" x14ac:dyDescent="0.2">
      <c r="A1453" s="7" t="s">
        <v>180</v>
      </c>
      <c r="B1453" s="6">
        <v>1993</v>
      </c>
      <c r="C1453" s="6">
        <v>8</v>
      </c>
      <c r="D1453" s="6">
        <v>21</v>
      </c>
      <c r="E1453" s="6">
        <v>1993</v>
      </c>
      <c r="F1453" s="6">
        <v>9</v>
      </c>
      <c r="G1453" s="6">
        <v>1</v>
      </c>
      <c r="H1453" s="7">
        <v>152</v>
      </c>
      <c r="I1453" s="7"/>
      <c r="J1453" s="7"/>
      <c r="K1453" s="9">
        <v>78000000</v>
      </c>
      <c r="L1453" s="9">
        <f t="shared" si="13"/>
        <v>118181818.18181817</v>
      </c>
      <c r="M1453" s="7" t="s">
        <v>56</v>
      </c>
    </row>
    <row r="1454" spans="1:13" x14ac:dyDescent="0.2">
      <c r="A1454" s="7" t="s">
        <v>62</v>
      </c>
      <c r="B1454" s="7">
        <v>1985</v>
      </c>
      <c r="C1454" s="7">
        <v>8</v>
      </c>
      <c r="D1454" s="7"/>
      <c r="E1454" s="7">
        <v>1985</v>
      </c>
      <c r="F1454" s="7">
        <v>8</v>
      </c>
      <c r="G1454" s="7"/>
      <c r="H1454" s="7">
        <v>0</v>
      </c>
      <c r="I1454" s="7">
        <v>0</v>
      </c>
      <c r="J1454" s="7"/>
      <c r="K1454" s="10">
        <v>10000000</v>
      </c>
      <c r="L1454" s="9">
        <f>K1454/0.49</f>
        <v>20408163.265306123</v>
      </c>
      <c r="M1454" s="7" t="s">
        <v>12</v>
      </c>
    </row>
    <row r="1455" spans="1:13" x14ac:dyDescent="0.2">
      <c r="A1455" s="7" t="s">
        <v>62</v>
      </c>
      <c r="B1455" s="7">
        <v>1987</v>
      </c>
      <c r="C1455" s="7">
        <v>2</v>
      </c>
      <c r="D1455" s="7">
        <v>14</v>
      </c>
      <c r="E1455" s="7">
        <v>1987</v>
      </c>
      <c r="F1455" s="7">
        <v>3</v>
      </c>
      <c r="G1455" s="7">
        <v>24</v>
      </c>
      <c r="H1455" s="7">
        <v>110</v>
      </c>
      <c r="I1455" s="7">
        <v>36000</v>
      </c>
      <c r="J1455" s="7"/>
      <c r="K1455" s="12">
        <v>546000000</v>
      </c>
      <c r="L1455" s="10">
        <f>K1455/0.52</f>
        <v>1050000000</v>
      </c>
      <c r="M1455" s="7" t="s">
        <v>12</v>
      </c>
    </row>
    <row r="1456" spans="1:13" x14ac:dyDescent="0.2">
      <c r="A1456" s="7" t="s">
        <v>62</v>
      </c>
      <c r="B1456" s="7">
        <v>1989</v>
      </c>
      <c r="C1456" s="7">
        <v>8</v>
      </c>
      <c r="D1456" s="7">
        <v>2</v>
      </c>
      <c r="E1456" s="7">
        <v>1989</v>
      </c>
      <c r="F1456" s="7">
        <v>8</v>
      </c>
      <c r="G1456" s="7">
        <v>7</v>
      </c>
      <c r="H1456" s="7">
        <v>17</v>
      </c>
      <c r="I1456" s="7">
        <v>0</v>
      </c>
      <c r="J1456" s="7"/>
      <c r="K1456" s="10">
        <v>640000000</v>
      </c>
      <c r="L1456" s="9">
        <f>K1456/0.57</f>
        <v>1122807017.5438597</v>
      </c>
      <c r="M1456" s="7" t="s">
        <v>12</v>
      </c>
    </row>
    <row r="1457" spans="1:14" x14ac:dyDescent="0.2">
      <c r="A1457" s="7" t="s">
        <v>62</v>
      </c>
      <c r="B1457" s="6">
        <v>1990</v>
      </c>
      <c r="C1457" s="6">
        <v>5</v>
      </c>
      <c r="D1457" s="6">
        <v>5</v>
      </c>
      <c r="E1457" s="6">
        <v>1990</v>
      </c>
      <c r="F1457" s="6">
        <v>5</v>
      </c>
      <c r="G1457" s="6">
        <v>11</v>
      </c>
      <c r="H1457" s="7">
        <v>14</v>
      </c>
      <c r="I1457" s="7"/>
      <c r="J1457" s="7"/>
      <c r="K1457" s="9">
        <v>161000000</v>
      </c>
      <c r="L1457" s="12">
        <f>K1457/0.6</f>
        <v>268333333.33333334</v>
      </c>
      <c r="M1457" s="7" t="s">
        <v>121</v>
      </c>
    </row>
    <row r="1458" spans="1:14" x14ac:dyDescent="0.2">
      <c r="A1458" s="7" t="s">
        <v>62</v>
      </c>
      <c r="B1458" s="7">
        <v>1990</v>
      </c>
      <c r="C1458" s="7">
        <v>7</v>
      </c>
      <c r="D1458" s="7">
        <v>8</v>
      </c>
      <c r="E1458" s="7">
        <v>1990</v>
      </c>
      <c r="F1458" s="7">
        <v>7</v>
      </c>
      <c r="G1458" s="7">
        <v>10</v>
      </c>
      <c r="H1458" s="7">
        <v>5</v>
      </c>
      <c r="I1458" s="7">
        <v>3000</v>
      </c>
      <c r="J1458" s="7"/>
      <c r="K1458" s="10">
        <v>59300000</v>
      </c>
      <c r="L1458" s="12">
        <f>K1458/0.6</f>
        <v>98833333.333333343</v>
      </c>
      <c r="M1458" s="7" t="s">
        <v>12</v>
      </c>
    </row>
    <row r="1459" spans="1:14" x14ac:dyDescent="0.2">
      <c r="A1459" s="7" t="s">
        <v>62</v>
      </c>
      <c r="B1459" s="7">
        <v>1991</v>
      </c>
      <c r="C1459" s="7">
        <v>4</v>
      </c>
      <c r="D1459" s="7">
        <v>27</v>
      </c>
      <c r="E1459" s="7">
        <v>1991</v>
      </c>
      <c r="F1459" s="7">
        <v>4</v>
      </c>
      <c r="G1459" s="7">
        <v>27</v>
      </c>
      <c r="H1459" s="7">
        <v>0</v>
      </c>
      <c r="I1459" s="7">
        <v>40000</v>
      </c>
      <c r="J1459" s="7"/>
      <c r="K1459" s="10">
        <v>2000000000</v>
      </c>
      <c r="L1459" s="10">
        <f>K1459/0.62</f>
        <v>3225806451.6129031</v>
      </c>
      <c r="M1459" s="7" t="s">
        <v>12</v>
      </c>
    </row>
    <row r="1460" spans="1:14" x14ac:dyDescent="0.2">
      <c r="A1460" s="7" t="s">
        <v>62</v>
      </c>
      <c r="B1460" s="6">
        <v>1991</v>
      </c>
      <c r="C1460" s="6">
        <v>5</v>
      </c>
      <c r="D1460" s="6">
        <v>1</v>
      </c>
      <c r="E1460" s="6">
        <v>1991</v>
      </c>
      <c r="F1460" s="6">
        <v>5</v>
      </c>
      <c r="G1460" s="6">
        <v>8</v>
      </c>
      <c r="H1460" s="7"/>
      <c r="I1460" s="7"/>
      <c r="J1460" s="7"/>
      <c r="K1460" s="9">
        <v>80000000</v>
      </c>
      <c r="L1460" s="10">
        <f>K1460/0.62</f>
        <v>129032258.06451613</v>
      </c>
      <c r="M1460" s="7" t="s">
        <v>56</v>
      </c>
    </row>
    <row r="1461" spans="1:14" x14ac:dyDescent="0.2">
      <c r="A1461" s="7" t="s">
        <v>62</v>
      </c>
      <c r="B1461" s="6">
        <v>1991</v>
      </c>
      <c r="C1461" s="6">
        <v>7</v>
      </c>
      <c r="D1461" s="6">
        <v>5</v>
      </c>
      <c r="E1461" s="6">
        <v>1991</v>
      </c>
      <c r="F1461" s="6">
        <v>7</v>
      </c>
      <c r="G1461" s="6">
        <v>8</v>
      </c>
      <c r="H1461" s="7">
        <v>15</v>
      </c>
      <c r="I1461" s="7"/>
      <c r="J1461" s="7"/>
      <c r="K1461" s="9">
        <v>1000000</v>
      </c>
      <c r="L1461" s="10">
        <f>K1461/0.62</f>
        <v>1612903.2258064516</v>
      </c>
      <c r="M1461" s="7" t="s">
        <v>56</v>
      </c>
    </row>
    <row r="1462" spans="1:14" x14ac:dyDescent="0.2">
      <c r="A1462" s="7" t="s">
        <v>62</v>
      </c>
      <c r="B1462" s="7">
        <v>1991</v>
      </c>
      <c r="C1462" s="7">
        <v>7</v>
      </c>
      <c r="D1462" s="7">
        <v>11</v>
      </c>
      <c r="E1462" s="7">
        <v>1991</v>
      </c>
      <c r="F1462" s="7">
        <v>7</v>
      </c>
      <c r="G1462" s="7">
        <v>25</v>
      </c>
      <c r="H1462" s="7">
        <v>2</v>
      </c>
      <c r="I1462" s="7">
        <v>2000</v>
      </c>
      <c r="J1462" s="7"/>
      <c r="K1462" s="10">
        <v>22000000</v>
      </c>
      <c r="L1462" s="10">
        <f>K1462/0.62</f>
        <v>35483870.967741936</v>
      </c>
      <c r="M1462" s="7" t="s">
        <v>12</v>
      </c>
    </row>
    <row r="1463" spans="1:14" x14ac:dyDescent="0.2">
      <c r="A1463" s="7" t="s">
        <v>62</v>
      </c>
      <c r="B1463" s="6">
        <v>1991</v>
      </c>
      <c r="C1463" s="6">
        <v>8</v>
      </c>
      <c r="D1463" s="6">
        <v>8</v>
      </c>
      <c r="E1463" s="6">
        <v>1991</v>
      </c>
      <c r="F1463" s="6">
        <v>8</v>
      </c>
      <c r="G1463" s="6">
        <v>13</v>
      </c>
      <c r="H1463" s="7"/>
      <c r="I1463" s="7"/>
      <c r="J1463" s="7"/>
      <c r="K1463" s="9">
        <v>1000000</v>
      </c>
      <c r="L1463" s="10">
        <f>K1463/0.62</f>
        <v>1612903.2258064516</v>
      </c>
      <c r="M1463" s="7" t="s">
        <v>56</v>
      </c>
    </row>
    <row r="1464" spans="1:14" x14ac:dyDescent="0.2">
      <c r="A1464" s="7" t="s">
        <v>37</v>
      </c>
      <c r="B1464" s="6">
        <v>1962</v>
      </c>
      <c r="C1464" s="6">
        <v>9</v>
      </c>
      <c r="D1464" s="6">
        <v>27</v>
      </c>
      <c r="E1464" s="6">
        <v>1962</v>
      </c>
      <c r="F1464" s="6">
        <v>9</v>
      </c>
      <c r="G1464" s="6">
        <v>27</v>
      </c>
      <c r="H1464" s="7">
        <v>445</v>
      </c>
      <c r="I1464" s="7"/>
      <c r="J1464" s="7"/>
      <c r="K1464" s="9">
        <v>80000000</v>
      </c>
      <c r="L1464" s="9">
        <f>K1464/0.14</f>
        <v>571428571.42857134</v>
      </c>
      <c r="M1464" s="11" t="s">
        <v>370</v>
      </c>
      <c r="N1464" s="2"/>
    </row>
    <row r="1465" spans="1:14" x14ac:dyDescent="0.2">
      <c r="A1465" s="7" t="s">
        <v>37</v>
      </c>
      <c r="B1465" s="7">
        <v>1972</v>
      </c>
      <c r="C1465" s="7">
        <v>11</v>
      </c>
      <c r="D1465" s="7"/>
      <c r="E1465" s="7">
        <v>1972</v>
      </c>
      <c r="F1465" s="7">
        <v>11</v>
      </c>
      <c r="G1465" s="7"/>
      <c r="H1465" s="7">
        <v>0</v>
      </c>
      <c r="I1465" s="7">
        <v>0</v>
      </c>
      <c r="J1465" s="7"/>
      <c r="K1465" s="10">
        <v>20000000</v>
      </c>
      <c r="L1465" s="9">
        <f>K1465/0.19</f>
        <v>105263157.89473684</v>
      </c>
      <c r="M1465" s="7" t="s">
        <v>12</v>
      </c>
    </row>
    <row r="1466" spans="1:14" x14ac:dyDescent="0.2">
      <c r="A1466" s="7" t="s">
        <v>37</v>
      </c>
      <c r="B1466" s="7">
        <v>1973</v>
      </c>
      <c r="C1466" s="7">
        <v>10</v>
      </c>
      <c r="D1466" s="7">
        <v>19</v>
      </c>
      <c r="E1466" s="7">
        <v>1973</v>
      </c>
      <c r="F1466" s="7">
        <v>10</v>
      </c>
      <c r="G1466" s="7">
        <v>19</v>
      </c>
      <c r="H1466" s="7">
        <v>500</v>
      </c>
      <c r="I1466" s="7">
        <v>0</v>
      </c>
      <c r="J1466" s="7"/>
      <c r="K1466" s="10">
        <v>400000000</v>
      </c>
      <c r="L1466" s="9">
        <f>K1466/0.2</f>
        <v>2000000000</v>
      </c>
      <c r="M1466" s="7" t="s">
        <v>12</v>
      </c>
    </row>
    <row r="1467" spans="1:14" x14ac:dyDescent="0.2">
      <c r="A1467" s="7" t="s">
        <v>37</v>
      </c>
      <c r="B1467" s="7">
        <v>1978</v>
      </c>
      <c r="C1467" s="7">
        <v>6</v>
      </c>
      <c r="D1467" s="7"/>
      <c r="E1467" s="7">
        <v>1978</v>
      </c>
      <c r="F1467" s="7">
        <v>6</v>
      </c>
      <c r="G1467" s="7"/>
      <c r="H1467" s="7">
        <v>2</v>
      </c>
      <c r="I1467" s="7">
        <v>0</v>
      </c>
      <c r="J1467" s="7"/>
      <c r="K1467" s="10">
        <v>25000000</v>
      </c>
      <c r="L1467" s="9">
        <f>K1467/0.3</f>
        <v>83333333.333333343</v>
      </c>
      <c r="M1467" s="7" t="s">
        <v>12</v>
      </c>
    </row>
    <row r="1468" spans="1:14" x14ac:dyDescent="0.2">
      <c r="A1468" s="7" t="s">
        <v>37</v>
      </c>
      <c r="B1468" s="6">
        <v>1982</v>
      </c>
      <c r="C1468" s="6">
        <v>10</v>
      </c>
      <c r="D1468" s="6">
        <v>19</v>
      </c>
      <c r="E1468" s="6">
        <v>1982</v>
      </c>
      <c r="F1468" s="6">
        <v>10</v>
      </c>
      <c r="G1468" s="6">
        <v>22</v>
      </c>
      <c r="H1468" s="7">
        <v>43</v>
      </c>
      <c r="I1468" s="8">
        <v>225000</v>
      </c>
      <c r="J1468" s="7"/>
      <c r="K1468" s="9">
        <v>630000000</v>
      </c>
      <c r="L1468" s="10">
        <f>K1468/0.44</f>
        <v>1431818181.8181818</v>
      </c>
      <c r="M1468" s="7" t="s">
        <v>9</v>
      </c>
    </row>
    <row r="1469" spans="1:14" x14ac:dyDescent="0.2">
      <c r="A1469" s="7" t="s">
        <v>37</v>
      </c>
      <c r="B1469" s="7">
        <v>1982</v>
      </c>
      <c r="C1469" s="7">
        <v>11</v>
      </c>
      <c r="D1469" s="7"/>
      <c r="E1469" s="7">
        <v>1982</v>
      </c>
      <c r="F1469" s="7">
        <v>11</v>
      </c>
      <c r="G1469" s="7"/>
      <c r="H1469" s="7">
        <v>34</v>
      </c>
      <c r="I1469" s="7">
        <v>0</v>
      </c>
      <c r="J1469" s="7"/>
      <c r="K1469" s="10">
        <v>300000000</v>
      </c>
      <c r="L1469" s="10">
        <f>K1469/0.44</f>
        <v>681818181.81818187</v>
      </c>
      <c r="M1469" s="7" t="s">
        <v>12</v>
      </c>
    </row>
    <row r="1470" spans="1:14" x14ac:dyDescent="0.2">
      <c r="A1470" s="7" t="s">
        <v>37</v>
      </c>
      <c r="B1470" s="6">
        <v>1983</v>
      </c>
      <c r="C1470" s="6">
        <v>8</v>
      </c>
      <c r="D1470" s="6">
        <v>25</v>
      </c>
      <c r="E1470" s="6">
        <v>1983</v>
      </c>
      <c r="F1470" s="6">
        <v>8</v>
      </c>
      <c r="G1470" s="6">
        <v>31</v>
      </c>
      <c r="H1470" s="7">
        <v>45</v>
      </c>
      <c r="I1470" s="8">
        <v>500000</v>
      </c>
      <c r="J1470" s="8">
        <v>6000</v>
      </c>
      <c r="K1470" s="9">
        <v>3900000000</v>
      </c>
      <c r="L1470" s="9">
        <f>K1470/0.46</f>
        <v>8478260869.565217</v>
      </c>
      <c r="M1470" s="7" t="s">
        <v>9</v>
      </c>
    </row>
    <row r="1471" spans="1:14" x14ac:dyDescent="0.2">
      <c r="A1471" s="7" t="s">
        <v>37</v>
      </c>
      <c r="B1471" s="7">
        <v>1987</v>
      </c>
      <c r="C1471" s="7">
        <v>11</v>
      </c>
      <c r="D1471" s="7">
        <v>4</v>
      </c>
      <c r="E1471" s="7">
        <v>1987</v>
      </c>
      <c r="F1471" s="7">
        <v>11</v>
      </c>
      <c r="G1471" s="7">
        <v>4</v>
      </c>
      <c r="H1471" s="7">
        <v>5</v>
      </c>
      <c r="I1471" s="7">
        <v>2000</v>
      </c>
      <c r="J1471" s="7"/>
      <c r="K1471" s="10">
        <v>1283000000</v>
      </c>
      <c r="L1471" s="10">
        <f>K1471/0.52</f>
        <v>2467307692.3076921</v>
      </c>
      <c r="M1471" s="7" t="s">
        <v>12</v>
      </c>
    </row>
    <row r="1472" spans="1:14" x14ac:dyDescent="0.2">
      <c r="A1472" s="7" t="s">
        <v>37</v>
      </c>
      <c r="B1472" s="7">
        <v>1989</v>
      </c>
      <c r="C1472" s="7">
        <v>11</v>
      </c>
      <c r="D1472" s="7"/>
      <c r="E1472" s="7">
        <v>1989</v>
      </c>
      <c r="F1472" s="7">
        <v>11</v>
      </c>
      <c r="G1472" s="7"/>
      <c r="H1472" s="7">
        <v>12</v>
      </c>
      <c r="I1472" s="7">
        <v>0</v>
      </c>
      <c r="J1472" s="7"/>
      <c r="K1472" s="10">
        <v>375000000</v>
      </c>
      <c r="L1472" s="9">
        <f>K1472/0.57</f>
        <v>657894736.84210527</v>
      </c>
      <c r="M1472" s="7" t="s">
        <v>12</v>
      </c>
    </row>
    <row r="1473" spans="1:13" x14ac:dyDescent="0.2">
      <c r="A1473" s="7" t="s">
        <v>37</v>
      </c>
      <c r="B1473" s="7">
        <v>1996</v>
      </c>
      <c r="C1473" s="7">
        <v>12</v>
      </c>
      <c r="D1473" s="7">
        <v>22</v>
      </c>
      <c r="E1473" s="7">
        <v>1996</v>
      </c>
      <c r="F1473" s="7">
        <v>12</v>
      </c>
      <c r="G1473" s="7">
        <v>24</v>
      </c>
      <c r="H1473" s="7">
        <v>1</v>
      </c>
      <c r="I1473" s="7">
        <v>4000</v>
      </c>
      <c r="J1473" s="7"/>
      <c r="K1473" s="10">
        <v>576600000</v>
      </c>
      <c r="L1473" s="10">
        <f>K1473/0.72</f>
        <v>800833333.33333337</v>
      </c>
      <c r="M1473" s="7" t="s">
        <v>12</v>
      </c>
    </row>
    <row r="1474" spans="1:13" x14ac:dyDescent="0.2">
      <c r="A1474" s="7" t="s">
        <v>37</v>
      </c>
      <c r="B1474" s="7">
        <v>2000</v>
      </c>
      <c r="C1474" s="7">
        <v>10</v>
      </c>
      <c r="D1474" s="7">
        <v>20</v>
      </c>
      <c r="E1474" s="7">
        <v>2000</v>
      </c>
      <c r="F1474" s="7">
        <v>10</v>
      </c>
      <c r="G1474" s="7">
        <v>26</v>
      </c>
      <c r="H1474" s="7">
        <v>8</v>
      </c>
      <c r="I1474" s="7">
        <v>500</v>
      </c>
      <c r="J1474" s="7"/>
      <c r="K1474" s="10">
        <v>75000000</v>
      </c>
      <c r="L1474" s="10">
        <f>K1474/0.79</f>
        <v>94936708.860759497</v>
      </c>
      <c r="M1474" s="7" t="s">
        <v>12</v>
      </c>
    </row>
    <row r="1475" spans="1:13" x14ac:dyDescent="0.2">
      <c r="A1475" s="7" t="s">
        <v>37</v>
      </c>
      <c r="B1475" s="7">
        <v>2002</v>
      </c>
      <c r="C1475" s="7">
        <v>3</v>
      </c>
      <c r="D1475" s="7">
        <v>31</v>
      </c>
      <c r="E1475" s="7">
        <v>2002</v>
      </c>
      <c r="F1475" s="7">
        <v>4</v>
      </c>
      <c r="G1475" s="7">
        <v>1</v>
      </c>
      <c r="H1475" s="7">
        <v>6</v>
      </c>
      <c r="I1475" s="7">
        <v>50</v>
      </c>
      <c r="J1475" s="7"/>
      <c r="K1475" s="10">
        <v>87000000</v>
      </c>
      <c r="L1475" s="9">
        <f>K1475/0.82</f>
        <v>106097560.97560976</v>
      </c>
      <c r="M1475" s="7" t="s">
        <v>12</v>
      </c>
    </row>
    <row r="1476" spans="1:13" x14ac:dyDescent="0.2">
      <c r="A1476" s="7" t="s">
        <v>37</v>
      </c>
      <c r="B1476" s="7">
        <v>2004</v>
      </c>
      <c r="C1476" s="7">
        <v>3</v>
      </c>
      <c r="D1476" s="7">
        <v>27</v>
      </c>
      <c r="E1476" s="7">
        <v>2004</v>
      </c>
      <c r="F1476" s="7">
        <v>3</v>
      </c>
      <c r="G1476" s="7">
        <v>28</v>
      </c>
      <c r="H1476" s="7">
        <v>0</v>
      </c>
      <c r="I1476" s="7">
        <v>600</v>
      </c>
      <c r="J1476" s="7"/>
      <c r="K1476" s="10">
        <v>14285000</v>
      </c>
      <c r="L1476" s="9">
        <f>K1476/0.87</f>
        <v>16419540.229885058</v>
      </c>
      <c r="M1476" s="7" t="s">
        <v>12</v>
      </c>
    </row>
    <row r="1477" spans="1:13" x14ac:dyDescent="0.2">
      <c r="A1477" s="7" t="s">
        <v>37</v>
      </c>
      <c r="B1477" s="7">
        <v>2007</v>
      </c>
      <c r="C1477" s="7">
        <v>5</v>
      </c>
      <c r="D1477" s="7">
        <v>23</v>
      </c>
      <c r="E1477" s="7">
        <v>2007</v>
      </c>
      <c r="F1477" s="7">
        <v>5</v>
      </c>
      <c r="G1477" s="7">
        <v>26</v>
      </c>
      <c r="H1477" s="7">
        <v>1</v>
      </c>
      <c r="I1477" s="7">
        <v>550</v>
      </c>
      <c r="J1477" s="7"/>
      <c r="K1477" s="10">
        <v>400000000</v>
      </c>
      <c r="L1477" s="10">
        <f>K1477/0.95</f>
        <v>421052631.57894737</v>
      </c>
      <c r="M1477" s="7" t="s">
        <v>12</v>
      </c>
    </row>
    <row r="1478" spans="1:13" x14ac:dyDescent="0.2">
      <c r="A1478" s="7" t="s">
        <v>37</v>
      </c>
      <c r="B1478" s="7">
        <v>2012</v>
      </c>
      <c r="C1478" s="7">
        <v>9</v>
      </c>
      <c r="D1478" s="7">
        <v>28</v>
      </c>
      <c r="E1478" s="7">
        <v>2012</v>
      </c>
      <c r="F1478" s="7">
        <v>9</v>
      </c>
      <c r="G1478" s="7">
        <v>29</v>
      </c>
      <c r="H1478" s="7">
        <v>10</v>
      </c>
      <c r="I1478" s="7">
        <v>635</v>
      </c>
      <c r="J1478" s="7"/>
      <c r="K1478" s="10">
        <v>395000000</v>
      </c>
      <c r="L1478" s="10">
        <f>K1478/1.05</f>
        <v>376190476.19047618</v>
      </c>
      <c r="M1478" s="7" t="s">
        <v>12</v>
      </c>
    </row>
    <row r="1479" spans="1:13" x14ac:dyDescent="0.2">
      <c r="A1479" s="7" t="s">
        <v>33</v>
      </c>
      <c r="B1479" s="6">
        <v>1966</v>
      </c>
      <c r="C1479" s="6">
        <v>9</v>
      </c>
      <c r="D1479" s="6">
        <v>1</v>
      </c>
      <c r="E1479" s="6">
        <v>1966</v>
      </c>
      <c r="F1479" s="6">
        <v>9</v>
      </c>
      <c r="G1479" s="6">
        <v>1</v>
      </c>
      <c r="H1479" s="7">
        <v>23</v>
      </c>
      <c r="I1479" s="8">
        <v>252347</v>
      </c>
      <c r="J1479" s="8">
        <v>100000</v>
      </c>
      <c r="K1479" s="9">
        <v>5000000</v>
      </c>
      <c r="L1479" s="9">
        <f>K1479/0.15</f>
        <v>33333333.333333336</v>
      </c>
      <c r="M1479" s="7" t="s">
        <v>9</v>
      </c>
    </row>
    <row r="1480" spans="1:13" x14ac:dyDescent="0.2">
      <c r="A1480" s="7" t="s">
        <v>33</v>
      </c>
      <c r="B1480" s="6">
        <v>1967</v>
      </c>
      <c r="C1480" s="6">
        <v>10</v>
      </c>
      <c r="D1480" s="6">
        <v>18</v>
      </c>
      <c r="E1480" s="6">
        <v>1967</v>
      </c>
      <c r="F1480" s="6">
        <v>11</v>
      </c>
      <c r="G1480" s="6">
        <v>1</v>
      </c>
      <c r="H1480" s="7">
        <v>24</v>
      </c>
      <c r="I1480" s="8">
        <v>470000</v>
      </c>
      <c r="J1480" s="8">
        <v>470000</v>
      </c>
      <c r="K1480" s="9">
        <v>3000000</v>
      </c>
      <c r="L1480" s="9">
        <f>K1480/0.15</f>
        <v>20000000</v>
      </c>
      <c r="M1480" s="7" t="s">
        <v>9</v>
      </c>
    </row>
    <row r="1481" spans="1:13" x14ac:dyDescent="0.2">
      <c r="A1481" s="7" t="s">
        <v>33</v>
      </c>
      <c r="B1481" s="6">
        <v>1969</v>
      </c>
      <c r="C1481" s="6">
        <v>12</v>
      </c>
      <c r="D1481" s="6">
        <v>25</v>
      </c>
      <c r="E1481" s="6">
        <v>1970</v>
      </c>
      <c r="F1481" s="6">
        <v>1</v>
      </c>
      <c r="G1481" s="6">
        <v>1</v>
      </c>
      <c r="H1481" s="7">
        <v>62</v>
      </c>
      <c r="I1481" s="8">
        <v>1000000</v>
      </c>
      <c r="J1481" s="7"/>
      <c r="K1481" s="9">
        <v>8500000</v>
      </c>
      <c r="L1481" s="9">
        <f>K1481/0.18</f>
        <v>47222222.222222224</v>
      </c>
      <c r="M1481" s="7" t="s">
        <v>9</v>
      </c>
    </row>
    <row r="1482" spans="1:13" x14ac:dyDescent="0.2">
      <c r="A1482" s="7" t="s">
        <v>33</v>
      </c>
      <c r="B1482" s="6">
        <v>1982</v>
      </c>
      <c r="C1482" s="6">
        <v>5</v>
      </c>
      <c r="D1482" s="7"/>
      <c r="E1482" s="6">
        <v>1982</v>
      </c>
      <c r="F1482" s="6">
        <v>7</v>
      </c>
      <c r="G1482" s="6">
        <v>6</v>
      </c>
      <c r="H1482" s="7">
        <v>20</v>
      </c>
      <c r="I1482" s="8">
        <v>100000</v>
      </c>
      <c r="J1482" s="8">
        <v>100000</v>
      </c>
      <c r="K1482" s="9">
        <v>1000000</v>
      </c>
      <c r="L1482" s="10">
        <f>K1482/0.44</f>
        <v>2272727.2727272729</v>
      </c>
      <c r="M1482" s="7" t="s">
        <v>9</v>
      </c>
    </row>
    <row r="1483" spans="1:13" x14ac:dyDescent="0.2">
      <c r="A1483" s="7" t="s">
        <v>33</v>
      </c>
      <c r="B1483" s="7">
        <v>1984</v>
      </c>
      <c r="C1483" s="7">
        <v>11</v>
      </c>
      <c r="D1483" s="7"/>
      <c r="E1483" s="7">
        <v>1984</v>
      </c>
      <c r="F1483" s="7">
        <v>11</v>
      </c>
      <c r="G1483" s="7"/>
      <c r="H1483" s="7">
        <v>0</v>
      </c>
      <c r="I1483" s="7">
        <v>0</v>
      </c>
      <c r="J1483" s="7"/>
      <c r="K1483" s="10">
        <v>2000000</v>
      </c>
      <c r="L1483" s="9">
        <f>K1483/0.48</f>
        <v>4166666.666666667</v>
      </c>
      <c r="M1483" s="7" t="s">
        <v>12</v>
      </c>
    </row>
    <row r="1484" spans="1:13" x14ac:dyDescent="0.2">
      <c r="A1484" s="7" t="s">
        <v>33</v>
      </c>
      <c r="B1484" s="7">
        <v>1986</v>
      </c>
      <c r="C1484" s="7">
        <v>1</v>
      </c>
      <c r="D1484" s="7"/>
      <c r="E1484" s="7">
        <v>1986</v>
      </c>
      <c r="F1484" s="7">
        <v>1</v>
      </c>
      <c r="G1484" s="7"/>
      <c r="H1484" s="7">
        <v>43</v>
      </c>
      <c r="I1484" s="7">
        <v>64485</v>
      </c>
      <c r="J1484" s="7"/>
      <c r="K1484" s="10">
        <v>934000</v>
      </c>
      <c r="L1484" s="9">
        <f>K1484/0.5</f>
        <v>1868000</v>
      </c>
      <c r="M1484" s="7" t="s">
        <v>12</v>
      </c>
    </row>
    <row r="1485" spans="1:13" x14ac:dyDescent="0.2">
      <c r="A1485" s="7" t="s">
        <v>33</v>
      </c>
      <c r="B1485" s="6">
        <v>1989</v>
      </c>
      <c r="C1485" s="6">
        <v>5</v>
      </c>
      <c r="D1485" s="6">
        <v>30</v>
      </c>
      <c r="E1485" s="6">
        <v>1989</v>
      </c>
      <c r="F1485" s="6">
        <v>6</v>
      </c>
      <c r="G1485" s="6">
        <v>1</v>
      </c>
      <c r="H1485" s="7">
        <v>325</v>
      </c>
      <c r="I1485" s="8">
        <v>300000</v>
      </c>
      <c r="J1485" s="8">
        <v>200000</v>
      </c>
      <c r="K1485" s="9">
        <v>35000000</v>
      </c>
      <c r="L1485" s="9">
        <f>K1485/0.57</f>
        <v>61403508.77192983</v>
      </c>
      <c r="M1485" s="7" t="s">
        <v>9</v>
      </c>
    </row>
    <row r="1486" spans="1:13" x14ac:dyDescent="0.2">
      <c r="A1486" s="7" t="s">
        <v>33</v>
      </c>
      <c r="B1486" s="7">
        <v>1991</v>
      </c>
      <c r="C1486" s="7">
        <v>6</v>
      </c>
      <c r="D1486" s="7">
        <v>2</v>
      </c>
      <c r="E1486" s="7">
        <v>1991</v>
      </c>
      <c r="F1486" s="7">
        <v>6</v>
      </c>
      <c r="G1486" s="7">
        <v>6</v>
      </c>
      <c r="H1486" s="7">
        <v>27</v>
      </c>
      <c r="I1486" s="7">
        <v>297151</v>
      </c>
      <c r="J1486" s="7"/>
      <c r="K1486" s="10">
        <v>30000000</v>
      </c>
      <c r="L1486" s="10">
        <f>K1486/0.62</f>
        <v>48387096.774193548</v>
      </c>
      <c r="M1486" s="7" t="s">
        <v>12</v>
      </c>
    </row>
    <row r="1487" spans="1:13" x14ac:dyDescent="0.2">
      <c r="A1487" s="7" t="s">
        <v>33</v>
      </c>
      <c r="B1487" s="7">
        <v>1992</v>
      </c>
      <c r="C1487" s="7">
        <v>6</v>
      </c>
      <c r="D1487" s="7">
        <v>5</v>
      </c>
      <c r="E1487" s="7">
        <v>1992</v>
      </c>
      <c r="F1487" s="7">
        <v>6</v>
      </c>
      <c r="G1487" s="7">
        <v>8</v>
      </c>
      <c r="H1487" s="7">
        <v>14</v>
      </c>
      <c r="I1487" s="7">
        <v>250000</v>
      </c>
      <c r="J1487" s="7"/>
      <c r="K1487" s="10">
        <v>250000000</v>
      </c>
      <c r="L1487" s="10">
        <f>K1487/0.64</f>
        <v>390625000</v>
      </c>
      <c r="M1487" s="7" t="s">
        <v>12</v>
      </c>
    </row>
    <row r="1488" spans="1:13" x14ac:dyDescent="0.2">
      <c r="A1488" s="7" t="s">
        <v>33</v>
      </c>
      <c r="B1488" s="7">
        <v>1992</v>
      </c>
      <c r="C1488" s="7">
        <v>12</v>
      </c>
      <c r="D1488" s="7"/>
      <c r="E1488" s="7">
        <v>1992</v>
      </c>
      <c r="F1488" s="7">
        <v>12</v>
      </c>
      <c r="G1488" s="7"/>
      <c r="H1488" s="7">
        <v>1</v>
      </c>
      <c r="I1488" s="7">
        <v>405950</v>
      </c>
      <c r="J1488" s="7"/>
      <c r="K1488" s="10">
        <v>2750000</v>
      </c>
      <c r="L1488" s="10">
        <f>K1488/0.64</f>
        <v>4296875</v>
      </c>
      <c r="M1488" s="7" t="s">
        <v>12</v>
      </c>
    </row>
    <row r="1489" spans="1:13" x14ac:dyDescent="0.2">
      <c r="A1489" s="7" t="s">
        <v>33</v>
      </c>
      <c r="B1489" s="7">
        <v>1993</v>
      </c>
      <c r="C1489" s="7">
        <v>5</v>
      </c>
      <c r="D1489" s="7">
        <v>28</v>
      </c>
      <c r="E1489" s="7">
        <v>1993</v>
      </c>
      <c r="F1489" s="7">
        <v>6</v>
      </c>
      <c r="G1489" s="7">
        <v>7</v>
      </c>
      <c r="H1489" s="7">
        <v>8</v>
      </c>
      <c r="I1489" s="7">
        <v>180000</v>
      </c>
      <c r="J1489" s="7"/>
      <c r="K1489" s="10">
        <v>310000</v>
      </c>
      <c r="L1489" s="9">
        <f>K1489/0.66</f>
        <v>469696.96969696967</v>
      </c>
      <c r="M1489" s="7" t="s">
        <v>12</v>
      </c>
    </row>
    <row r="1490" spans="1:13" x14ac:dyDescent="0.2">
      <c r="A1490" s="7" t="s">
        <v>33</v>
      </c>
      <c r="B1490" s="7">
        <v>1995</v>
      </c>
      <c r="C1490" s="7">
        <v>5</v>
      </c>
      <c r="D1490" s="7">
        <v>7</v>
      </c>
      <c r="E1490" s="7">
        <v>1995</v>
      </c>
      <c r="F1490" s="7">
        <v>5</v>
      </c>
      <c r="G1490" s="7">
        <v>11</v>
      </c>
      <c r="H1490" s="7">
        <v>3</v>
      </c>
      <c r="I1490" s="7">
        <v>120000</v>
      </c>
      <c r="J1490" s="7"/>
      <c r="K1490" s="10">
        <v>400000</v>
      </c>
      <c r="L1490" s="9">
        <f>K1490/0.7</f>
        <v>571428.57142857148</v>
      </c>
      <c r="M1490" s="7" t="s">
        <v>12</v>
      </c>
    </row>
    <row r="1491" spans="1:13" x14ac:dyDescent="0.2">
      <c r="A1491" s="7" t="s">
        <v>33</v>
      </c>
      <c r="B1491" s="7">
        <v>1997</v>
      </c>
      <c r="C1491" s="7">
        <v>9</v>
      </c>
      <c r="D1491" s="7">
        <v>13</v>
      </c>
      <c r="E1491" s="7">
        <v>1997</v>
      </c>
      <c r="F1491" s="7">
        <v>9</v>
      </c>
      <c r="G1491" s="7">
        <v>19</v>
      </c>
      <c r="H1491" s="7">
        <v>10</v>
      </c>
      <c r="I1491" s="7">
        <v>5000</v>
      </c>
      <c r="J1491" s="7"/>
      <c r="K1491" s="10">
        <v>420000</v>
      </c>
      <c r="L1491" s="10">
        <f>K1491/0.74</f>
        <v>567567.56756756757</v>
      </c>
      <c r="M1491" s="7" t="s">
        <v>12</v>
      </c>
    </row>
    <row r="1492" spans="1:13" x14ac:dyDescent="0.2">
      <c r="A1492" s="7" t="s">
        <v>33</v>
      </c>
      <c r="B1492" s="7">
        <v>2000</v>
      </c>
      <c r="C1492" s="7">
        <v>11</v>
      </c>
      <c r="D1492" s="7">
        <v>18</v>
      </c>
      <c r="E1492" s="7">
        <v>2000</v>
      </c>
      <c r="F1492" s="7">
        <v>11</v>
      </c>
      <c r="G1492" s="7">
        <v>22</v>
      </c>
      <c r="H1492" s="7">
        <v>3</v>
      </c>
      <c r="I1492" s="7">
        <v>300000</v>
      </c>
      <c r="J1492" s="7"/>
      <c r="K1492" s="10">
        <v>3000000</v>
      </c>
      <c r="L1492" s="10">
        <f>K1492/0.79</f>
        <v>3797468.3544303793</v>
      </c>
      <c r="M1492" s="7" t="s">
        <v>12</v>
      </c>
    </row>
    <row r="1493" spans="1:13" x14ac:dyDescent="0.2">
      <c r="A1493" s="7" t="s">
        <v>33</v>
      </c>
      <c r="B1493" s="7">
        <v>2003</v>
      </c>
      <c r="C1493" s="7">
        <v>5</v>
      </c>
      <c r="D1493" s="7">
        <v>17</v>
      </c>
      <c r="E1493" s="7">
        <v>2003</v>
      </c>
      <c r="F1493" s="7">
        <v>5</v>
      </c>
      <c r="G1493" s="7">
        <v>26</v>
      </c>
      <c r="H1493" s="7">
        <v>235</v>
      </c>
      <c r="I1493" s="7">
        <v>695000</v>
      </c>
      <c r="J1493" s="7"/>
      <c r="K1493" s="10">
        <v>29000000</v>
      </c>
      <c r="L1493" s="10">
        <f>K1493/0.84</f>
        <v>34523809.523809522</v>
      </c>
      <c r="M1493" s="7" t="s">
        <v>12</v>
      </c>
    </row>
    <row r="1494" spans="1:13" x14ac:dyDescent="0.2">
      <c r="A1494" s="7" t="s">
        <v>33</v>
      </c>
      <c r="B1494" s="7">
        <v>2006</v>
      </c>
      <c r="C1494" s="7">
        <v>10</v>
      </c>
      <c r="D1494" s="7">
        <v>26</v>
      </c>
      <c r="E1494" s="7">
        <v>2006</v>
      </c>
      <c r="F1494" s="7">
        <v>11</v>
      </c>
      <c r="G1494" s="7">
        <v>20</v>
      </c>
      <c r="H1494" s="7">
        <v>25</v>
      </c>
      <c r="I1494" s="7">
        <v>333002</v>
      </c>
      <c r="J1494" s="7"/>
      <c r="K1494" s="10">
        <v>3000000</v>
      </c>
      <c r="L1494" s="10">
        <f>K1494/0.92</f>
        <v>3260869.5652173911</v>
      </c>
      <c r="M1494" s="7" t="s">
        <v>12</v>
      </c>
    </row>
    <row r="1495" spans="1:13" x14ac:dyDescent="0.2">
      <c r="A1495" s="7" t="s">
        <v>33</v>
      </c>
      <c r="B1495" s="7">
        <v>2007</v>
      </c>
      <c r="C1495" s="7">
        <v>5</v>
      </c>
      <c r="D1495" s="7">
        <v>2</v>
      </c>
      <c r="E1495" s="7">
        <v>2007</v>
      </c>
      <c r="F1495" s="7">
        <v>5</v>
      </c>
      <c r="G1495" s="7">
        <v>7</v>
      </c>
      <c r="H1495" s="7">
        <v>15</v>
      </c>
      <c r="I1495" s="7">
        <v>121000</v>
      </c>
      <c r="J1495" s="7"/>
      <c r="K1495" s="10">
        <v>50000</v>
      </c>
      <c r="L1495" s="10">
        <f>K1495/0.95</f>
        <v>52631.57894736842</v>
      </c>
      <c r="M1495" s="7" t="s">
        <v>12</v>
      </c>
    </row>
    <row r="1496" spans="1:13" x14ac:dyDescent="0.2">
      <c r="A1496" s="7" t="s">
        <v>33</v>
      </c>
      <c r="B1496" s="7">
        <v>2010</v>
      </c>
      <c r="C1496" s="7">
        <v>5</v>
      </c>
      <c r="D1496" s="7">
        <v>14</v>
      </c>
      <c r="E1496" s="7">
        <v>2010</v>
      </c>
      <c r="F1496" s="7">
        <v>5</v>
      </c>
      <c r="G1496" s="7">
        <v>20</v>
      </c>
      <c r="H1496" s="7">
        <v>28</v>
      </c>
      <c r="I1496" s="7">
        <v>606072</v>
      </c>
      <c r="J1496" s="7"/>
      <c r="K1496" s="10">
        <v>105000000</v>
      </c>
      <c r="L1496" s="10">
        <f>K1496/1</f>
        <v>105000000</v>
      </c>
      <c r="M1496" s="7" t="s">
        <v>12</v>
      </c>
    </row>
    <row r="1497" spans="1:13" x14ac:dyDescent="0.2">
      <c r="A1497" s="7" t="s">
        <v>33</v>
      </c>
      <c r="B1497" s="7">
        <v>2011</v>
      </c>
      <c r="C1497" s="7">
        <v>1</v>
      </c>
      <c r="D1497" s="7">
        <v>5</v>
      </c>
      <c r="E1497" s="7">
        <v>2011</v>
      </c>
      <c r="F1497" s="7">
        <v>1</v>
      </c>
      <c r="G1497" s="7">
        <v>18</v>
      </c>
      <c r="H1497" s="7">
        <v>47</v>
      </c>
      <c r="I1497" s="7">
        <v>1060324</v>
      </c>
      <c r="J1497" s="7"/>
      <c r="K1497" s="10">
        <v>200000000</v>
      </c>
      <c r="L1497" s="10">
        <f>K1497/1.03</f>
        <v>194174757.28155339</v>
      </c>
      <c r="M1497" s="7" t="s">
        <v>12</v>
      </c>
    </row>
    <row r="1498" spans="1:13" x14ac:dyDescent="0.2">
      <c r="A1498" s="7" t="s">
        <v>33</v>
      </c>
      <c r="B1498" s="7">
        <v>2011</v>
      </c>
      <c r="C1498" s="7">
        <v>2</v>
      </c>
      <c r="D1498" s="7">
        <v>1</v>
      </c>
      <c r="E1498" s="7">
        <v>2011</v>
      </c>
      <c r="F1498" s="7">
        <v>2</v>
      </c>
      <c r="G1498" s="7">
        <v>10</v>
      </c>
      <c r="H1498" s="7">
        <v>18</v>
      </c>
      <c r="I1498" s="7">
        <v>225000</v>
      </c>
      <c r="J1498" s="7"/>
      <c r="K1498" s="10">
        <v>300000000</v>
      </c>
      <c r="L1498" s="10">
        <f>K1498/1.03</f>
        <v>291262135.92233008</v>
      </c>
      <c r="M1498" s="7" t="s">
        <v>12</v>
      </c>
    </row>
    <row r="1499" spans="1:13" x14ac:dyDescent="0.2">
      <c r="A1499" s="7" t="s">
        <v>33</v>
      </c>
      <c r="B1499" s="7">
        <v>2012</v>
      </c>
      <c r="C1499" s="7">
        <v>12</v>
      </c>
      <c r="D1499" s="7">
        <v>17</v>
      </c>
      <c r="E1499" s="7">
        <v>2012</v>
      </c>
      <c r="F1499" s="7">
        <v>12</v>
      </c>
      <c r="G1499" s="7">
        <v>19</v>
      </c>
      <c r="H1499" s="7">
        <v>53</v>
      </c>
      <c r="I1499" s="7">
        <v>447021</v>
      </c>
      <c r="J1499" s="7"/>
      <c r="K1499" s="10">
        <v>1200000</v>
      </c>
      <c r="L1499" s="10">
        <f>K1499/1.05</f>
        <v>1142857.1428571427</v>
      </c>
      <c r="M1499" s="7" t="s">
        <v>12</v>
      </c>
    </row>
    <row r="1500" spans="1:13" x14ac:dyDescent="0.2">
      <c r="A1500" s="7" t="s">
        <v>81</v>
      </c>
      <c r="B1500" s="7">
        <v>1987</v>
      </c>
      <c r="C1500" s="7">
        <v>5</v>
      </c>
      <c r="D1500" s="7"/>
      <c r="E1500" s="7">
        <v>1987</v>
      </c>
      <c r="F1500" s="7">
        <v>5</v>
      </c>
      <c r="G1500" s="7"/>
      <c r="H1500" s="7">
        <v>0</v>
      </c>
      <c r="I1500" s="7">
        <v>0</v>
      </c>
      <c r="J1500" s="7"/>
      <c r="K1500" s="10">
        <v>500000</v>
      </c>
      <c r="L1500" s="10">
        <f>K1500/0.52</f>
        <v>961538.4615384615</v>
      </c>
      <c r="M1500" s="7" t="s">
        <v>12</v>
      </c>
    </row>
    <row r="1501" spans="1:13" x14ac:dyDescent="0.2">
      <c r="A1501" s="7" t="s">
        <v>88</v>
      </c>
      <c r="B1501" s="7">
        <v>1987</v>
      </c>
      <c r="C1501" s="7">
        <v>9</v>
      </c>
      <c r="D1501" s="7"/>
      <c r="E1501" s="7">
        <v>1987</v>
      </c>
      <c r="F1501" s="7">
        <v>9</v>
      </c>
      <c r="G1501" s="7"/>
      <c r="H1501" s="7">
        <v>0</v>
      </c>
      <c r="I1501" s="7">
        <v>1000</v>
      </c>
      <c r="J1501" s="7"/>
      <c r="K1501" s="10">
        <v>5000000</v>
      </c>
      <c r="L1501" s="10">
        <f>K1501/0.52</f>
        <v>9615384.615384616</v>
      </c>
      <c r="M1501" s="7" t="s">
        <v>12</v>
      </c>
    </row>
    <row r="1502" spans="1:13" x14ac:dyDescent="0.2">
      <c r="A1502" s="7" t="s">
        <v>88</v>
      </c>
      <c r="B1502" s="7">
        <v>2013</v>
      </c>
      <c r="C1502" s="7">
        <v>12</v>
      </c>
      <c r="D1502" s="7">
        <v>23</v>
      </c>
      <c r="E1502" s="7">
        <v>2013</v>
      </c>
      <c r="F1502" s="7">
        <v>12</v>
      </c>
      <c r="G1502" s="7">
        <v>25</v>
      </c>
      <c r="H1502" s="7">
        <v>12</v>
      </c>
      <c r="I1502" s="7">
        <v>17422</v>
      </c>
      <c r="J1502" s="7"/>
      <c r="K1502" s="10">
        <v>108000000</v>
      </c>
      <c r="L1502" s="10">
        <f>K1502/1.07</f>
        <v>100934579.43925233</v>
      </c>
      <c r="M1502" s="7" t="s">
        <v>12</v>
      </c>
    </row>
    <row r="1503" spans="1:13" x14ac:dyDescent="0.2">
      <c r="A1503" s="7" t="s">
        <v>96</v>
      </c>
      <c r="B1503" s="6">
        <v>1978</v>
      </c>
      <c r="C1503" s="6">
        <v>7</v>
      </c>
      <c r="D1503" s="7"/>
      <c r="E1503" s="6">
        <v>1978</v>
      </c>
      <c r="F1503" s="6">
        <v>7</v>
      </c>
      <c r="G1503" s="6">
        <v>26</v>
      </c>
      <c r="H1503" s="7">
        <v>34</v>
      </c>
      <c r="I1503" s="8">
        <v>100000</v>
      </c>
      <c r="J1503" s="7"/>
      <c r="K1503" s="9">
        <v>25000000</v>
      </c>
      <c r="L1503" s="9">
        <f>K1503/0.3</f>
        <v>83333333.333333343</v>
      </c>
      <c r="M1503" s="7" t="s">
        <v>9</v>
      </c>
    </row>
    <row r="1504" spans="1:13" x14ac:dyDescent="0.2">
      <c r="A1504" s="7" t="s">
        <v>96</v>
      </c>
      <c r="B1504" s="6">
        <v>1988</v>
      </c>
      <c r="C1504" s="6">
        <v>8</v>
      </c>
      <c r="D1504" s="6">
        <v>5</v>
      </c>
      <c r="E1504" s="6">
        <v>1988</v>
      </c>
      <c r="F1504" s="6">
        <v>9</v>
      </c>
      <c r="G1504" s="6">
        <v>10</v>
      </c>
      <c r="H1504" s="7">
        <v>91</v>
      </c>
      <c r="I1504" s="7"/>
      <c r="J1504" s="7"/>
      <c r="K1504" s="9">
        <v>200000000</v>
      </c>
      <c r="L1504" s="9">
        <f>K1504/0.54</f>
        <v>370370370.37037033</v>
      </c>
      <c r="M1504" s="7" t="s">
        <v>56</v>
      </c>
    </row>
    <row r="1505" spans="1:13" x14ac:dyDescent="0.2">
      <c r="A1505" s="7" t="s">
        <v>96</v>
      </c>
      <c r="B1505" s="7">
        <v>1993</v>
      </c>
      <c r="C1505" s="7">
        <v>4</v>
      </c>
      <c r="D1505" s="7">
        <v>16</v>
      </c>
      <c r="E1505" s="7">
        <v>1993</v>
      </c>
      <c r="F1505" s="7">
        <v>4</v>
      </c>
      <c r="G1505" s="7">
        <v>16</v>
      </c>
      <c r="H1505" s="7">
        <v>21</v>
      </c>
      <c r="I1505" s="7">
        <v>2000</v>
      </c>
      <c r="J1505" s="7"/>
      <c r="K1505" s="10">
        <v>200000</v>
      </c>
      <c r="L1505" s="9">
        <f>K1505/0.66</f>
        <v>303030.30303030304</v>
      </c>
      <c r="M1505" s="7" t="s">
        <v>12</v>
      </c>
    </row>
    <row r="1506" spans="1:13" x14ac:dyDescent="0.2">
      <c r="A1506" s="7" t="s">
        <v>96</v>
      </c>
      <c r="B1506" s="6">
        <v>1997</v>
      </c>
      <c r="C1506" s="6">
        <v>7</v>
      </c>
      <c r="D1506" s="6">
        <v>25</v>
      </c>
      <c r="E1506" s="6">
        <v>1997</v>
      </c>
      <c r="F1506" s="6">
        <v>7</v>
      </c>
      <c r="G1506" s="6">
        <v>30</v>
      </c>
      <c r="H1506" s="7">
        <v>5</v>
      </c>
      <c r="I1506" s="7"/>
      <c r="J1506" s="7"/>
      <c r="K1506" s="9">
        <v>180000</v>
      </c>
      <c r="L1506" s="10">
        <f>K1506/0.74</f>
        <v>243243.24324324325</v>
      </c>
      <c r="M1506" s="7" t="s">
        <v>56</v>
      </c>
    </row>
    <row r="1507" spans="1:13" x14ac:dyDescent="0.2">
      <c r="A1507" s="7" t="s">
        <v>96</v>
      </c>
      <c r="B1507" s="7">
        <v>1998</v>
      </c>
      <c r="C1507" s="7">
        <v>8</v>
      </c>
      <c r="D1507" s="7">
        <v>28</v>
      </c>
      <c r="E1507" s="7">
        <v>1998</v>
      </c>
      <c r="F1507" s="7">
        <v>9</v>
      </c>
      <c r="G1507" s="7">
        <v>10</v>
      </c>
      <c r="H1507" s="7">
        <v>103</v>
      </c>
      <c r="I1507" s="7">
        <v>1000000</v>
      </c>
      <c r="J1507" s="7"/>
      <c r="K1507" s="10">
        <v>40000000</v>
      </c>
      <c r="L1507" s="9">
        <f>K1507/0.75</f>
        <v>53333333.333333336</v>
      </c>
      <c r="M1507" s="7" t="s">
        <v>12</v>
      </c>
    </row>
    <row r="1508" spans="1:13" x14ac:dyDescent="0.2">
      <c r="A1508" s="7" t="s">
        <v>96</v>
      </c>
      <c r="B1508" s="7">
        <v>2001</v>
      </c>
      <c r="C1508" s="7">
        <v>8</v>
      </c>
      <c r="D1508" s="7">
        <v>6</v>
      </c>
      <c r="E1508" s="7">
        <v>2001</v>
      </c>
      <c r="F1508" s="7">
        <v>9</v>
      </c>
      <c r="G1508" s="7">
        <v>13</v>
      </c>
      <c r="H1508" s="7">
        <v>3</v>
      </c>
      <c r="I1508" s="7">
        <v>97000</v>
      </c>
      <c r="J1508" s="7"/>
      <c r="K1508" s="10">
        <v>2000000</v>
      </c>
      <c r="L1508" s="10">
        <f>K1508/0.81</f>
        <v>2469135.8024691357</v>
      </c>
      <c r="M1508" s="7" t="s">
        <v>12</v>
      </c>
    </row>
    <row r="1509" spans="1:13" x14ac:dyDescent="0.2">
      <c r="A1509" s="7" t="s">
        <v>96</v>
      </c>
      <c r="B1509" s="7">
        <v>2003</v>
      </c>
      <c r="C1509" s="7">
        <v>7</v>
      </c>
      <c r="D1509" s="7">
        <v>28</v>
      </c>
      <c r="E1509" s="7">
        <v>2003</v>
      </c>
      <c r="F1509" s="7">
        <v>8</v>
      </c>
      <c r="G1509" s="7">
        <v>21</v>
      </c>
      <c r="H1509" s="7">
        <v>20</v>
      </c>
      <c r="I1509" s="7">
        <v>325056</v>
      </c>
      <c r="J1509" s="7"/>
      <c r="K1509" s="10">
        <v>184000000</v>
      </c>
      <c r="L1509" s="10">
        <f>K1509/0.84</f>
        <v>219047619.04761904</v>
      </c>
      <c r="M1509" s="7" t="s">
        <v>12</v>
      </c>
    </row>
    <row r="1510" spans="1:13" x14ac:dyDescent="0.2">
      <c r="A1510" s="7" t="s">
        <v>96</v>
      </c>
      <c r="B1510" s="7">
        <v>2007</v>
      </c>
      <c r="C1510" s="7">
        <v>7</v>
      </c>
      <c r="D1510" s="7">
        <v>3</v>
      </c>
      <c r="E1510" s="7">
        <v>2007</v>
      </c>
      <c r="F1510" s="7">
        <v>10</v>
      </c>
      <c r="G1510" s="7">
        <v>8</v>
      </c>
      <c r="H1510" s="7">
        <v>150</v>
      </c>
      <c r="I1510" s="7">
        <v>565335</v>
      </c>
      <c r="J1510" s="7"/>
      <c r="K1510" s="10">
        <v>300000000</v>
      </c>
      <c r="L1510" s="10">
        <f>K1510/0.95</f>
        <v>315789473.68421054</v>
      </c>
      <c r="M1510" s="7" t="s">
        <v>12</v>
      </c>
    </row>
    <row r="1511" spans="1:13" x14ac:dyDescent="0.2">
      <c r="A1511" s="7" t="s">
        <v>96</v>
      </c>
      <c r="B1511" s="7">
        <v>2013</v>
      </c>
      <c r="C1511" s="7">
        <v>8</v>
      </c>
      <c r="D1511" s="7">
        <v>1</v>
      </c>
      <c r="E1511" s="7">
        <v>2013</v>
      </c>
      <c r="F1511" s="7">
        <v>8</v>
      </c>
      <c r="G1511" s="7">
        <v>21</v>
      </c>
      <c r="H1511" s="7">
        <v>76</v>
      </c>
      <c r="I1511" s="7">
        <v>500133</v>
      </c>
      <c r="J1511" s="7"/>
      <c r="K1511" s="10">
        <v>7000000</v>
      </c>
      <c r="L1511" s="10">
        <f>K1511/1.07</f>
        <v>6542056.0747663546</v>
      </c>
      <c r="M1511" s="7" t="s">
        <v>12</v>
      </c>
    </row>
    <row r="1512" spans="1:13" x14ac:dyDescent="0.2">
      <c r="A1512" s="15" t="s">
        <v>360</v>
      </c>
      <c r="B1512" s="6">
        <v>1969</v>
      </c>
      <c r="C1512" s="6">
        <v>8</v>
      </c>
      <c r="D1512" s="6"/>
      <c r="E1512" s="6">
        <v>1969</v>
      </c>
      <c r="F1512" s="6">
        <v>8</v>
      </c>
      <c r="G1512" s="6"/>
      <c r="H1512" s="7"/>
      <c r="I1512" s="8">
        <v>4600</v>
      </c>
      <c r="J1512" s="8"/>
      <c r="K1512" s="9">
        <v>50000</v>
      </c>
      <c r="L1512" s="9">
        <f>K1512/0.17</f>
        <v>294117.6470588235</v>
      </c>
      <c r="M1512" s="11" t="s">
        <v>12</v>
      </c>
    </row>
    <row r="1513" spans="1:13" x14ac:dyDescent="0.2">
      <c r="A1513" s="7" t="s">
        <v>287</v>
      </c>
      <c r="B1513" s="7">
        <v>2000</v>
      </c>
      <c r="C1513" s="7">
        <v>1</v>
      </c>
      <c r="D1513" s="7"/>
      <c r="E1513" s="7">
        <v>2000</v>
      </c>
      <c r="F1513" s="7">
        <v>1</v>
      </c>
      <c r="G1513" s="7"/>
      <c r="H1513" s="7">
        <v>0</v>
      </c>
      <c r="I1513" s="7">
        <v>272000</v>
      </c>
      <c r="J1513" s="7"/>
      <c r="K1513" s="10">
        <v>50000</v>
      </c>
      <c r="L1513" s="10">
        <f>K1513/0.79</f>
        <v>63291.139240506323</v>
      </c>
      <c r="M1513" s="7" t="s">
        <v>12</v>
      </c>
    </row>
    <row r="1514" spans="1:13" x14ac:dyDescent="0.2">
      <c r="A1514" s="7" t="s">
        <v>63</v>
      </c>
      <c r="B1514" s="7">
        <v>1977</v>
      </c>
      <c r="C1514" s="7">
        <v>5</v>
      </c>
      <c r="D1514" s="7"/>
      <c r="E1514" s="7">
        <v>1977</v>
      </c>
      <c r="F1514" s="7">
        <v>5</v>
      </c>
      <c r="G1514" s="7"/>
      <c r="H1514" s="7">
        <v>0</v>
      </c>
      <c r="I1514" s="7">
        <v>0</v>
      </c>
      <c r="J1514" s="7"/>
      <c r="K1514" s="10">
        <v>170000000</v>
      </c>
      <c r="L1514" s="10">
        <f>K1514/0.28</f>
        <v>607142857.14285707</v>
      </c>
      <c r="M1514" s="7" t="s">
        <v>12</v>
      </c>
    </row>
    <row r="1515" spans="1:13" x14ac:dyDescent="0.2">
      <c r="A1515" s="7" t="s">
        <v>63</v>
      </c>
      <c r="B1515" s="7">
        <v>1985</v>
      </c>
      <c r="C1515" s="7">
        <v>9</v>
      </c>
      <c r="D1515" s="7">
        <v>13</v>
      </c>
      <c r="E1515" s="7">
        <v>1985</v>
      </c>
      <c r="F1515" s="7">
        <v>9</v>
      </c>
      <c r="G1515" s="7">
        <v>13</v>
      </c>
      <c r="H1515" s="7">
        <v>11</v>
      </c>
      <c r="I1515" s="7">
        <v>0</v>
      </c>
      <c r="J1515" s="7"/>
      <c r="K1515" s="10">
        <v>5800000</v>
      </c>
      <c r="L1515" s="9">
        <f>K1515/0.49</f>
        <v>11836734.693877552</v>
      </c>
      <c r="M1515" s="7" t="s">
        <v>12</v>
      </c>
    </row>
    <row r="1516" spans="1:13" x14ac:dyDescent="0.2">
      <c r="A1516" s="7" t="s">
        <v>249</v>
      </c>
      <c r="B1516" s="7">
        <v>1997</v>
      </c>
      <c r="C1516" s="7">
        <v>8</v>
      </c>
      <c r="D1516" s="7">
        <v>17</v>
      </c>
      <c r="E1516" s="7">
        <v>1997</v>
      </c>
      <c r="F1516" s="7">
        <v>8</v>
      </c>
      <c r="G1516" s="7">
        <v>17</v>
      </c>
      <c r="H1516" s="7">
        <v>0</v>
      </c>
      <c r="I1516" s="7">
        <v>0</v>
      </c>
      <c r="J1516" s="7"/>
      <c r="K1516" s="10">
        <v>68500000</v>
      </c>
      <c r="L1516" s="10">
        <f>K1516/0.74</f>
        <v>92567567.567567572</v>
      </c>
      <c r="M1516" s="7" t="s">
        <v>12</v>
      </c>
    </row>
    <row r="1517" spans="1:13" x14ac:dyDescent="0.2">
      <c r="A1517" s="7" t="s">
        <v>249</v>
      </c>
      <c r="B1517" s="7">
        <v>2005</v>
      </c>
      <c r="C1517" s="7">
        <v>8</v>
      </c>
      <c r="D1517" s="7">
        <v>21</v>
      </c>
      <c r="E1517" s="7">
        <v>2005</v>
      </c>
      <c r="F1517" s="7">
        <v>8</v>
      </c>
      <c r="G1517" s="7">
        <v>26</v>
      </c>
      <c r="H1517" s="7">
        <v>6</v>
      </c>
      <c r="I1517" s="7">
        <v>2500</v>
      </c>
      <c r="J1517" s="7"/>
      <c r="K1517" s="10">
        <v>2100000000</v>
      </c>
      <c r="L1517" s="10">
        <f>K1517/0.9</f>
        <v>2333333333.3333335</v>
      </c>
      <c r="M1517" s="7" t="s">
        <v>12</v>
      </c>
    </row>
    <row r="1518" spans="1:13" x14ac:dyDescent="0.2">
      <c r="A1518" s="7" t="s">
        <v>249</v>
      </c>
      <c r="B1518" s="7">
        <v>2007</v>
      </c>
      <c r="C1518" s="7">
        <v>8</v>
      </c>
      <c r="D1518" s="7">
        <v>8</v>
      </c>
      <c r="E1518" s="7">
        <v>2007</v>
      </c>
      <c r="F1518" s="7">
        <v>8</v>
      </c>
      <c r="G1518" s="7">
        <v>12</v>
      </c>
      <c r="H1518" s="7">
        <v>1</v>
      </c>
      <c r="I1518" s="7">
        <v>101</v>
      </c>
      <c r="J1518" s="7"/>
      <c r="K1518" s="10">
        <v>350000000</v>
      </c>
      <c r="L1518" s="10">
        <f>K1518/0.95</f>
        <v>368421052.63157898</v>
      </c>
      <c r="M1518" s="7" t="s">
        <v>12</v>
      </c>
    </row>
    <row r="1519" spans="1:13" x14ac:dyDescent="0.2">
      <c r="A1519" s="7" t="s">
        <v>275</v>
      </c>
      <c r="B1519" s="6">
        <v>1999</v>
      </c>
      <c r="C1519" s="6">
        <v>5</v>
      </c>
      <c r="D1519" s="6">
        <v>12</v>
      </c>
      <c r="E1519" s="6">
        <v>1999</v>
      </c>
      <c r="F1519" s="6">
        <v>5</v>
      </c>
      <c r="G1519" s="6">
        <v>17</v>
      </c>
      <c r="H1519" s="7">
        <v>2</v>
      </c>
      <c r="I1519" s="7"/>
      <c r="J1519" s="7"/>
      <c r="K1519" s="9">
        <v>33000000</v>
      </c>
      <c r="L1519" s="10">
        <f>K1519/0.76</f>
        <v>43421052.631578945</v>
      </c>
      <c r="M1519" s="7" t="s">
        <v>56</v>
      </c>
    </row>
    <row r="1520" spans="1:13" x14ac:dyDescent="0.2">
      <c r="A1520" s="7" t="s">
        <v>358</v>
      </c>
      <c r="B1520" s="6">
        <v>1967</v>
      </c>
      <c r="C1520" s="6">
        <v>4</v>
      </c>
      <c r="D1520" s="6">
        <v>23</v>
      </c>
      <c r="E1520" s="7"/>
      <c r="F1520" s="7"/>
      <c r="G1520" s="7"/>
      <c r="H1520" s="8">
        <v>0</v>
      </c>
      <c r="I1520" s="8">
        <v>40000</v>
      </c>
      <c r="J1520" s="8">
        <v>40000</v>
      </c>
      <c r="K1520" s="9">
        <v>5000000</v>
      </c>
      <c r="L1520" s="9">
        <f>K1520/0.15</f>
        <v>33333333.333333336</v>
      </c>
      <c r="M1520" s="7" t="s">
        <v>9</v>
      </c>
    </row>
    <row r="1521" spans="1:13" x14ac:dyDescent="0.2">
      <c r="A1521" s="7" t="s">
        <v>358</v>
      </c>
      <c r="B1521" s="6">
        <v>1974</v>
      </c>
      <c r="C1521" s="6">
        <v>3</v>
      </c>
      <c r="D1521" s="7"/>
      <c r="E1521" s="6">
        <v>1974</v>
      </c>
      <c r="F1521" s="6">
        <v>3</v>
      </c>
      <c r="G1521" s="6">
        <v>29</v>
      </c>
      <c r="H1521" s="7"/>
      <c r="I1521" s="8">
        <v>130000</v>
      </c>
      <c r="J1521" s="8">
        <v>75000</v>
      </c>
      <c r="K1521" s="9">
        <v>39000000</v>
      </c>
      <c r="L1521" s="10">
        <f>K1521/0.23</f>
        <v>169565217.39130434</v>
      </c>
      <c r="M1521" s="7" t="s">
        <v>9</v>
      </c>
    </row>
    <row r="1522" spans="1:13" x14ac:dyDescent="0.2">
      <c r="A1522" s="7" t="s">
        <v>97</v>
      </c>
      <c r="B1522" s="6">
        <v>1988</v>
      </c>
      <c r="C1522" s="6">
        <v>8</v>
      </c>
      <c r="D1522" s="6">
        <v>14</v>
      </c>
      <c r="E1522" s="6">
        <v>1988</v>
      </c>
      <c r="F1522" s="6">
        <v>8</v>
      </c>
      <c r="G1522" s="6">
        <v>17</v>
      </c>
      <c r="H1522" s="7">
        <v>15</v>
      </c>
      <c r="I1522" s="7"/>
      <c r="J1522" s="7"/>
      <c r="K1522" s="9">
        <v>125000000</v>
      </c>
      <c r="L1522" s="9">
        <f>K1522/0.54</f>
        <v>231481481.48148146</v>
      </c>
      <c r="M1522" s="7" t="s">
        <v>56</v>
      </c>
    </row>
    <row r="1523" spans="1:13" x14ac:dyDescent="0.2">
      <c r="A1523" s="7" t="s">
        <v>97</v>
      </c>
      <c r="B1523" s="6">
        <v>1988</v>
      </c>
      <c r="C1523" s="6">
        <v>9</v>
      </c>
      <c r="D1523" s="6">
        <v>21</v>
      </c>
      <c r="E1523" s="6">
        <v>1988</v>
      </c>
      <c r="F1523" s="6">
        <v>10</v>
      </c>
      <c r="G1523" s="6">
        <v>3</v>
      </c>
      <c r="H1523" s="7">
        <v>0</v>
      </c>
      <c r="I1523" s="7"/>
      <c r="J1523" s="7"/>
      <c r="K1523" s="9">
        <v>14170815.7793949</v>
      </c>
      <c r="L1523" s="9">
        <f>K1523/0.54</f>
        <v>26242251.443323888</v>
      </c>
      <c r="M1523" s="7" t="s">
        <v>56</v>
      </c>
    </row>
    <row r="1524" spans="1:13" x14ac:dyDescent="0.2">
      <c r="A1524" s="7" t="s">
        <v>97</v>
      </c>
      <c r="B1524" s="6">
        <v>1989</v>
      </c>
      <c r="C1524" s="6">
        <v>7</v>
      </c>
      <c r="D1524" s="6">
        <v>26</v>
      </c>
      <c r="E1524" s="6">
        <v>1989</v>
      </c>
      <c r="F1524" s="6">
        <v>7</v>
      </c>
      <c r="G1524" s="6">
        <v>30</v>
      </c>
      <c r="H1524" s="7">
        <v>16</v>
      </c>
      <c r="I1524" s="7"/>
      <c r="J1524" s="7"/>
      <c r="K1524" s="9">
        <v>47320000</v>
      </c>
      <c r="L1524" s="9">
        <f>K1524/0.57</f>
        <v>83017543.859649137</v>
      </c>
      <c r="M1524" s="7" t="s">
        <v>56</v>
      </c>
    </row>
    <row r="1525" spans="1:13" x14ac:dyDescent="0.2">
      <c r="A1525" s="7" t="s">
        <v>97</v>
      </c>
      <c r="B1525" s="6">
        <v>2001</v>
      </c>
      <c r="C1525" s="6">
        <v>7</v>
      </c>
      <c r="D1525" s="6">
        <v>11</v>
      </c>
      <c r="E1525" s="6">
        <v>2001</v>
      </c>
      <c r="F1525" s="6">
        <v>7</v>
      </c>
      <c r="G1525" s="6">
        <v>13</v>
      </c>
      <c r="H1525" s="7">
        <v>5</v>
      </c>
      <c r="I1525" s="7"/>
      <c r="J1525" s="7"/>
      <c r="K1525" s="9">
        <v>5700000</v>
      </c>
      <c r="L1525" s="10">
        <f>K1525/0.81</f>
        <v>7037037.0370370364</v>
      </c>
      <c r="M1525" s="7" t="s">
        <v>56</v>
      </c>
    </row>
    <row r="1526" spans="1:13" x14ac:dyDescent="0.2">
      <c r="A1526" s="7" t="s">
        <v>97</v>
      </c>
      <c r="B1526" s="6">
        <v>2001</v>
      </c>
      <c r="C1526" s="6">
        <v>9</v>
      </c>
      <c r="D1526" s="6">
        <v>16</v>
      </c>
      <c r="E1526" s="6">
        <v>2001</v>
      </c>
      <c r="F1526" s="6">
        <v>9</v>
      </c>
      <c r="G1526" s="6">
        <v>20</v>
      </c>
      <c r="H1526" s="7">
        <v>90</v>
      </c>
      <c r="I1526" s="7"/>
      <c r="J1526" s="7"/>
      <c r="K1526" s="9">
        <v>200000000</v>
      </c>
      <c r="L1526" s="10">
        <f>K1526/0.81</f>
        <v>246913580.24691355</v>
      </c>
      <c r="M1526" s="7" t="s">
        <v>56</v>
      </c>
    </row>
    <row r="1527" spans="1:13" x14ac:dyDescent="0.2">
      <c r="A1527" s="7" t="s">
        <v>97</v>
      </c>
      <c r="B1527" s="6">
        <v>2005</v>
      </c>
      <c r="C1527" s="6">
        <v>7</v>
      </c>
      <c r="D1527" s="6">
        <v>16</v>
      </c>
      <c r="E1527" s="6">
        <v>2005</v>
      </c>
      <c r="F1527" s="6">
        <v>7</v>
      </c>
      <c r="G1527" s="6">
        <v>20</v>
      </c>
      <c r="H1527" s="7">
        <v>17</v>
      </c>
      <c r="I1527" s="7"/>
      <c r="J1527" s="7"/>
      <c r="K1527" s="9">
        <v>300000000</v>
      </c>
      <c r="L1527" s="10">
        <f>K1527/0.9</f>
        <v>333333333.33333331</v>
      </c>
      <c r="M1527" s="7" t="s">
        <v>56</v>
      </c>
    </row>
    <row r="1528" spans="1:13" x14ac:dyDescent="0.2">
      <c r="A1528" s="7" t="s">
        <v>97</v>
      </c>
      <c r="B1528" s="6">
        <v>2005</v>
      </c>
      <c r="C1528" s="6">
        <v>9</v>
      </c>
      <c r="D1528" s="6">
        <v>1</v>
      </c>
      <c r="E1528" s="6">
        <v>2005</v>
      </c>
      <c r="F1528" s="6">
        <v>9</v>
      </c>
      <c r="G1528" s="6">
        <v>4</v>
      </c>
      <c r="H1528" s="7">
        <v>129</v>
      </c>
      <c r="I1528" s="7"/>
      <c r="J1528" s="7"/>
      <c r="K1528" s="9">
        <v>960000000</v>
      </c>
      <c r="L1528" s="10">
        <f>K1528/0.9</f>
        <v>1066666666.6666666</v>
      </c>
      <c r="M1528" s="7" t="s">
        <v>56</v>
      </c>
    </row>
    <row r="1529" spans="1:13" x14ac:dyDescent="0.2">
      <c r="A1529" s="7" t="s">
        <v>97</v>
      </c>
      <c r="B1529" s="6">
        <v>2007</v>
      </c>
      <c r="C1529" s="6">
        <v>10</v>
      </c>
      <c r="D1529" s="6">
        <v>6</v>
      </c>
      <c r="E1529" s="6">
        <v>2007</v>
      </c>
      <c r="F1529" s="6">
        <v>10</v>
      </c>
      <c r="G1529" s="6">
        <v>10</v>
      </c>
      <c r="H1529" s="7">
        <v>18</v>
      </c>
      <c r="I1529" s="7"/>
      <c r="J1529" s="7"/>
      <c r="K1529" s="9">
        <v>35000000</v>
      </c>
      <c r="L1529" s="10">
        <f>K1529/0.95</f>
        <v>36842105.263157897</v>
      </c>
      <c r="M1529" s="7" t="s">
        <v>56</v>
      </c>
    </row>
    <row r="1530" spans="1:13" x14ac:dyDescent="0.2">
      <c r="A1530" s="7" t="s">
        <v>199</v>
      </c>
      <c r="B1530" s="6">
        <v>1994</v>
      </c>
      <c r="C1530" s="6">
        <v>8</v>
      </c>
      <c r="D1530" s="6">
        <v>1</v>
      </c>
      <c r="E1530" s="6">
        <v>1994</v>
      </c>
      <c r="F1530" s="6">
        <v>8</v>
      </c>
      <c r="G1530" s="6">
        <v>4</v>
      </c>
      <c r="H1530" s="7">
        <v>10</v>
      </c>
      <c r="I1530" s="7"/>
      <c r="J1530" s="7"/>
      <c r="K1530" s="9">
        <v>100000000</v>
      </c>
      <c r="L1530" s="10">
        <f>K1530/0.68</f>
        <v>147058823.52941176</v>
      </c>
      <c r="M1530" s="7" t="s">
        <v>56</v>
      </c>
    </row>
    <row r="1531" spans="1:13" x14ac:dyDescent="0.2">
      <c r="A1531" s="7" t="s">
        <v>200</v>
      </c>
      <c r="B1531" s="6">
        <v>1994</v>
      </c>
      <c r="C1531" s="6">
        <v>8</v>
      </c>
      <c r="D1531" s="6">
        <v>7</v>
      </c>
      <c r="E1531" s="6">
        <v>1994</v>
      </c>
      <c r="F1531" s="6">
        <v>8</v>
      </c>
      <c r="G1531" s="6">
        <v>16</v>
      </c>
      <c r="H1531" s="7">
        <v>9</v>
      </c>
      <c r="I1531" s="7"/>
      <c r="J1531" s="7"/>
      <c r="K1531" s="9">
        <v>148000000</v>
      </c>
      <c r="L1531" s="10">
        <f>K1531/0.68</f>
        <v>217647058.82352939</v>
      </c>
      <c r="M1531" s="7" t="s">
        <v>56</v>
      </c>
    </row>
    <row r="1532" spans="1:13" x14ac:dyDescent="0.2">
      <c r="A1532" s="7" t="s">
        <v>113</v>
      </c>
      <c r="B1532" s="6">
        <v>1989</v>
      </c>
      <c r="C1532" s="6">
        <v>9</v>
      </c>
      <c r="D1532" s="6">
        <v>12</v>
      </c>
      <c r="E1532" s="6">
        <v>1989</v>
      </c>
      <c r="F1532" s="6">
        <v>9</v>
      </c>
      <c r="G1532" s="6">
        <v>17</v>
      </c>
      <c r="H1532" s="7">
        <v>11</v>
      </c>
      <c r="I1532" s="7"/>
      <c r="J1532" s="7"/>
      <c r="K1532" s="9">
        <v>36400000</v>
      </c>
      <c r="L1532" s="9">
        <f>K1532/0.57</f>
        <v>63859649.122807026</v>
      </c>
      <c r="M1532" s="7" t="s">
        <v>56</v>
      </c>
    </row>
    <row r="1533" spans="1:13" x14ac:dyDescent="0.2">
      <c r="A1533" s="7" t="s">
        <v>266</v>
      </c>
      <c r="B1533" s="6">
        <v>1998</v>
      </c>
      <c r="C1533" s="6">
        <v>10</v>
      </c>
      <c r="D1533" s="6">
        <v>23</v>
      </c>
      <c r="E1533" s="6">
        <v>1998</v>
      </c>
      <c r="F1533" s="6">
        <v>10</v>
      </c>
      <c r="G1533" s="6">
        <v>24</v>
      </c>
      <c r="H1533" s="7">
        <v>156</v>
      </c>
      <c r="I1533" s="7"/>
      <c r="J1533" s="7"/>
      <c r="K1533" s="9">
        <v>55000000</v>
      </c>
      <c r="L1533" s="9">
        <f>K1533/0.75</f>
        <v>73333333.333333328</v>
      </c>
      <c r="M1533" s="7" t="s">
        <v>56</v>
      </c>
    </row>
    <row r="1534" spans="1:13" x14ac:dyDescent="0.2">
      <c r="A1534" s="7" t="s">
        <v>246</v>
      </c>
      <c r="B1534" s="7">
        <v>1977</v>
      </c>
      <c r="C1534" s="7">
        <v>6</v>
      </c>
      <c r="D1534" s="7">
        <v>10</v>
      </c>
      <c r="E1534" s="7">
        <v>1977</v>
      </c>
      <c r="F1534" s="7">
        <v>6</v>
      </c>
      <c r="G1534" s="7">
        <v>10</v>
      </c>
      <c r="H1534" s="7">
        <v>18</v>
      </c>
      <c r="I1534" s="7">
        <v>20000</v>
      </c>
      <c r="J1534" s="7"/>
      <c r="K1534" s="10">
        <v>1000000</v>
      </c>
      <c r="L1534" s="10">
        <f>K1534/0.28</f>
        <v>3571428.5714285709</v>
      </c>
      <c r="M1534" s="7" t="s">
        <v>12</v>
      </c>
    </row>
    <row r="1535" spans="1:13" x14ac:dyDescent="0.2">
      <c r="A1535" s="7" t="s">
        <v>246</v>
      </c>
      <c r="B1535" s="7">
        <v>1997</v>
      </c>
      <c r="C1535" s="7">
        <v>8</v>
      </c>
      <c r="D1535" s="7">
        <v>5</v>
      </c>
      <c r="E1535" s="7">
        <v>1997</v>
      </c>
      <c r="F1535" s="7">
        <v>8</v>
      </c>
      <c r="G1535" s="7">
        <v>5</v>
      </c>
      <c r="H1535" s="7">
        <v>10</v>
      </c>
      <c r="I1535" s="7">
        <v>0</v>
      </c>
      <c r="J1535" s="7"/>
      <c r="K1535" s="10">
        <v>58300000</v>
      </c>
      <c r="L1535" s="10">
        <f>K1535/0.74</f>
        <v>78783783.783783779</v>
      </c>
      <c r="M1535" s="7" t="s">
        <v>12</v>
      </c>
    </row>
    <row r="1536" spans="1:13" x14ac:dyDescent="0.2">
      <c r="A1536" s="7" t="s">
        <v>246</v>
      </c>
      <c r="B1536" s="7">
        <v>1998</v>
      </c>
      <c r="C1536" s="7">
        <v>6</v>
      </c>
      <c r="D1536" s="7">
        <v>1</v>
      </c>
      <c r="E1536" s="7">
        <v>1998</v>
      </c>
      <c r="F1536" s="7">
        <v>6</v>
      </c>
      <c r="G1536" s="7">
        <v>8</v>
      </c>
      <c r="H1536" s="7">
        <v>3</v>
      </c>
      <c r="I1536" s="7">
        <v>300</v>
      </c>
      <c r="J1536" s="7"/>
      <c r="K1536" s="10">
        <v>19000000</v>
      </c>
      <c r="L1536" s="9">
        <f>K1536/0.75</f>
        <v>25333333.333333332</v>
      </c>
      <c r="M1536" s="7" t="s">
        <v>12</v>
      </c>
    </row>
    <row r="1537" spans="1:13" x14ac:dyDescent="0.2">
      <c r="A1537" s="7" t="s">
        <v>246</v>
      </c>
      <c r="B1537" s="7">
        <v>2005</v>
      </c>
      <c r="C1537" s="7">
        <v>6</v>
      </c>
      <c r="D1537" s="7">
        <v>11</v>
      </c>
      <c r="E1537" s="7">
        <v>2005</v>
      </c>
      <c r="F1537" s="7">
        <v>6</v>
      </c>
      <c r="G1537" s="7">
        <v>17</v>
      </c>
      <c r="H1537" s="7">
        <v>16</v>
      </c>
      <c r="I1537" s="7">
        <v>2700</v>
      </c>
      <c r="J1537" s="7"/>
      <c r="K1537" s="10">
        <v>62000000</v>
      </c>
      <c r="L1537" s="10">
        <f>K1537/0.9</f>
        <v>68888888.888888881</v>
      </c>
      <c r="M1537" s="7" t="s">
        <v>12</v>
      </c>
    </row>
    <row r="1538" spans="1:13" x14ac:dyDescent="0.2">
      <c r="A1538" s="7" t="s">
        <v>246</v>
      </c>
      <c r="B1538" s="7">
        <v>2006</v>
      </c>
      <c r="C1538" s="7">
        <v>6</v>
      </c>
      <c r="D1538" s="7">
        <v>10</v>
      </c>
      <c r="E1538" s="7">
        <v>2006</v>
      </c>
      <c r="F1538" s="7">
        <v>6</v>
      </c>
      <c r="G1538" s="7">
        <v>13</v>
      </c>
      <c r="H1538" s="7">
        <v>3</v>
      </c>
      <c r="I1538" s="7">
        <v>300</v>
      </c>
      <c r="J1538" s="7"/>
      <c r="K1538" s="10">
        <v>116130000</v>
      </c>
      <c r="L1538" s="10">
        <f>K1538/0.92</f>
        <v>126228260.86956522</v>
      </c>
      <c r="M1538" s="7" t="s">
        <v>12</v>
      </c>
    </row>
    <row r="1539" spans="1:13" x14ac:dyDescent="0.2">
      <c r="A1539" s="7" t="s">
        <v>246</v>
      </c>
      <c r="B1539" s="7">
        <v>2012</v>
      </c>
      <c r="C1539" s="7">
        <v>6</v>
      </c>
      <c r="D1539" s="7">
        <v>9</v>
      </c>
      <c r="E1539" s="7">
        <v>2012</v>
      </c>
      <c r="F1539" s="7">
        <v>6</v>
      </c>
      <c r="G1539" s="7">
        <v>12</v>
      </c>
      <c r="H1539" s="7">
        <v>6</v>
      </c>
      <c r="I1539" s="7">
        <v>35000</v>
      </c>
      <c r="J1539" s="7"/>
      <c r="K1539" s="10">
        <v>16900000</v>
      </c>
      <c r="L1539" s="10">
        <f>K1539/1.05</f>
        <v>16095238.095238095</v>
      </c>
      <c r="M1539" s="7" t="s">
        <v>12</v>
      </c>
    </row>
    <row r="1540" spans="1:13" x14ac:dyDescent="0.2">
      <c r="A1540" s="7" t="s">
        <v>151</v>
      </c>
      <c r="B1540" s="6">
        <v>1992</v>
      </c>
      <c r="C1540" s="6">
        <v>4</v>
      </c>
      <c r="D1540" s="6">
        <v>15</v>
      </c>
      <c r="E1540" s="6">
        <v>1992</v>
      </c>
      <c r="F1540" s="6">
        <v>6</v>
      </c>
      <c r="G1540" s="6">
        <v>9</v>
      </c>
      <c r="H1540" s="7">
        <v>200</v>
      </c>
      <c r="I1540" s="7"/>
      <c r="J1540" s="7"/>
      <c r="K1540" s="9">
        <v>2000000</v>
      </c>
      <c r="L1540" s="10">
        <f>K1540/0.64</f>
        <v>3125000</v>
      </c>
      <c r="M1540" s="7" t="s">
        <v>56</v>
      </c>
    </row>
    <row r="1541" spans="1:13" x14ac:dyDescent="0.2">
      <c r="A1541" s="7" t="s">
        <v>151</v>
      </c>
      <c r="B1541" s="6">
        <v>1992</v>
      </c>
      <c r="C1541" s="6">
        <v>5</v>
      </c>
      <c r="D1541" s="6">
        <v>14</v>
      </c>
      <c r="E1541" s="6">
        <v>1992</v>
      </c>
      <c r="F1541" s="6">
        <v>5</v>
      </c>
      <c r="G1541" s="6">
        <v>24</v>
      </c>
      <c r="H1541" s="8">
        <v>1346</v>
      </c>
      <c r="I1541" s="8">
        <v>63500</v>
      </c>
      <c r="J1541" s="7"/>
      <c r="K1541" s="9">
        <v>300000000</v>
      </c>
      <c r="L1541" s="10">
        <f>K1541/0.64</f>
        <v>468750000</v>
      </c>
      <c r="M1541" s="7" t="s">
        <v>9</v>
      </c>
    </row>
    <row r="1542" spans="1:13" x14ac:dyDescent="0.2">
      <c r="A1542" s="7" t="s">
        <v>151</v>
      </c>
      <c r="B1542" s="6">
        <v>1993</v>
      </c>
      <c r="C1542" s="6">
        <v>5</v>
      </c>
      <c r="D1542" s="6">
        <v>7</v>
      </c>
      <c r="E1542" s="6">
        <v>1993</v>
      </c>
      <c r="F1542" s="6">
        <v>5</v>
      </c>
      <c r="G1542" s="6">
        <v>8</v>
      </c>
      <c r="H1542" s="7"/>
      <c r="I1542" s="7"/>
      <c r="J1542" s="7"/>
      <c r="K1542" s="9">
        <v>8400000</v>
      </c>
      <c r="L1542" s="9">
        <f>K1542/0.66</f>
        <v>12727272.727272727</v>
      </c>
      <c r="M1542" s="7" t="s">
        <v>56</v>
      </c>
    </row>
    <row r="1543" spans="1:13" x14ac:dyDescent="0.2">
      <c r="A1543" s="7" t="s">
        <v>151</v>
      </c>
      <c r="B1543" s="6">
        <v>1998</v>
      </c>
      <c r="C1543" s="6">
        <v>4</v>
      </c>
      <c r="D1543" s="6">
        <v>24</v>
      </c>
      <c r="E1543" s="6">
        <v>1998</v>
      </c>
      <c r="F1543" s="6">
        <v>5</v>
      </c>
      <c r="G1543" s="6">
        <v>7</v>
      </c>
      <c r="H1543" s="7">
        <v>203</v>
      </c>
      <c r="I1543" s="7"/>
      <c r="J1543" s="7"/>
      <c r="K1543" s="9">
        <v>66000000</v>
      </c>
      <c r="L1543" s="9">
        <f>K1543/0.75</f>
        <v>88000000</v>
      </c>
      <c r="M1543" s="7" t="s">
        <v>56</v>
      </c>
    </row>
    <row r="1544" spans="1:13" x14ac:dyDescent="0.2">
      <c r="A1544" s="7" t="s">
        <v>151</v>
      </c>
      <c r="B1544" s="7">
        <v>1999</v>
      </c>
      <c r="C1544" s="7">
        <v>7</v>
      </c>
      <c r="D1544" s="7">
        <v>7</v>
      </c>
      <c r="E1544" s="7">
        <v>1999</v>
      </c>
      <c r="F1544" s="7">
        <v>7</v>
      </c>
      <c r="G1544" s="7">
        <v>12</v>
      </c>
      <c r="H1544" s="7">
        <v>27</v>
      </c>
      <c r="I1544" s="7">
        <v>9392</v>
      </c>
      <c r="J1544" s="7"/>
      <c r="K1544" s="10">
        <v>6154000</v>
      </c>
      <c r="L1544" s="10">
        <f>K1544/0.76</f>
        <v>8097368.4210526319</v>
      </c>
      <c r="M1544" s="7" t="s">
        <v>12</v>
      </c>
    </row>
    <row r="1545" spans="1:13" x14ac:dyDescent="0.2">
      <c r="A1545" s="7" t="s">
        <v>151</v>
      </c>
      <c r="B1545" s="7">
        <v>2002</v>
      </c>
      <c r="C1545" s="7">
        <v>8</v>
      </c>
      <c r="D1545" s="7">
        <v>7</v>
      </c>
      <c r="E1545" s="7">
        <v>2002</v>
      </c>
      <c r="F1545" s="7">
        <v>8</v>
      </c>
      <c r="G1545" s="7">
        <v>8</v>
      </c>
      <c r="H1545" s="7">
        <v>24</v>
      </c>
      <c r="I1545" s="7">
        <v>1713</v>
      </c>
      <c r="J1545" s="7"/>
      <c r="K1545" s="10">
        <v>2836000</v>
      </c>
      <c r="L1545" s="9">
        <f>K1545/0.82</f>
        <v>3458536.5853658537</v>
      </c>
      <c r="M1545" s="7" t="s">
        <v>12</v>
      </c>
    </row>
    <row r="1546" spans="1:13" x14ac:dyDescent="0.2">
      <c r="A1546" s="7" t="s">
        <v>151</v>
      </c>
      <c r="B1546" s="6">
        <v>2003</v>
      </c>
      <c r="C1546" s="6">
        <v>4</v>
      </c>
      <c r="D1546" s="6">
        <v>13</v>
      </c>
      <c r="E1546" s="6">
        <v>2003</v>
      </c>
      <c r="F1546" s="6">
        <v>4</v>
      </c>
      <c r="G1546" s="6">
        <v>25</v>
      </c>
      <c r="H1546" s="7">
        <v>1</v>
      </c>
      <c r="I1546" s="7"/>
      <c r="J1546" s="7"/>
      <c r="K1546" s="9">
        <v>41000000</v>
      </c>
      <c r="L1546" s="10">
        <f>K1546/0.84</f>
        <v>48809523.809523813</v>
      </c>
      <c r="M1546" s="7" t="s">
        <v>56</v>
      </c>
    </row>
    <row r="1547" spans="1:13" x14ac:dyDescent="0.2">
      <c r="A1547" s="7" t="s">
        <v>151</v>
      </c>
      <c r="B1547" s="7">
        <v>2003</v>
      </c>
      <c r="C1547" s="7">
        <v>6</v>
      </c>
      <c r="D1547" s="7">
        <v>6</v>
      </c>
      <c r="E1547" s="7">
        <v>2003</v>
      </c>
      <c r="F1547" s="7">
        <v>6</v>
      </c>
      <c r="G1547" s="7">
        <v>10</v>
      </c>
      <c r="H1547" s="7">
        <v>6</v>
      </c>
      <c r="I1547" s="7">
        <v>1755</v>
      </c>
      <c r="J1547" s="7"/>
      <c r="K1547" s="10">
        <v>20000000</v>
      </c>
      <c r="L1547" s="10">
        <f>K1547/0.84</f>
        <v>23809523.80952381</v>
      </c>
      <c r="M1547" s="7" t="s">
        <v>12</v>
      </c>
    </row>
    <row r="1548" spans="1:13" x14ac:dyDescent="0.2">
      <c r="A1548" s="7" t="s">
        <v>151</v>
      </c>
      <c r="B1548" s="7">
        <v>2004</v>
      </c>
      <c r="C1548" s="7">
        <v>7</v>
      </c>
      <c r="D1548" s="7">
        <v>13</v>
      </c>
      <c r="E1548" s="7">
        <v>2004</v>
      </c>
      <c r="F1548" s="7">
        <v>7</v>
      </c>
      <c r="G1548" s="7">
        <v>14</v>
      </c>
      <c r="H1548" s="7">
        <v>0</v>
      </c>
      <c r="I1548" s="7">
        <v>400000</v>
      </c>
      <c r="J1548" s="7"/>
      <c r="K1548" s="10">
        <v>12000000</v>
      </c>
      <c r="L1548" s="9">
        <f>K1548/0.87</f>
        <v>13793103.448275862</v>
      </c>
      <c r="M1548" s="7" t="s">
        <v>12</v>
      </c>
    </row>
    <row r="1549" spans="1:13" x14ac:dyDescent="0.2">
      <c r="A1549" s="7" t="s">
        <v>151</v>
      </c>
      <c r="B1549" s="7">
        <v>2005</v>
      </c>
      <c r="C1549" s="7">
        <v>7</v>
      </c>
      <c r="D1549" s="7">
        <v>23</v>
      </c>
      <c r="E1549" s="7">
        <v>2005</v>
      </c>
      <c r="F1549" s="7">
        <v>7</v>
      </c>
      <c r="G1549" s="7">
        <v>23</v>
      </c>
      <c r="H1549" s="7">
        <v>0</v>
      </c>
      <c r="I1549" s="7">
        <v>1890</v>
      </c>
      <c r="J1549" s="7"/>
      <c r="K1549" s="10">
        <v>50000000</v>
      </c>
      <c r="L1549" s="10">
        <f>K1549/0.9</f>
        <v>55555555.555555552</v>
      </c>
      <c r="M1549" s="7" t="s">
        <v>12</v>
      </c>
    </row>
    <row r="1550" spans="1:13" x14ac:dyDescent="0.2">
      <c r="A1550" s="7" t="s">
        <v>151</v>
      </c>
      <c r="B1550" s="7">
        <v>2009</v>
      </c>
      <c r="C1550" s="7">
        <v>4</v>
      </c>
      <c r="D1550" s="7">
        <v>21</v>
      </c>
      <c r="E1550" s="7">
        <v>2009</v>
      </c>
      <c r="F1550" s="7">
        <v>6</v>
      </c>
      <c r="G1550" s="7">
        <v>1</v>
      </c>
      <c r="H1550" s="7">
        <v>21</v>
      </c>
      <c r="I1550" s="7">
        <v>15000</v>
      </c>
      <c r="J1550" s="7"/>
      <c r="K1550" s="10">
        <v>1000000</v>
      </c>
      <c r="L1550" s="9">
        <f>K1550/0.98</f>
        <v>1020408.1632653062</v>
      </c>
      <c r="M1550" s="7" t="s">
        <v>12</v>
      </c>
    </row>
    <row r="1551" spans="1:13" x14ac:dyDescent="0.2">
      <c r="A1551" s="7" t="s">
        <v>151</v>
      </c>
      <c r="B1551" s="7">
        <v>2010</v>
      </c>
      <c r="C1551" s="7">
        <v>5</v>
      </c>
      <c r="D1551" s="7">
        <v>6</v>
      </c>
      <c r="E1551" s="7">
        <v>2010</v>
      </c>
      <c r="F1551" s="7">
        <v>5</v>
      </c>
      <c r="G1551" s="7">
        <v>10</v>
      </c>
      <c r="H1551" s="7">
        <v>73</v>
      </c>
      <c r="I1551" s="7">
        <v>6708</v>
      </c>
      <c r="J1551" s="7"/>
      <c r="K1551" s="10">
        <v>204000000</v>
      </c>
      <c r="L1551" s="10">
        <f>K1551/1</f>
        <v>204000000</v>
      </c>
      <c r="M1551" s="7" t="s">
        <v>12</v>
      </c>
    </row>
    <row r="1552" spans="1:13" x14ac:dyDescent="0.2">
      <c r="A1552" s="7" t="s">
        <v>151</v>
      </c>
      <c r="B1552" s="7">
        <v>2012</v>
      </c>
      <c r="C1552" s="7">
        <v>2</v>
      </c>
      <c r="D1552" s="7"/>
      <c r="E1552" s="7">
        <v>2012</v>
      </c>
      <c r="F1552" s="7">
        <v>5</v>
      </c>
      <c r="G1552" s="7"/>
      <c r="H1552" s="7">
        <v>0</v>
      </c>
      <c r="I1552" s="7">
        <v>5556</v>
      </c>
      <c r="J1552" s="7"/>
      <c r="K1552" s="10">
        <v>760000</v>
      </c>
      <c r="L1552" s="10">
        <f>K1552/1.05</f>
        <v>723809.52380952379</v>
      </c>
      <c r="M1552" s="7" t="s">
        <v>12</v>
      </c>
    </row>
    <row r="1553" spans="1:13" x14ac:dyDescent="0.2">
      <c r="A1553" s="7" t="s">
        <v>316</v>
      </c>
      <c r="B1553" s="6">
        <v>1968</v>
      </c>
      <c r="C1553" s="6">
        <v>3</v>
      </c>
      <c r="D1553" s="7"/>
      <c r="E1553" s="6">
        <v>1968</v>
      </c>
      <c r="F1553" s="6">
        <v>6</v>
      </c>
      <c r="G1553" s="6">
        <v>20</v>
      </c>
      <c r="H1553" s="7">
        <v>40</v>
      </c>
      <c r="I1553" s="8">
        <v>57000</v>
      </c>
      <c r="J1553" s="8">
        <v>57000</v>
      </c>
      <c r="K1553" s="9">
        <v>1000000</v>
      </c>
      <c r="L1553" s="9">
        <f>K1553/0.16</f>
        <v>6250000</v>
      </c>
      <c r="M1553" s="7" t="s">
        <v>9</v>
      </c>
    </row>
    <row r="1554" spans="1:13" x14ac:dyDescent="0.2">
      <c r="A1554" s="7" t="s">
        <v>316</v>
      </c>
      <c r="B1554" s="6">
        <v>1974</v>
      </c>
      <c r="C1554" s="6">
        <v>5</v>
      </c>
      <c r="D1554" s="7"/>
      <c r="E1554" s="6">
        <v>1974</v>
      </c>
      <c r="F1554" s="6">
        <v>5</v>
      </c>
      <c r="G1554" s="6">
        <v>1</v>
      </c>
      <c r="H1554" s="8">
        <v>25</v>
      </c>
      <c r="I1554" s="8">
        <v>50000</v>
      </c>
      <c r="J1554" s="8">
        <v>18000</v>
      </c>
      <c r="K1554" s="9">
        <v>3000000</v>
      </c>
      <c r="L1554" s="10">
        <f>K1554/0.23</f>
        <v>13043478.260869564</v>
      </c>
      <c r="M1554" s="7" t="s">
        <v>9</v>
      </c>
    </row>
    <row r="1555" spans="1:13" x14ac:dyDescent="0.2">
      <c r="A1555" s="7" t="s">
        <v>316</v>
      </c>
      <c r="B1555" s="6">
        <v>2006</v>
      </c>
      <c r="C1555" s="6">
        <v>2</v>
      </c>
      <c r="D1555" s="6">
        <v>3</v>
      </c>
      <c r="E1555" s="6">
        <v>2006</v>
      </c>
      <c r="F1555" s="6">
        <v>2</v>
      </c>
      <c r="G1555" s="6">
        <v>12</v>
      </c>
      <c r="H1555" s="7">
        <v>1</v>
      </c>
      <c r="I1555" s="7"/>
      <c r="J1555" s="7"/>
      <c r="K1555" s="9">
        <v>390000</v>
      </c>
      <c r="L1555" s="10">
        <f>K1555/0.92</f>
        <v>423913.04347826086</v>
      </c>
      <c r="M1555" s="7" t="s">
        <v>56</v>
      </c>
    </row>
    <row r="1556" spans="1:13" x14ac:dyDescent="0.2">
      <c r="A1556" s="7" t="s">
        <v>119</v>
      </c>
      <c r="B1556" s="7">
        <v>1990</v>
      </c>
      <c r="C1556" s="7">
        <v>4</v>
      </c>
      <c r="D1556" s="7">
        <v>3</v>
      </c>
      <c r="E1556" s="7">
        <v>1990</v>
      </c>
      <c r="F1556" s="7">
        <v>4</v>
      </c>
      <c r="G1556" s="7">
        <v>10</v>
      </c>
      <c r="H1556" s="7">
        <v>183</v>
      </c>
      <c r="I1556" s="7">
        <v>162000</v>
      </c>
      <c r="J1556" s="7"/>
      <c r="K1556" s="10">
        <v>280000</v>
      </c>
      <c r="L1556" s="12">
        <f>K1556/0.6</f>
        <v>466666.66666666669</v>
      </c>
      <c r="M1556" s="7" t="s">
        <v>12</v>
      </c>
    </row>
    <row r="1557" spans="1:13" x14ac:dyDescent="0.2">
      <c r="A1557" s="11" t="s">
        <v>119</v>
      </c>
      <c r="B1557" s="6">
        <v>1993</v>
      </c>
      <c r="C1557" s="6">
        <v>2</v>
      </c>
      <c r="D1557" s="6">
        <v>8</v>
      </c>
      <c r="E1557" s="6">
        <v>1993</v>
      </c>
      <c r="F1557" s="6">
        <v>2</v>
      </c>
      <c r="G1557" s="6">
        <v>12</v>
      </c>
      <c r="H1557" s="7">
        <v>54</v>
      </c>
      <c r="I1557" s="7"/>
      <c r="J1557" s="7"/>
      <c r="K1557" s="9">
        <v>3500000</v>
      </c>
      <c r="L1557" s="9">
        <f>K1557/0.66</f>
        <v>5303030.3030303027</v>
      </c>
      <c r="M1557" s="7" t="s">
        <v>56</v>
      </c>
    </row>
    <row r="1558" spans="1:13" x14ac:dyDescent="0.2">
      <c r="A1558" s="7" t="s">
        <v>22</v>
      </c>
      <c r="B1558" s="6">
        <v>1966</v>
      </c>
      <c r="C1558" s="6">
        <v>9</v>
      </c>
      <c r="D1558" s="7"/>
      <c r="E1558" s="6">
        <v>1966</v>
      </c>
      <c r="F1558" s="6">
        <v>9</v>
      </c>
      <c r="G1558" s="6">
        <v>2</v>
      </c>
      <c r="H1558" s="7">
        <v>6</v>
      </c>
      <c r="I1558" s="8">
        <v>200000</v>
      </c>
      <c r="J1558" s="8">
        <v>5000</v>
      </c>
      <c r="K1558" s="9">
        <v>1000000</v>
      </c>
      <c r="L1558" s="9">
        <f>K1558/0.15</f>
        <v>6666666.666666667</v>
      </c>
      <c r="M1558" s="7" t="s">
        <v>9</v>
      </c>
    </row>
    <row r="1559" spans="1:13" x14ac:dyDescent="0.2">
      <c r="A1559" s="7" t="s">
        <v>22</v>
      </c>
      <c r="B1559" s="7">
        <v>1975</v>
      </c>
      <c r="C1559" s="7">
        <v>1</v>
      </c>
      <c r="D1559" s="7">
        <v>3</v>
      </c>
      <c r="E1559" s="7">
        <v>1975</v>
      </c>
      <c r="F1559" s="7">
        <v>1</v>
      </c>
      <c r="G1559" s="7">
        <v>3</v>
      </c>
      <c r="H1559" s="7">
        <v>239</v>
      </c>
      <c r="I1559" s="7">
        <v>3000093</v>
      </c>
      <c r="J1559" s="7"/>
      <c r="K1559" s="10">
        <v>45000000</v>
      </c>
      <c r="L1559" s="10">
        <f>K1559/0.25</f>
        <v>180000000</v>
      </c>
      <c r="M1559" s="7" t="s">
        <v>374</v>
      </c>
    </row>
    <row r="1560" spans="1:13" x14ac:dyDescent="0.2">
      <c r="A1560" s="7" t="s">
        <v>22</v>
      </c>
      <c r="B1560" s="6">
        <v>1978</v>
      </c>
      <c r="C1560" s="6">
        <v>8</v>
      </c>
      <c r="D1560" s="7"/>
      <c r="E1560" s="6">
        <v>1978</v>
      </c>
      <c r="F1560" s="6">
        <v>10</v>
      </c>
      <c r="G1560" s="6">
        <v>7</v>
      </c>
      <c r="H1560" s="7">
        <v>96</v>
      </c>
      <c r="I1560" s="8">
        <v>1628000</v>
      </c>
      <c r="J1560" s="7"/>
      <c r="K1560" s="9">
        <v>400000000</v>
      </c>
      <c r="L1560" s="9">
        <f>K1560/0.3</f>
        <v>1333333333.3333335</v>
      </c>
      <c r="M1560" s="7" t="s">
        <v>9</v>
      </c>
    </row>
    <row r="1561" spans="1:13" x14ac:dyDescent="0.2">
      <c r="A1561" s="7" t="s">
        <v>22</v>
      </c>
      <c r="B1561" s="7">
        <v>1980</v>
      </c>
      <c r="C1561" s="7">
        <v>10</v>
      </c>
      <c r="D1561" s="7">
        <v>3</v>
      </c>
      <c r="E1561" s="7">
        <v>1980</v>
      </c>
      <c r="F1561" s="7">
        <v>10</v>
      </c>
      <c r="G1561" s="7">
        <v>3</v>
      </c>
      <c r="H1561" s="7">
        <v>57</v>
      </c>
      <c r="I1561" s="7">
        <v>630000</v>
      </c>
      <c r="J1561" s="7"/>
      <c r="K1561" s="10">
        <v>59700000</v>
      </c>
      <c r="L1561" s="10">
        <f>K1561/0.38</f>
        <v>157105263.15789473</v>
      </c>
      <c r="M1561" s="7" t="s">
        <v>12</v>
      </c>
    </row>
    <row r="1562" spans="1:13" x14ac:dyDescent="0.2">
      <c r="A1562" s="7" t="s">
        <v>22</v>
      </c>
      <c r="B1562" s="7">
        <v>1984</v>
      </c>
      <c r="C1562" s="7">
        <v>1</v>
      </c>
      <c r="D1562" s="7">
        <v>19</v>
      </c>
      <c r="E1562" s="7">
        <v>1984</v>
      </c>
      <c r="F1562" s="7">
        <v>1</v>
      </c>
      <c r="G1562" s="7">
        <v>19</v>
      </c>
      <c r="H1562" s="7">
        <v>0</v>
      </c>
      <c r="I1562" s="7">
        <v>751600</v>
      </c>
      <c r="J1562" s="7"/>
      <c r="K1562" s="10">
        <v>400000000</v>
      </c>
      <c r="L1562" s="9">
        <f>K1562/0.48</f>
        <v>833333333.33333337</v>
      </c>
      <c r="M1562" s="7" t="s">
        <v>12</v>
      </c>
    </row>
    <row r="1563" spans="1:13" x14ac:dyDescent="0.2">
      <c r="A1563" s="7" t="s">
        <v>22</v>
      </c>
      <c r="B1563" s="7">
        <v>1984</v>
      </c>
      <c r="C1563" s="7">
        <v>12</v>
      </c>
      <c r="D1563" s="7"/>
      <c r="E1563" s="7">
        <v>1984</v>
      </c>
      <c r="F1563" s="7">
        <v>12</v>
      </c>
      <c r="G1563" s="7"/>
      <c r="H1563" s="7">
        <v>17</v>
      </c>
      <c r="I1563" s="7">
        <v>34571</v>
      </c>
      <c r="J1563" s="7"/>
      <c r="K1563" s="10">
        <v>3000000</v>
      </c>
      <c r="L1563" s="9">
        <f>K1563/0.48</f>
        <v>6250000</v>
      </c>
      <c r="M1563" s="7" t="s">
        <v>12</v>
      </c>
    </row>
    <row r="1564" spans="1:13" x14ac:dyDescent="0.2">
      <c r="A1564" s="7" t="s">
        <v>22</v>
      </c>
      <c r="B1564" s="7">
        <v>1985</v>
      </c>
      <c r="C1564" s="7">
        <v>10</v>
      </c>
      <c r="D1564" s="7">
        <v>12</v>
      </c>
      <c r="E1564" s="7">
        <v>1985</v>
      </c>
      <c r="F1564" s="7">
        <v>10</v>
      </c>
      <c r="G1564" s="7">
        <v>12</v>
      </c>
      <c r="H1564" s="7">
        <v>18</v>
      </c>
      <c r="I1564" s="7">
        <v>7640</v>
      </c>
      <c r="J1564" s="7"/>
      <c r="K1564" s="10">
        <v>3600000</v>
      </c>
      <c r="L1564" s="9">
        <f>K1564/0.49</f>
        <v>7346938.775510204</v>
      </c>
      <c r="M1564" s="7" t="s">
        <v>12</v>
      </c>
    </row>
    <row r="1565" spans="1:13" x14ac:dyDescent="0.2">
      <c r="A1565" s="7" t="s">
        <v>22</v>
      </c>
      <c r="B1565" s="7">
        <v>1986</v>
      </c>
      <c r="C1565" s="7">
        <v>5</v>
      </c>
      <c r="D1565" s="7">
        <v>9</v>
      </c>
      <c r="E1565" s="7">
        <v>1986</v>
      </c>
      <c r="F1565" s="7">
        <v>5</v>
      </c>
      <c r="G1565" s="7">
        <v>12</v>
      </c>
      <c r="H1565" s="7">
        <v>32</v>
      </c>
      <c r="I1565" s="7"/>
      <c r="J1565" s="7"/>
      <c r="K1565" s="12">
        <v>3850000</v>
      </c>
      <c r="L1565" s="9">
        <f>K1565/0.5</f>
        <v>7700000</v>
      </c>
      <c r="M1565" s="7" t="s">
        <v>56</v>
      </c>
    </row>
    <row r="1566" spans="1:13" x14ac:dyDescent="0.2">
      <c r="A1566" s="7" t="s">
        <v>22</v>
      </c>
      <c r="B1566" s="6">
        <v>1986</v>
      </c>
      <c r="C1566" s="6">
        <v>8</v>
      </c>
      <c r="D1566" s="6">
        <v>15</v>
      </c>
      <c r="E1566" s="6">
        <v>1986</v>
      </c>
      <c r="F1566" s="6">
        <v>8</v>
      </c>
      <c r="G1566" s="6">
        <v>22</v>
      </c>
      <c r="H1566" s="7">
        <v>150</v>
      </c>
      <c r="I1566" s="7"/>
      <c r="J1566" s="7"/>
      <c r="K1566" s="9">
        <v>717000000</v>
      </c>
      <c r="L1566" s="9">
        <f>K1566/0.5</f>
        <v>1434000000</v>
      </c>
      <c r="M1566" s="7" t="s">
        <v>56</v>
      </c>
    </row>
    <row r="1567" spans="1:13" x14ac:dyDescent="0.2">
      <c r="A1567" s="7" t="s">
        <v>22</v>
      </c>
      <c r="B1567" s="7">
        <v>1987</v>
      </c>
      <c r="C1567" s="7">
        <v>11</v>
      </c>
      <c r="D1567" s="7">
        <v>30</v>
      </c>
      <c r="E1567" s="7">
        <v>1987</v>
      </c>
      <c r="F1567" s="7">
        <v>11</v>
      </c>
      <c r="G1567" s="7">
        <v>30</v>
      </c>
      <c r="H1567" s="7">
        <v>24</v>
      </c>
      <c r="I1567" s="7">
        <v>0</v>
      </c>
      <c r="J1567" s="7"/>
      <c r="K1567" s="10">
        <v>7200000</v>
      </c>
      <c r="L1567" s="10">
        <f>K1567/0.52</f>
        <v>13846153.846153846</v>
      </c>
      <c r="M1567" s="7" t="s">
        <v>12</v>
      </c>
    </row>
    <row r="1568" spans="1:13" x14ac:dyDescent="0.2">
      <c r="A1568" s="7" t="s">
        <v>22</v>
      </c>
      <c r="B1568" s="7">
        <v>1988</v>
      </c>
      <c r="C1568" s="7">
        <v>11</v>
      </c>
      <c r="D1568" s="7">
        <v>19</v>
      </c>
      <c r="E1568" s="7">
        <v>1988</v>
      </c>
      <c r="F1568" s="7">
        <v>11</v>
      </c>
      <c r="G1568" s="7">
        <v>27</v>
      </c>
      <c r="H1568" s="7">
        <v>664</v>
      </c>
      <c r="I1568" s="7">
        <v>1114819</v>
      </c>
      <c r="J1568" s="7"/>
      <c r="K1568" s="12">
        <v>169146000</v>
      </c>
      <c r="L1568" s="9">
        <f>K1568/0.54</f>
        <v>313233333.33333331</v>
      </c>
      <c r="M1568" s="7" t="s">
        <v>12</v>
      </c>
    </row>
    <row r="1569" spans="1:13" x14ac:dyDescent="0.2">
      <c r="A1569" s="7" t="s">
        <v>22</v>
      </c>
      <c r="B1569" s="6">
        <v>1991</v>
      </c>
      <c r="C1569" s="6">
        <v>9</v>
      </c>
      <c r="D1569" s="6">
        <v>5</v>
      </c>
      <c r="E1569" s="6">
        <v>1991</v>
      </c>
      <c r="F1569" s="6">
        <v>9</v>
      </c>
      <c r="G1569" s="6">
        <v>8</v>
      </c>
      <c r="H1569" s="7">
        <v>16</v>
      </c>
      <c r="I1569" s="7"/>
      <c r="J1569" s="7"/>
      <c r="K1569" s="9">
        <v>6400000</v>
      </c>
      <c r="L1569" s="10">
        <f>K1569/0.62</f>
        <v>10322580.64516129</v>
      </c>
      <c r="M1569" s="7" t="s">
        <v>56</v>
      </c>
    </row>
    <row r="1570" spans="1:13" x14ac:dyDescent="0.2">
      <c r="A1570" s="7" t="s">
        <v>22</v>
      </c>
      <c r="B1570" s="7">
        <v>1991</v>
      </c>
      <c r="C1570" s="7">
        <v>10</v>
      </c>
      <c r="D1570" s="7">
        <v>26</v>
      </c>
      <c r="E1570" s="7">
        <v>1991</v>
      </c>
      <c r="F1570" s="7">
        <v>10</v>
      </c>
      <c r="G1570" s="7">
        <v>26</v>
      </c>
      <c r="H1570" s="7">
        <v>1</v>
      </c>
      <c r="I1570" s="7">
        <v>14574</v>
      </c>
      <c r="J1570" s="7"/>
      <c r="K1570" s="10">
        <v>1478000</v>
      </c>
      <c r="L1570" s="10">
        <f>K1570/0.62</f>
        <v>2383870.9677419355</v>
      </c>
      <c r="M1570" s="7" t="s">
        <v>12</v>
      </c>
    </row>
    <row r="1571" spans="1:13" x14ac:dyDescent="0.2">
      <c r="A1571" s="7" t="s">
        <v>22</v>
      </c>
      <c r="B1571" s="7">
        <v>1993</v>
      </c>
      <c r="C1571" s="7">
        <v>10</v>
      </c>
      <c r="D1571" s="7">
        <v>31</v>
      </c>
      <c r="E1571" s="7">
        <v>1993</v>
      </c>
      <c r="F1571" s="7">
        <v>10</v>
      </c>
      <c r="G1571" s="7">
        <v>31</v>
      </c>
      <c r="H1571" s="7">
        <v>4</v>
      </c>
      <c r="I1571" s="7">
        <v>302862</v>
      </c>
      <c r="J1571" s="7"/>
      <c r="K1571" s="10">
        <v>319850000</v>
      </c>
      <c r="L1571" s="9">
        <f>K1571/0.66</f>
        <v>484621212.12121212</v>
      </c>
      <c r="M1571" s="7" t="s">
        <v>12</v>
      </c>
    </row>
    <row r="1572" spans="1:13" x14ac:dyDescent="0.2">
      <c r="A1572" s="7" t="s">
        <v>22</v>
      </c>
      <c r="B1572" s="7">
        <v>1993</v>
      </c>
      <c r="C1572" s="7">
        <v>11</v>
      </c>
      <c r="D1572" s="7">
        <v>27</v>
      </c>
      <c r="E1572" s="7">
        <v>1993</v>
      </c>
      <c r="F1572" s="7">
        <v>12</v>
      </c>
      <c r="G1572" s="7">
        <v>2</v>
      </c>
      <c r="H1572" s="7">
        <v>23</v>
      </c>
      <c r="I1572" s="7">
        <v>393809</v>
      </c>
      <c r="J1572" s="7"/>
      <c r="K1572" s="10">
        <v>1261000000</v>
      </c>
      <c r="L1572" s="9">
        <f>K1572/0.66</f>
        <v>1910606060.6060605</v>
      </c>
      <c r="M1572" s="7" t="s">
        <v>12</v>
      </c>
    </row>
    <row r="1573" spans="1:13" x14ac:dyDescent="0.2">
      <c r="A1573" s="7" t="s">
        <v>22</v>
      </c>
      <c r="B1573" s="7">
        <v>1993</v>
      </c>
      <c r="C1573" s="7">
        <v>12</v>
      </c>
      <c r="D1573" s="7"/>
      <c r="E1573" s="7">
        <v>1993</v>
      </c>
      <c r="F1573" s="7">
        <v>12</v>
      </c>
      <c r="G1573" s="7"/>
      <c r="H1573" s="7">
        <v>14</v>
      </c>
      <c r="I1573" s="7">
        <v>192674</v>
      </c>
      <c r="J1573" s="7"/>
      <c r="K1573" s="10">
        <v>400100000</v>
      </c>
      <c r="L1573" s="9">
        <f>K1573/0.66</f>
        <v>606212121.21212113</v>
      </c>
      <c r="M1573" s="7" t="s">
        <v>12</v>
      </c>
    </row>
    <row r="1574" spans="1:13" x14ac:dyDescent="0.2">
      <c r="A1574" s="7" t="s">
        <v>22</v>
      </c>
      <c r="B1574" s="7">
        <v>1994</v>
      </c>
      <c r="C1574" s="7">
        <v>7</v>
      </c>
      <c r="D1574" s="7"/>
      <c r="E1574" s="7">
        <v>1994</v>
      </c>
      <c r="F1574" s="7">
        <v>7</v>
      </c>
      <c r="G1574" s="7"/>
      <c r="H1574" s="7">
        <v>60</v>
      </c>
      <c r="I1574" s="7">
        <v>59000</v>
      </c>
      <c r="J1574" s="7"/>
      <c r="K1574" s="10">
        <v>238000000</v>
      </c>
      <c r="L1574" s="10">
        <f>K1574/0.68</f>
        <v>350000000</v>
      </c>
      <c r="M1574" s="7" t="s">
        <v>12</v>
      </c>
    </row>
    <row r="1575" spans="1:13" x14ac:dyDescent="0.2">
      <c r="A1575" s="7" t="s">
        <v>22</v>
      </c>
      <c r="B1575" s="6">
        <v>1994</v>
      </c>
      <c r="C1575" s="6">
        <v>9</v>
      </c>
      <c r="D1575" s="6">
        <v>3</v>
      </c>
      <c r="E1575" s="6">
        <v>1994</v>
      </c>
      <c r="F1575" s="6">
        <v>12</v>
      </c>
      <c r="G1575" s="6">
        <v>18</v>
      </c>
      <c r="H1575" s="7">
        <v>407</v>
      </c>
      <c r="I1575" s="7"/>
      <c r="J1575" s="7"/>
      <c r="K1575" s="9">
        <v>208000000</v>
      </c>
      <c r="L1575" s="10">
        <f>K1575/0.68</f>
        <v>305882352.94117647</v>
      </c>
      <c r="M1575" s="7" t="s">
        <v>56</v>
      </c>
    </row>
    <row r="1576" spans="1:13" x14ac:dyDescent="0.2">
      <c r="A1576" s="7" t="s">
        <v>22</v>
      </c>
      <c r="B1576" s="7">
        <v>1994</v>
      </c>
      <c r="C1576" s="7">
        <v>10</v>
      </c>
      <c r="D1576" s="7">
        <v>21</v>
      </c>
      <c r="E1576" s="7">
        <v>1994</v>
      </c>
      <c r="F1576" s="7">
        <v>10</v>
      </c>
      <c r="G1576" s="7">
        <v>21</v>
      </c>
      <c r="H1576" s="7">
        <v>11</v>
      </c>
      <c r="I1576" s="7">
        <v>112257</v>
      </c>
      <c r="J1576" s="7"/>
      <c r="K1576" s="10">
        <v>30000000</v>
      </c>
      <c r="L1576" s="10">
        <f>K1576/0.68</f>
        <v>44117647.058823526</v>
      </c>
      <c r="M1576" s="7" t="s">
        <v>12</v>
      </c>
    </row>
    <row r="1577" spans="1:13" x14ac:dyDescent="0.2">
      <c r="A1577" s="7" t="s">
        <v>22</v>
      </c>
      <c r="B1577" s="7">
        <v>1995</v>
      </c>
      <c r="C1577" s="7">
        <v>8</v>
      </c>
      <c r="D1577" s="7">
        <v>1</v>
      </c>
      <c r="E1577" s="7">
        <v>1995</v>
      </c>
      <c r="F1577" s="7">
        <v>11</v>
      </c>
      <c r="G1577" s="7">
        <v>9</v>
      </c>
      <c r="H1577" s="7">
        <v>231</v>
      </c>
      <c r="I1577" s="7">
        <v>4280984</v>
      </c>
      <c r="J1577" s="7"/>
      <c r="K1577" s="10">
        <v>140500000</v>
      </c>
      <c r="L1577" s="9">
        <f>K1577/0.7</f>
        <v>200714285.71428573</v>
      </c>
      <c r="M1577" s="7" t="s">
        <v>12</v>
      </c>
    </row>
    <row r="1578" spans="1:13" x14ac:dyDescent="0.2">
      <c r="A1578" s="7" t="s">
        <v>22</v>
      </c>
      <c r="B1578" s="7">
        <v>1996</v>
      </c>
      <c r="C1578" s="7">
        <v>6</v>
      </c>
      <c r="D1578" s="7">
        <v>30</v>
      </c>
      <c r="E1578" s="7">
        <v>1996</v>
      </c>
      <c r="F1578" s="7">
        <v>10</v>
      </c>
      <c r="G1578" s="7">
        <v>22</v>
      </c>
      <c r="H1578" s="7">
        <v>91</v>
      </c>
      <c r="I1578" s="7">
        <v>5000000</v>
      </c>
      <c r="J1578" s="7"/>
      <c r="K1578" s="10">
        <v>500000</v>
      </c>
      <c r="L1578" s="10">
        <f>K1578/0.72</f>
        <v>694444.4444444445</v>
      </c>
      <c r="M1578" s="7" t="s">
        <v>12</v>
      </c>
    </row>
    <row r="1579" spans="1:13" x14ac:dyDescent="0.2">
      <c r="A1579" s="7" t="s">
        <v>22</v>
      </c>
      <c r="B1579" s="6">
        <v>1997</v>
      </c>
      <c r="C1579" s="6">
        <v>8</v>
      </c>
      <c r="D1579" s="6">
        <v>19</v>
      </c>
      <c r="E1579" s="6">
        <v>1997</v>
      </c>
      <c r="F1579" s="6">
        <v>9</v>
      </c>
      <c r="G1579" s="6">
        <v>1</v>
      </c>
      <c r="H1579" s="7">
        <v>46</v>
      </c>
      <c r="I1579" s="7"/>
      <c r="J1579" s="7"/>
      <c r="K1579" s="9">
        <v>268000000</v>
      </c>
      <c r="L1579" s="10">
        <f>K1579/0.74</f>
        <v>362162162.16216218</v>
      </c>
      <c r="M1579" s="7" t="s">
        <v>56</v>
      </c>
    </row>
    <row r="1580" spans="1:13" x14ac:dyDescent="0.2">
      <c r="A1580" s="7" t="s">
        <v>22</v>
      </c>
      <c r="B1580" s="7">
        <v>1999</v>
      </c>
      <c r="C1580" s="7">
        <v>7</v>
      </c>
      <c r="D1580" s="7">
        <v>24</v>
      </c>
      <c r="E1580" s="7">
        <v>1999</v>
      </c>
      <c r="F1580" s="7">
        <v>8</v>
      </c>
      <c r="G1580" s="7">
        <v>5</v>
      </c>
      <c r="H1580" s="7">
        <v>7</v>
      </c>
      <c r="I1580" s="7">
        <v>90700</v>
      </c>
      <c r="J1580" s="7"/>
      <c r="K1580" s="10">
        <v>13000000</v>
      </c>
      <c r="L1580" s="10">
        <f>K1580/0.76</f>
        <v>17105263.157894738</v>
      </c>
      <c r="M1580" s="7" t="s">
        <v>12</v>
      </c>
    </row>
    <row r="1581" spans="1:13" x14ac:dyDescent="0.2">
      <c r="A1581" s="7" t="s">
        <v>22</v>
      </c>
      <c r="B1581" s="7">
        <v>1999</v>
      </c>
      <c r="C1581" s="7">
        <v>12</v>
      </c>
      <c r="D1581" s="7">
        <v>23</v>
      </c>
      <c r="E1581" s="7">
        <v>1999</v>
      </c>
      <c r="F1581" s="7">
        <v>12</v>
      </c>
      <c r="G1581" s="7">
        <v>23</v>
      </c>
      <c r="H1581" s="7">
        <v>0</v>
      </c>
      <c r="I1581" s="7">
        <v>200</v>
      </c>
      <c r="J1581" s="7"/>
      <c r="K1581" s="10">
        <v>267000</v>
      </c>
      <c r="L1581" s="10">
        <f>K1581/0.76</f>
        <v>351315.78947368421</v>
      </c>
      <c r="M1581" s="7" t="s">
        <v>12</v>
      </c>
    </row>
    <row r="1582" spans="1:13" x14ac:dyDescent="0.2">
      <c r="A1582" s="7" t="s">
        <v>22</v>
      </c>
      <c r="B1582" s="7">
        <v>2000</v>
      </c>
      <c r="C1582" s="7">
        <v>7</v>
      </c>
      <c r="D1582" s="7"/>
      <c r="E1582" s="7">
        <v>2000</v>
      </c>
      <c r="F1582" s="7">
        <v>7</v>
      </c>
      <c r="G1582" s="7"/>
      <c r="H1582" s="7">
        <v>47</v>
      </c>
      <c r="I1582" s="7">
        <v>2500000</v>
      </c>
      <c r="J1582" s="7"/>
      <c r="K1582" s="10">
        <v>51050000</v>
      </c>
      <c r="L1582" s="10">
        <f>K1582/0.79</f>
        <v>64620253.164556958</v>
      </c>
      <c r="M1582" s="7" t="s">
        <v>12</v>
      </c>
    </row>
    <row r="1583" spans="1:13" x14ac:dyDescent="0.2">
      <c r="A1583" s="7" t="s">
        <v>22</v>
      </c>
      <c r="B1583" s="6">
        <v>2000</v>
      </c>
      <c r="C1583" s="6">
        <v>8</v>
      </c>
      <c r="D1583" s="6">
        <v>21</v>
      </c>
      <c r="E1583" s="6">
        <v>2000</v>
      </c>
      <c r="F1583" s="6">
        <v>8</v>
      </c>
      <c r="G1583" s="6">
        <v>28</v>
      </c>
      <c r="H1583" s="7">
        <v>14</v>
      </c>
      <c r="I1583" s="7"/>
      <c r="J1583" s="7"/>
      <c r="K1583" s="9">
        <v>21500000</v>
      </c>
      <c r="L1583" s="10">
        <f>K1583/0.79</f>
        <v>27215189.87341772</v>
      </c>
      <c r="M1583" s="7" t="s">
        <v>56</v>
      </c>
    </row>
    <row r="1584" spans="1:13" x14ac:dyDescent="0.2">
      <c r="A1584" s="7" t="s">
        <v>22</v>
      </c>
      <c r="B1584" s="7">
        <v>2000</v>
      </c>
      <c r="C1584" s="7">
        <v>9</v>
      </c>
      <c r="D1584" s="7"/>
      <c r="E1584" s="7">
        <v>2000</v>
      </c>
      <c r="F1584" s="7">
        <v>9</v>
      </c>
      <c r="G1584" s="7"/>
      <c r="H1584" s="7">
        <v>9</v>
      </c>
      <c r="I1584" s="7">
        <v>12500</v>
      </c>
      <c r="J1584" s="7"/>
      <c r="K1584" s="10">
        <v>506000</v>
      </c>
      <c r="L1584" s="10">
        <f>K1584/0.79</f>
        <v>640506.32911392406</v>
      </c>
      <c r="M1584" s="7" t="s">
        <v>12</v>
      </c>
    </row>
    <row r="1585" spans="1:13" x14ac:dyDescent="0.2">
      <c r="A1585" s="7" t="s">
        <v>22</v>
      </c>
      <c r="B1585" s="7">
        <v>2000</v>
      </c>
      <c r="C1585" s="7">
        <v>11</v>
      </c>
      <c r="D1585" s="7">
        <v>21</v>
      </c>
      <c r="E1585" s="7">
        <v>2000</v>
      </c>
      <c r="F1585" s="7">
        <v>11</v>
      </c>
      <c r="G1585" s="7">
        <v>21</v>
      </c>
      <c r="H1585" s="7">
        <v>51</v>
      </c>
      <c r="I1585" s="7">
        <v>808801</v>
      </c>
      <c r="J1585" s="7"/>
      <c r="K1585" s="10">
        <v>57500000</v>
      </c>
      <c r="L1585" s="10">
        <f>K1585/0.79</f>
        <v>72784810.12658228</v>
      </c>
      <c r="M1585" s="7" t="s">
        <v>12</v>
      </c>
    </row>
    <row r="1586" spans="1:13" x14ac:dyDescent="0.2">
      <c r="A1586" s="7" t="s">
        <v>22</v>
      </c>
      <c r="B1586" s="7">
        <v>2001</v>
      </c>
      <c r="C1586" s="7">
        <v>5</v>
      </c>
      <c r="D1586" s="7">
        <v>4</v>
      </c>
      <c r="E1586" s="7">
        <v>2001</v>
      </c>
      <c r="F1586" s="7">
        <v>5</v>
      </c>
      <c r="G1586" s="7">
        <v>5</v>
      </c>
      <c r="H1586" s="7">
        <v>83</v>
      </c>
      <c r="I1586" s="7">
        <v>4130</v>
      </c>
      <c r="J1586" s="7"/>
      <c r="K1586" s="10">
        <v>4000000</v>
      </c>
      <c r="L1586" s="10">
        <f>K1586/0.81</f>
        <v>4938271.6049382715</v>
      </c>
      <c r="M1586" s="7" t="s">
        <v>12</v>
      </c>
    </row>
    <row r="1587" spans="1:13" x14ac:dyDescent="0.2">
      <c r="A1587" s="7" t="s">
        <v>22</v>
      </c>
      <c r="B1587" s="6">
        <v>2001</v>
      </c>
      <c r="C1587" s="6">
        <v>8</v>
      </c>
      <c r="D1587" s="6">
        <v>10</v>
      </c>
      <c r="E1587" s="6">
        <v>2001</v>
      </c>
      <c r="F1587" s="6">
        <v>8</v>
      </c>
      <c r="G1587" s="6">
        <v>25</v>
      </c>
      <c r="H1587" s="7">
        <v>173</v>
      </c>
      <c r="I1587" s="7"/>
      <c r="J1587" s="7"/>
      <c r="K1587" s="9">
        <v>26400000</v>
      </c>
      <c r="L1587" s="10">
        <f>K1587/0.81</f>
        <v>32592592.59259259</v>
      </c>
      <c r="M1587" s="7" t="s">
        <v>56</v>
      </c>
    </row>
    <row r="1588" spans="1:13" x14ac:dyDescent="0.2">
      <c r="A1588" s="7" t="s">
        <v>22</v>
      </c>
      <c r="B1588" s="6">
        <v>2002</v>
      </c>
      <c r="C1588" s="6">
        <v>8</v>
      </c>
      <c r="D1588" s="6">
        <v>18</v>
      </c>
      <c r="E1588" s="6">
        <v>2002</v>
      </c>
      <c r="F1588" s="6">
        <v>11</v>
      </c>
      <c r="G1588" s="6">
        <v>26</v>
      </c>
      <c r="H1588" s="7">
        <v>65</v>
      </c>
      <c r="I1588" s="7"/>
      <c r="J1588" s="7"/>
      <c r="K1588" s="9">
        <v>32000000</v>
      </c>
      <c r="L1588" s="9">
        <f>K1588/0.82</f>
        <v>39024390.243902445</v>
      </c>
      <c r="M1588" s="7" t="s">
        <v>56</v>
      </c>
    </row>
    <row r="1589" spans="1:13" x14ac:dyDescent="0.2">
      <c r="A1589" s="7" t="s">
        <v>22</v>
      </c>
      <c r="B1589" s="7">
        <v>2002</v>
      </c>
      <c r="C1589" s="7">
        <v>10</v>
      </c>
      <c r="D1589" s="7"/>
      <c r="E1589" s="7">
        <v>2002</v>
      </c>
      <c r="F1589" s="7">
        <v>10</v>
      </c>
      <c r="G1589" s="7"/>
      <c r="H1589" s="7">
        <v>154</v>
      </c>
      <c r="I1589" s="7">
        <v>3289420</v>
      </c>
      <c r="J1589" s="7"/>
      <c r="K1589" s="10">
        <v>35827000</v>
      </c>
      <c r="L1589" s="9">
        <f>K1589/0.82</f>
        <v>43691463.414634146</v>
      </c>
      <c r="M1589" s="7" t="s">
        <v>12</v>
      </c>
    </row>
    <row r="1590" spans="1:13" x14ac:dyDescent="0.2">
      <c r="A1590" s="7" t="s">
        <v>22</v>
      </c>
      <c r="B1590" s="6">
        <v>2003</v>
      </c>
      <c r="C1590" s="6">
        <v>9</v>
      </c>
      <c r="D1590" s="6">
        <v>12</v>
      </c>
      <c r="E1590" s="6">
        <v>2003</v>
      </c>
      <c r="F1590" s="6">
        <v>10</v>
      </c>
      <c r="G1590" s="6">
        <v>12</v>
      </c>
      <c r="H1590" s="7">
        <v>7</v>
      </c>
      <c r="I1590" s="7"/>
      <c r="J1590" s="7"/>
      <c r="K1590" s="9">
        <v>3690000</v>
      </c>
      <c r="L1590" s="10">
        <f>K1590/0.84</f>
        <v>4392857.1428571427</v>
      </c>
      <c r="M1590" s="7" t="s">
        <v>56</v>
      </c>
    </row>
    <row r="1591" spans="1:13" x14ac:dyDescent="0.2">
      <c r="A1591" s="7" t="s">
        <v>22</v>
      </c>
      <c r="B1591" s="7">
        <v>2003</v>
      </c>
      <c r="C1591" s="7">
        <v>10</v>
      </c>
      <c r="D1591" s="7">
        <v>15</v>
      </c>
      <c r="E1591" s="7">
        <v>2003</v>
      </c>
      <c r="F1591" s="7">
        <v>10</v>
      </c>
      <c r="G1591" s="7">
        <v>15</v>
      </c>
      <c r="H1591" s="7">
        <v>3</v>
      </c>
      <c r="I1591" s="7">
        <v>3000</v>
      </c>
      <c r="J1591" s="7"/>
      <c r="K1591" s="10">
        <v>25000000</v>
      </c>
      <c r="L1591" s="10">
        <f>K1591/0.84</f>
        <v>29761904.761904761</v>
      </c>
      <c r="M1591" s="7" t="s">
        <v>12</v>
      </c>
    </row>
    <row r="1592" spans="1:13" x14ac:dyDescent="0.2">
      <c r="A1592" s="7" t="s">
        <v>22</v>
      </c>
      <c r="B1592" s="7">
        <v>2003</v>
      </c>
      <c r="C1592" s="7">
        <v>12</v>
      </c>
      <c r="D1592" s="7">
        <v>11</v>
      </c>
      <c r="E1592" s="7">
        <v>2003</v>
      </c>
      <c r="F1592" s="7">
        <v>12</v>
      </c>
      <c r="G1592" s="7">
        <v>11</v>
      </c>
      <c r="H1592" s="7">
        <v>6</v>
      </c>
      <c r="I1592" s="7">
        <v>104700</v>
      </c>
      <c r="J1592" s="7"/>
      <c r="K1592" s="10">
        <v>1400000</v>
      </c>
      <c r="L1592" s="10">
        <f>K1592/0.84</f>
        <v>1666666.6666666667</v>
      </c>
      <c r="M1592" s="7" t="s">
        <v>12</v>
      </c>
    </row>
    <row r="1593" spans="1:13" x14ac:dyDescent="0.2">
      <c r="A1593" s="7" t="s">
        <v>22</v>
      </c>
      <c r="B1593" s="7">
        <v>2004</v>
      </c>
      <c r="C1593" s="7">
        <v>12</v>
      </c>
      <c r="D1593" s="7">
        <v>10</v>
      </c>
      <c r="E1593" s="7">
        <v>2004</v>
      </c>
      <c r="F1593" s="7">
        <v>12</v>
      </c>
      <c r="G1593" s="7">
        <v>18</v>
      </c>
      <c r="H1593" s="7">
        <v>2</v>
      </c>
      <c r="I1593" s="7">
        <v>5000</v>
      </c>
      <c r="J1593" s="7"/>
      <c r="K1593" s="10">
        <v>175000000</v>
      </c>
      <c r="L1593" s="9">
        <f>K1593/0.87</f>
        <v>201149425.28735632</v>
      </c>
      <c r="M1593" s="7" t="s">
        <v>12</v>
      </c>
    </row>
    <row r="1594" spans="1:13" x14ac:dyDescent="0.2">
      <c r="A1594" s="7" t="s">
        <v>22</v>
      </c>
      <c r="B1594" s="7">
        <v>2005</v>
      </c>
      <c r="C1594" s="7">
        <v>8</v>
      </c>
      <c r="D1594" s="7">
        <v>13</v>
      </c>
      <c r="E1594" s="7">
        <v>2005</v>
      </c>
      <c r="F1594" s="7">
        <v>8</v>
      </c>
      <c r="G1594" s="7">
        <v>31</v>
      </c>
      <c r="H1594" s="7">
        <v>21</v>
      </c>
      <c r="I1594" s="7">
        <v>119310</v>
      </c>
      <c r="J1594" s="7"/>
      <c r="K1594" s="10">
        <v>121000000</v>
      </c>
      <c r="L1594" s="10">
        <f>K1594/0.9</f>
        <v>134444444.44444445</v>
      </c>
      <c r="M1594" s="7" t="s">
        <v>12</v>
      </c>
    </row>
    <row r="1595" spans="1:13" x14ac:dyDescent="0.2">
      <c r="A1595" s="7" t="s">
        <v>22</v>
      </c>
      <c r="B1595" s="7">
        <v>2005</v>
      </c>
      <c r="C1595" s="7">
        <v>11</v>
      </c>
      <c r="D1595" s="7">
        <v>23</v>
      </c>
      <c r="E1595" s="7">
        <v>2006</v>
      </c>
      <c r="F1595" s="7">
        <v>1</v>
      </c>
      <c r="G1595" s="7">
        <v>12</v>
      </c>
      <c r="H1595" s="7">
        <v>55</v>
      </c>
      <c r="I1595" s="7">
        <v>700000</v>
      </c>
      <c r="J1595" s="7"/>
      <c r="K1595" s="10">
        <v>97000000</v>
      </c>
      <c r="L1595" s="10">
        <f>K1595/0.9</f>
        <v>107777777.77777778</v>
      </c>
      <c r="M1595" s="7" t="s">
        <v>12</v>
      </c>
    </row>
    <row r="1596" spans="1:13" x14ac:dyDescent="0.2">
      <c r="A1596" s="7" t="s">
        <v>22</v>
      </c>
      <c r="B1596" s="7">
        <v>2006</v>
      </c>
      <c r="C1596" s="7">
        <v>5</v>
      </c>
      <c r="D1596" s="7">
        <v>22</v>
      </c>
      <c r="E1596" s="7">
        <v>2006</v>
      </c>
      <c r="F1596" s="7">
        <v>6</v>
      </c>
      <c r="G1596" s="7">
        <v>11</v>
      </c>
      <c r="H1596" s="7">
        <v>116</v>
      </c>
      <c r="I1596" s="7">
        <v>342895</v>
      </c>
      <c r="J1596" s="7"/>
      <c r="K1596" s="10">
        <v>25000000</v>
      </c>
      <c r="L1596" s="10">
        <f>K1596/0.92</f>
        <v>27173913.043478258</v>
      </c>
      <c r="M1596" s="7" t="s">
        <v>12</v>
      </c>
    </row>
    <row r="1597" spans="1:13" x14ac:dyDescent="0.2">
      <c r="A1597" s="7" t="s">
        <v>22</v>
      </c>
      <c r="B1597" s="7">
        <v>2006</v>
      </c>
      <c r="C1597" s="7">
        <v>8</v>
      </c>
      <c r="D1597" s="7">
        <v>20</v>
      </c>
      <c r="E1597" s="7">
        <v>2006</v>
      </c>
      <c r="F1597" s="7">
        <v>12</v>
      </c>
      <c r="G1597" s="7">
        <v>13</v>
      </c>
      <c r="H1597" s="7">
        <v>164</v>
      </c>
      <c r="I1597" s="7">
        <v>2212413</v>
      </c>
      <c r="J1597" s="7"/>
      <c r="K1597" s="10">
        <v>9940000</v>
      </c>
      <c r="L1597" s="10">
        <f>K1597/0.92</f>
        <v>10804347.826086955</v>
      </c>
      <c r="M1597" s="7" t="s">
        <v>12</v>
      </c>
    </row>
    <row r="1598" spans="1:13" x14ac:dyDescent="0.2">
      <c r="A1598" s="7" t="s">
        <v>22</v>
      </c>
      <c r="B1598" s="7">
        <v>2007</v>
      </c>
      <c r="C1598" s="7">
        <v>10</v>
      </c>
      <c r="D1598" s="7">
        <v>22</v>
      </c>
      <c r="E1598" s="7">
        <v>2007</v>
      </c>
      <c r="F1598" s="7">
        <v>10</v>
      </c>
      <c r="G1598" s="7">
        <v>29</v>
      </c>
      <c r="H1598" s="7">
        <v>2</v>
      </c>
      <c r="I1598" s="7">
        <v>100000</v>
      </c>
      <c r="J1598" s="7"/>
      <c r="K1598" s="10">
        <v>1500000</v>
      </c>
      <c r="L1598" s="10">
        <f>K1598/0.95</f>
        <v>1578947.3684210528</v>
      </c>
      <c r="M1598" s="7" t="s">
        <v>12</v>
      </c>
    </row>
    <row r="1599" spans="1:13" x14ac:dyDescent="0.2">
      <c r="A1599" s="7" t="s">
        <v>22</v>
      </c>
      <c r="B1599" s="6">
        <v>2008</v>
      </c>
      <c r="C1599" s="6">
        <v>8</v>
      </c>
      <c r="D1599" s="6">
        <v>11</v>
      </c>
      <c r="E1599" s="6">
        <v>2008</v>
      </c>
      <c r="F1599" s="6">
        <v>8</v>
      </c>
      <c r="G1599" s="6">
        <v>20</v>
      </c>
      <c r="H1599" s="7">
        <v>130</v>
      </c>
      <c r="I1599" s="7"/>
      <c r="J1599" s="7"/>
      <c r="K1599" s="9">
        <v>6650000</v>
      </c>
      <c r="L1599" s="9">
        <f>K1599/0.99</f>
        <v>6717171.7171717174</v>
      </c>
      <c r="M1599" s="7" t="s">
        <v>56</v>
      </c>
    </row>
    <row r="1600" spans="1:13" x14ac:dyDescent="0.2">
      <c r="A1600" s="7" t="s">
        <v>22</v>
      </c>
      <c r="B1600" s="6">
        <v>2008</v>
      </c>
      <c r="C1600" s="6">
        <v>9</v>
      </c>
      <c r="D1600" s="6">
        <v>11</v>
      </c>
      <c r="E1600" s="6">
        <v>2008</v>
      </c>
      <c r="F1600" s="6">
        <v>10</v>
      </c>
      <c r="G1600" s="6">
        <v>4</v>
      </c>
      <c r="H1600" s="7"/>
      <c r="I1600" s="7"/>
      <c r="J1600" s="7"/>
      <c r="K1600" s="9">
        <v>8000000</v>
      </c>
      <c r="L1600" s="9">
        <f>K1600/0.99</f>
        <v>8080808.0808080807</v>
      </c>
      <c r="M1600" s="7" t="s">
        <v>323</v>
      </c>
    </row>
    <row r="1601" spans="1:13" x14ac:dyDescent="0.2">
      <c r="A1601" s="7" t="s">
        <v>22</v>
      </c>
      <c r="B1601" s="7">
        <v>2008</v>
      </c>
      <c r="C1601" s="7">
        <v>9</v>
      </c>
      <c r="D1601" s="7">
        <v>13</v>
      </c>
      <c r="E1601" s="7">
        <v>2008</v>
      </c>
      <c r="F1601" s="7">
        <v>10</v>
      </c>
      <c r="G1601" s="7">
        <v>7</v>
      </c>
      <c r="H1601" s="7">
        <v>18</v>
      </c>
      <c r="I1601" s="7">
        <v>839573</v>
      </c>
      <c r="J1601" s="7"/>
      <c r="K1601" s="10">
        <v>16000000</v>
      </c>
      <c r="L1601" s="9">
        <f>K1601/0.99</f>
        <v>16161616.161616161</v>
      </c>
      <c r="M1601" s="7" t="s">
        <v>12</v>
      </c>
    </row>
    <row r="1602" spans="1:13" x14ac:dyDescent="0.2">
      <c r="A1602" s="7" t="s">
        <v>22</v>
      </c>
      <c r="B1602" s="7">
        <v>2008</v>
      </c>
      <c r="C1602" s="7">
        <v>11</v>
      </c>
      <c r="D1602" s="7">
        <v>20</v>
      </c>
      <c r="E1602" s="7">
        <v>2008</v>
      </c>
      <c r="F1602" s="7">
        <v>12</v>
      </c>
      <c r="G1602" s="7">
        <v>20</v>
      </c>
      <c r="H1602" s="7">
        <v>21</v>
      </c>
      <c r="I1602" s="7">
        <v>700000</v>
      </c>
      <c r="J1602" s="7"/>
      <c r="K1602" s="10">
        <v>11500000</v>
      </c>
      <c r="L1602" s="9">
        <f>K1602/0.99</f>
        <v>11616161.616161617</v>
      </c>
      <c r="M1602" s="7" t="s">
        <v>12</v>
      </c>
    </row>
    <row r="1603" spans="1:13" x14ac:dyDescent="0.2">
      <c r="A1603" s="7" t="s">
        <v>22</v>
      </c>
      <c r="B1603" s="7">
        <v>2008</v>
      </c>
      <c r="C1603" s="7">
        <v>12</v>
      </c>
      <c r="D1603" s="7">
        <v>29</v>
      </c>
      <c r="E1603" s="7">
        <v>2009</v>
      </c>
      <c r="F1603" s="7">
        <v>1</v>
      </c>
      <c r="G1603" s="7">
        <v>19</v>
      </c>
      <c r="H1603" s="7">
        <v>0</v>
      </c>
      <c r="I1603" s="7">
        <v>32584</v>
      </c>
      <c r="J1603" s="7"/>
      <c r="K1603" s="10">
        <v>344000</v>
      </c>
      <c r="L1603" s="9">
        <f>K1603/0.98</f>
        <v>351020.40816326533</v>
      </c>
      <c r="M1603" s="7" t="s">
        <v>12</v>
      </c>
    </row>
    <row r="1604" spans="1:13" x14ac:dyDescent="0.2">
      <c r="A1604" s="7" t="s">
        <v>22</v>
      </c>
      <c r="B1604" s="7">
        <v>2010</v>
      </c>
      <c r="C1604" s="7">
        <v>10</v>
      </c>
      <c r="D1604" s="7">
        <v>10</v>
      </c>
      <c r="E1604" s="7">
        <v>2010</v>
      </c>
      <c r="F1604" s="7">
        <v>12</v>
      </c>
      <c r="G1604" s="7">
        <v>10</v>
      </c>
      <c r="H1604" s="7">
        <v>258</v>
      </c>
      <c r="I1604" s="7">
        <v>8970653</v>
      </c>
      <c r="J1604" s="7"/>
      <c r="K1604" s="10">
        <v>332000000</v>
      </c>
      <c r="L1604" s="10">
        <f>K1604/1</f>
        <v>332000000</v>
      </c>
      <c r="M1604" s="7" t="s">
        <v>12</v>
      </c>
    </row>
    <row r="1605" spans="1:13" x14ac:dyDescent="0.2">
      <c r="A1605" s="7" t="s">
        <v>22</v>
      </c>
      <c r="B1605" s="7">
        <v>2011</v>
      </c>
      <c r="C1605" s="7">
        <v>3</v>
      </c>
      <c r="D1605" s="7">
        <v>23</v>
      </c>
      <c r="E1605" s="7">
        <v>2011</v>
      </c>
      <c r="F1605" s="7">
        <v>4</v>
      </c>
      <c r="G1605" s="7">
        <v>5</v>
      </c>
      <c r="H1605" s="7">
        <v>64</v>
      </c>
      <c r="I1605" s="7">
        <v>716110</v>
      </c>
      <c r="J1605" s="7"/>
      <c r="K1605" s="10">
        <v>317000000</v>
      </c>
      <c r="L1605" s="10">
        <f>K1605/1.03</f>
        <v>307766990.29126215</v>
      </c>
      <c r="M1605" s="7" t="s">
        <v>12</v>
      </c>
    </row>
    <row r="1606" spans="1:13" x14ac:dyDescent="0.2">
      <c r="A1606" s="7" t="s">
        <v>22</v>
      </c>
      <c r="B1606" s="7">
        <v>2011</v>
      </c>
      <c r="C1606" s="7">
        <v>8</v>
      </c>
      <c r="D1606" s="7">
        <v>5</v>
      </c>
      <c r="E1606" s="7">
        <v>2012</v>
      </c>
      <c r="F1606" s="7">
        <v>1</v>
      </c>
      <c r="G1606" s="7">
        <v>4</v>
      </c>
      <c r="H1606" s="7">
        <v>813</v>
      </c>
      <c r="I1606" s="7">
        <v>9500000</v>
      </c>
      <c r="J1606" s="7"/>
      <c r="K1606" s="10">
        <v>40000000000</v>
      </c>
      <c r="L1606" s="10">
        <f>K1606/1.03</f>
        <v>38834951456.310677</v>
      </c>
      <c r="M1606" s="7" t="s">
        <v>12</v>
      </c>
    </row>
    <row r="1607" spans="1:13" x14ac:dyDescent="0.2">
      <c r="A1607" s="7" t="s">
        <v>22</v>
      </c>
      <c r="B1607" s="7">
        <v>2013</v>
      </c>
      <c r="C1607" s="7">
        <v>7</v>
      </c>
      <c r="D1607" s="7">
        <v>25</v>
      </c>
      <c r="E1607" s="7">
        <v>2013</v>
      </c>
      <c r="F1607" s="7">
        <v>7</v>
      </c>
      <c r="G1607" s="7">
        <v>27</v>
      </c>
      <c r="H1607" s="7">
        <v>0</v>
      </c>
      <c r="I1607" s="7">
        <v>0</v>
      </c>
      <c r="J1607" s="7"/>
      <c r="K1607" s="10">
        <v>97000000</v>
      </c>
      <c r="L1607" s="10">
        <f>K1607/1.07</f>
        <v>90654205.607476637</v>
      </c>
      <c r="M1607" s="7" t="s">
        <v>12</v>
      </c>
    </row>
    <row r="1608" spans="1:13" x14ac:dyDescent="0.2">
      <c r="A1608" s="7" t="s">
        <v>22</v>
      </c>
      <c r="B1608" s="7">
        <v>2013</v>
      </c>
      <c r="C1608" s="7">
        <v>9</v>
      </c>
      <c r="D1608" s="7">
        <v>30</v>
      </c>
      <c r="E1608" s="7">
        <v>2013</v>
      </c>
      <c r="F1608" s="7">
        <v>10</v>
      </c>
      <c r="G1608" s="7">
        <v>14</v>
      </c>
      <c r="H1608" s="7">
        <v>61</v>
      </c>
      <c r="I1608" s="7">
        <v>3500000</v>
      </c>
      <c r="J1608" s="7"/>
      <c r="K1608" s="10">
        <v>482000000</v>
      </c>
      <c r="L1608" s="10">
        <f>K1608/1.07</f>
        <v>450467289.71962613</v>
      </c>
      <c r="M1608" s="7" t="s">
        <v>12</v>
      </c>
    </row>
    <row r="1609" spans="1:13" x14ac:dyDescent="0.2">
      <c r="A1609" s="7" t="s">
        <v>22</v>
      </c>
      <c r="B1609" s="7">
        <v>2014</v>
      </c>
      <c r="C1609" s="7">
        <v>9</v>
      </c>
      <c r="D1609" s="7">
        <v>1</v>
      </c>
      <c r="E1609" s="7">
        <v>2014</v>
      </c>
      <c r="F1609" s="7">
        <v>9</v>
      </c>
      <c r="G1609" s="7">
        <v>8</v>
      </c>
      <c r="H1609" s="7">
        <v>10</v>
      </c>
      <c r="I1609" s="7">
        <v>73260</v>
      </c>
      <c r="J1609" s="7"/>
      <c r="K1609" s="10">
        <v>10000000</v>
      </c>
      <c r="L1609" s="10">
        <f>K1609/1.09</f>
        <v>9174311.926605504</v>
      </c>
      <c r="M1609" s="7" t="s">
        <v>12</v>
      </c>
    </row>
    <row r="1610" spans="1:13" x14ac:dyDescent="0.2">
      <c r="A1610" s="7" t="s">
        <v>101</v>
      </c>
      <c r="B1610" s="6">
        <v>1988</v>
      </c>
      <c r="C1610" s="6">
        <v>9</v>
      </c>
      <c r="D1610" s="6">
        <v>18</v>
      </c>
      <c r="E1610" s="6">
        <v>1988</v>
      </c>
      <c r="F1610" s="6">
        <v>10</v>
      </c>
      <c r="G1610" s="6">
        <v>5</v>
      </c>
      <c r="H1610" s="7">
        <v>19</v>
      </c>
      <c r="I1610" s="7"/>
      <c r="J1610" s="7"/>
      <c r="K1610" s="9">
        <v>1200000</v>
      </c>
      <c r="L1610" s="9">
        <f>K1610/0.54</f>
        <v>2222222.222222222</v>
      </c>
      <c r="M1610" s="7" t="s">
        <v>56</v>
      </c>
    </row>
    <row r="1611" spans="1:13" x14ac:dyDescent="0.2">
      <c r="A1611" s="7" t="s">
        <v>101</v>
      </c>
      <c r="B1611" s="6">
        <v>2001</v>
      </c>
      <c r="C1611" s="6">
        <v>9</v>
      </c>
      <c r="D1611" s="6">
        <v>10</v>
      </c>
      <c r="E1611" s="6">
        <v>2001</v>
      </c>
      <c r="F1611" s="6">
        <v>9</v>
      </c>
      <c r="G1611" s="6">
        <v>12</v>
      </c>
      <c r="H1611" s="7"/>
      <c r="I1611" s="7"/>
      <c r="J1611" s="7"/>
      <c r="K1611" s="9">
        <v>11110000</v>
      </c>
      <c r="L1611" s="10">
        <f>K1611/0.81</f>
        <v>13716049.382716049</v>
      </c>
      <c r="M1611" s="7" t="s">
        <v>56</v>
      </c>
    </row>
    <row r="1612" spans="1:13" x14ac:dyDescent="0.2">
      <c r="A1612" s="7" t="s">
        <v>101</v>
      </c>
      <c r="B1612" s="6">
        <v>2001</v>
      </c>
      <c r="C1612" s="6">
        <v>12</v>
      </c>
      <c r="D1612" s="6">
        <v>24</v>
      </c>
      <c r="E1612" s="6">
        <v>2001</v>
      </c>
      <c r="F1612" s="6">
        <v>12</v>
      </c>
      <c r="G1612" s="6">
        <v>24</v>
      </c>
      <c r="H1612" s="7"/>
      <c r="I1612" s="7"/>
      <c r="J1612" s="7"/>
      <c r="K1612" s="9">
        <v>296800</v>
      </c>
      <c r="L1612" s="10">
        <f>K1612/0.81</f>
        <v>366419.75308641972</v>
      </c>
      <c r="M1612" s="7" t="s">
        <v>56</v>
      </c>
    </row>
    <row r="1613" spans="1:13" x14ac:dyDescent="0.2">
      <c r="A1613" s="7" t="s">
        <v>130</v>
      </c>
      <c r="B1613" s="6">
        <v>1990</v>
      </c>
      <c r="C1613" s="6">
        <v>10</v>
      </c>
      <c r="D1613" s="6">
        <v>8</v>
      </c>
      <c r="E1613" s="6">
        <v>1990</v>
      </c>
      <c r="F1613" s="6">
        <v>10</v>
      </c>
      <c r="G1613" s="6">
        <v>26</v>
      </c>
      <c r="H1613" s="7">
        <v>11</v>
      </c>
      <c r="I1613" s="7"/>
      <c r="J1613" s="7"/>
      <c r="K1613" s="9">
        <v>400000000</v>
      </c>
      <c r="L1613" s="12">
        <f>K1613/0.6</f>
        <v>666666666.66666675</v>
      </c>
      <c r="M1613" s="7" t="s">
        <v>56</v>
      </c>
    </row>
    <row r="1614" spans="1:13" x14ac:dyDescent="0.2">
      <c r="A1614" s="7" t="s">
        <v>116</v>
      </c>
      <c r="B1614" s="6">
        <v>1989</v>
      </c>
      <c r="C1614" s="6">
        <v>11</v>
      </c>
      <c r="D1614" s="6">
        <v>3</v>
      </c>
      <c r="E1614" s="6">
        <v>1989</v>
      </c>
      <c r="F1614" s="6">
        <v>11</v>
      </c>
      <c r="G1614" s="6">
        <v>10</v>
      </c>
      <c r="H1614" s="7">
        <v>304</v>
      </c>
      <c r="I1614" s="7"/>
      <c r="J1614" s="7"/>
      <c r="K1614" s="9">
        <v>13900000</v>
      </c>
      <c r="L1614" s="9">
        <f>K1614/0.57</f>
        <v>24385964.912280705</v>
      </c>
      <c r="M1614" s="7" t="s">
        <v>56</v>
      </c>
    </row>
    <row r="1615" spans="1:13" x14ac:dyDescent="0.2">
      <c r="A1615" s="7" t="s">
        <v>204</v>
      </c>
      <c r="B1615" s="6">
        <v>1994</v>
      </c>
      <c r="C1615" s="6">
        <v>8</v>
      </c>
      <c r="D1615" s="6">
        <v>30</v>
      </c>
      <c r="E1615" s="6">
        <v>1994</v>
      </c>
      <c r="F1615" s="6">
        <v>9</v>
      </c>
      <c r="G1615" s="6">
        <v>7</v>
      </c>
      <c r="H1615" s="7">
        <v>10</v>
      </c>
      <c r="I1615" s="7"/>
      <c r="J1615" s="7"/>
      <c r="K1615" s="9">
        <v>12000000</v>
      </c>
      <c r="L1615" s="10">
        <f>K1615/0.68</f>
        <v>17647058.823529411</v>
      </c>
      <c r="M1615" s="7" t="s">
        <v>56</v>
      </c>
    </row>
    <row r="1616" spans="1:13" x14ac:dyDescent="0.2">
      <c r="A1616" s="7" t="s">
        <v>234</v>
      </c>
      <c r="B1616" s="6">
        <v>1996</v>
      </c>
      <c r="C1616" s="6">
        <v>7</v>
      </c>
      <c r="D1616" s="6">
        <v>18</v>
      </c>
      <c r="E1616" s="6">
        <v>1996</v>
      </c>
      <c r="F1616" s="6">
        <v>8</v>
      </c>
      <c r="G1616" s="6">
        <v>21</v>
      </c>
      <c r="H1616" s="7">
        <v>29</v>
      </c>
      <c r="I1616" s="7"/>
      <c r="J1616" s="7"/>
      <c r="K1616" s="9">
        <v>13500000</v>
      </c>
      <c r="L1616" s="10">
        <f>K1616/0.72</f>
        <v>18750000</v>
      </c>
      <c r="M1616" s="7" t="s">
        <v>56</v>
      </c>
    </row>
    <row r="1617" spans="1:13" x14ac:dyDescent="0.2">
      <c r="A1617" s="7" t="s">
        <v>290</v>
      </c>
      <c r="B1617" s="6">
        <v>2000</v>
      </c>
      <c r="C1617" s="6">
        <v>11</v>
      </c>
      <c r="D1617" s="6">
        <v>1</v>
      </c>
      <c r="E1617" s="6">
        <v>2000</v>
      </c>
      <c r="F1617" s="6">
        <v>11</v>
      </c>
      <c r="G1617" s="6">
        <v>4</v>
      </c>
      <c r="H1617" s="7">
        <v>58</v>
      </c>
      <c r="I1617" s="7"/>
      <c r="J1617" s="7"/>
      <c r="K1617" s="9">
        <v>77000000</v>
      </c>
      <c r="L1617" s="10">
        <f>K1617/0.79</f>
        <v>97468354.430379748</v>
      </c>
      <c r="M1617" s="7" t="s">
        <v>56</v>
      </c>
    </row>
    <row r="1618" spans="1:13" x14ac:dyDescent="0.2">
      <c r="A1618" s="7" t="s">
        <v>290</v>
      </c>
      <c r="B1618" s="6">
        <v>2001</v>
      </c>
      <c r="C1618" s="6">
        <v>7</v>
      </c>
      <c r="D1618" s="6">
        <v>29</v>
      </c>
      <c r="E1618" s="6">
        <v>2001</v>
      </c>
      <c r="F1618" s="6">
        <v>7</v>
      </c>
      <c r="G1618" s="6">
        <v>30</v>
      </c>
      <c r="H1618" s="7">
        <v>78</v>
      </c>
      <c r="I1618" s="7"/>
      <c r="J1618" s="7"/>
      <c r="K1618" s="9">
        <v>20000000</v>
      </c>
      <c r="L1618" s="10">
        <f>K1618/0.81</f>
        <v>24691358.024691358</v>
      </c>
      <c r="M1618" s="7" t="s">
        <v>56</v>
      </c>
    </row>
    <row r="1619" spans="1:13" x14ac:dyDescent="0.2">
      <c r="A1619" s="7" t="s">
        <v>368</v>
      </c>
      <c r="B1619" s="6">
        <v>1993</v>
      </c>
      <c r="C1619" s="6">
        <v>6</v>
      </c>
      <c r="D1619" s="6">
        <v>2</v>
      </c>
      <c r="E1619" s="6">
        <v>1993</v>
      </c>
      <c r="F1619" s="6">
        <v>6</v>
      </c>
      <c r="G1619" s="6">
        <v>6</v>
      </c>
      <c r="H1619" s="7">
        <v>10</v>
      </c>
      <c r="I1619" s="7"/>
      <c r="J1619" s="7"/>
      <c r="K1619" s="9">
        <v>53000000</v>
      </c>
      <c r="L1619" s="9">
        <f>K1619/0.66</f>
        <v>80303030.303030297</v>
      </c>
      <c r="M1619" s="7" t="s">
        <v>56</v>
      </c>
    </row>
    <row r="1620" spans="1:13" x14ac:dyDescent="0.2">
      <c r="A1620" s="7" t="s">
        <v>305</v>
      </c>
      <c r="B1620" s="6">
        <v>2002</v>
      </c>
      <c r="C1620" s="6">
        <v>11</v>
      </c>
      <c r="D1620" s="6">
        <v>5</v>
      </c>
      <c r="E1620" s="6">
        <v>2002</v>
      </c>
      <c r="F1620" s="6">
        <v>11</v>
      </c>
      <c r="G1620" s="6">
        <v>20</v>
      </c>
      <c r="H1620" s="7">
        <v>3</v>
      </c>
      <c r="I1620" s="7"/>
      <c r="J1620" s="7"/>
      <c r="K1620" s="9">
        <v>3300000</v>
      </c>
      <c r="L1620" s="9">
        <f>K1620/0.82</f>
        <v>4024390.2439024393</v>
      </c>
      <c r="M1620" s="7" t="s">
        <v>56</v>
      </c>
    </row>
    <row r="1621" spans="1:13" x14ac:dyDescent="0.2">
      <c r="A1621" s="7" t="s">
        <v>305</v>
      </c>
      <c r="B1621" s="6">
        <v>2006</v>
      </c>
      <c r="C1621" s="6">
        <v>1</v>
      </c>
      <c r="D1621" s="6">
        <v>14</v>
      </c>
      <c r="E1621" s="6">
        <v>2006</v>
      </c>
      <c r="F1621" s="6">
        <v>1</v>
      </c>
      <c r="G1621" s="6">
        <v>17</v>
      </c>
      <c r="H1621" s="7">
        <v>0</v>
      </c>
      <c r="I1621" s="7"/>
      <c r="J1621" s="7"/>
      <c r="K1621" s="9">
        <v>2500000</v>
      </c>
      <c r="L1621" s="10">
        <f>K1621/0.92</f>
        <v>2717391.3043478262</v>
      </c>
      <c r="M1621" s="7" t="s">
        <v>56</v>
      </c>
    </row>
    <row r="1622" spans="1:13" x14ac:dyDescent="0.2">
      <c r="A1622" s="7" t="s">
        <v>186</v>
      </c>
      <c r="B1622" s="7">
        <v>1993</v>
      </c>
      <c r="C1622" s="7">
        <v>10</v>
      </c>
      <c r="D1622" s="7">
        <v>5</v>
      </c>
      <c r="E1622" s="7">
        <v>1993</v>
      </c>
      <c r="F1622" s="7">
        <v>10</v>
      </c>
      <c r="G1622" s="7">
        <v>5</v>
      </c>
      <c r="H1622" s="7">
        <v>5</v>
      </c>
      <c r="I1622" s="7">
        <v>10</v>
      </c>
      <c r="J1622" s="7"/>
      <c r="K1622" s="10">
        <v>70000</v>
      </c>
      <c r="L1622" s="9">
        <f>K1622/0.66</f>
        <v>106060.60606060605</v>
      </c>
      <c r="M1622" s="7" t="s">
        <v>12</v>
      </c>
    </row>
    <row r="1623" spans="1:13" x14ac:dyDescent="0.2">
      <c r="A1623" s="7" t="s">
        <v>38</v>
      </c>
      <c r="B1623" s="6">
        <v>1964</v>
      </c>
      <c r="C1623" s="6">
        <v>10</v>
      </c>
      <c r="D1623" s="6">
        <v>30</v>
      </c>
      <c r="E1623" s="6">
        <v>1964</v>
      </c>
      <c r="F1623" s="6">
        <v>11</v>
      </c>
      <c r="G1623" s="6">
        <v>1</v>
      </c>
      <c r="H1623" s="7">
        <v>44</v>
      </c>
      <c r="I1623" s="8">
        <v>5000</v>
      </c>
      <c r="J1623" s="8">
        <v>5000</v>
      </c>
      <c r="K1623" s="9">
        <v>3000</v>
      </c>
      <c r="L1623" s="9">
        <f>K1623/0.14</f>
        <v>21428.571428571428</v>
      </c>
      <c r="M1623" s="7" t="s">
        <v>9</v>
      </c>
    </row>
    <row r="1624" spans="1:13" x14ac:dyDescent="0.2">
      <c r="A1624" s="7" t="s">
        <v>38</v>
      </c>
      <c r="B1624" s="6">
        <v>1969</v>
      </c>
      <c r="C1624" s="6">
        <v>9</v>
      </c>
      <c r="D1624" s="6">
        <v>24</v>
      </c>
      <c r="E1624" s="6">
        <v>1969</v>
      </c>
      <c r="F1624" s="6">
        <v>9</v>
      </c>
      <c r="G1624" s="6">
        <v>27</v>
      </c>
      <c r="H1624" s="8">
        <v>540</v>
      </c>
      <c r="I1624" s="8">
        <v>271269</v>
      </c>
      <c r="J1624" s="7"/>
      <c r="K1624" s="9">
        <v>100000000</v>
      </c>
      <c r="L1624" s="9">
        <f>K1624/0.17</f>
        <v>588235294.11764705</v>
      </c>
      <c r="M1624" s="7" t="s">
        <v>9</v>
      </c>
    </row>
    <row r="1625" spans="1:13" x14ac:dyDescent="0.2">
      <c r="A1625" s="7" t="s">
        <v>38</v>
      </c>
      <c r="B1625" s="6">
        <v>1973</v>
      </c>
      <c r="C1625" s="6">
        <v>3</v>
      </c>
      <c r="D1625" s="6">
        <v>21</v>
      </c>
      <c r="E1625" s="6">
        <v>1973</v>
      </c>
      <c r="F1625" s="6">
        <v>3</v>
      </c>
      <c r="G1625" s="6">
        <v>28</v>
      </c>
      <c r="H1625" s="7">
        <v>52</v>
      </c>
      <c r="I1625" s="8">
        <v>41000</v>
      </c>
      <c r="J1625" s="8">
        <v>41000</v>
      </c>
      <c r="K1625" s="9">
        <v>5000000</v>
      </c>
      <c r="L1625" s="9">
        <f>K1625/0.2</f>
        <v>25000000</v>
      </c>
      <c r="M1625" s="7" t="s">
        <v>9</v>
      </c>
    </row>
    <row r="1626" spans="1:13" x14ac:dyDescent="0.2">
      <c r="A1626" s="7" t="s">
        <v>38</v>
      </c>
      <c r="B1626" s="6">
        <v>1982</v>
      </c>
      <c r="C1626" s="6">
        <v>10</v>
      </c>
      <c r="D1626" s="6">
        <v>28</v>
      </c>
      <c r="E1626" s="6">
        <v>1982</v>
      </c>
      <c r="F1626" s="6">
        <v>11</v>
      </c>
      <c r="G1626" s="6">
        <v>3</v>
      </c>
      <c r="H1626" s="8">
        <v>117</v>
      </c>
      <c r="I1626" s="8">
        <v>30000</v>
      </c>
      <c r="J1626" s="7"/>
      <c r="K1626" s="9">
        <v>90000000</v>
      </c>
      <c r="L1626" s="10">
        <f>K1626/0.44</f>
        <v>204545454.54545453</v>
      </c>
      <c r="M1626" s="7" t="s">
        <v>9</v>
      </c>
    </row>
    <row r="1627" spans="1:13" x14ac:dyDescent="0.2">
      <c r="A1627" s="7" t="s">
        <v>38</v>
      </c>
      <c r="B1627" s="6">
        <v>1990</v>
      </c>
      <c r="C1627" s="6">
        <v>1</v>
      </c>
      <c r="D1627" s="6">
        <v>20</v>
      </c>
      <c r="E1627" s="6">
        <v>1990</v>
      </c>
      <c r="F1627" s="6">
        <v>2</v>
      </c>
      <c r="G1627" s="6">
        <v>1</v>
      </c>
      <c r="H1627" s="7">
        <v>25</v>
      </c>
      <c r="I1627" s="7"/>
      <c r="J1627" s="7"/>
      <c r="K1627" s="9">
        <v>233000000</v>
      </c>
      <c r="L1627" s="12">
        <f>K1627/0.6</f>
        <v>388333333.33333337</v>
      </c>
      <c r="M1627" s="7" t="s">
        <v>56</v>
      </c>
    </row>
    <row r="1628" spans="1:13" x14ac:dyDescent="0.2">
      <c r="A1628" s="7" t="s">
        <v>18</v>
      </c>
      <c r="B1628" s="7">
        <v>1980</v>
      </c>
      <c r="C1628" s="7">
        <v>3</v>
      </c>
      <c r="D1628" s="7"/>
      <c r="E1628" s="7">
        <v>1980</v>
      </c>
      <c r="F1628" s="7">
        <v>3</v>
      </c>
      <c r="G1628" s="7"/>
      <c r="H1628" s="7">
        <v>75</v>
      </c>
      <c r="I1628" s="7">
        <v>60000</v>
      </c>
      <c r="J1628" s="7"/>
      <c r="K1628" s="10">
        <v>15000000</v>
      </c>
      <c r="L1628" s="10">
        <f>K1628/0.38</f>
        <v>39473684.210526317</v>
      </c>
      <c r="M1628" s="7" t="s">
        <v>12</v>
      </c>
    </row>
    <row r="1629" spans="1:13" x14ac:dyDescent="0.2">
      <c r="A1629" s="7" t="s">
        <v>18</v>
      </c>
      <c r="B1629" s="7">
        <v>1990</v>
      </c>
      <c r="C1629" s="7">
        <v>6</v>
      </c>
      <c r="D1629" s="7">
        <v>18</v>
      </c>
      <c r="E1629" s="7">
        <v>1990</v>
      </c>
      <c r="F1629" s="7">
        <v>6</v>
      </c>
      <c r="G1629" s="7">
        <v>21</v>
      </c>
      <c r="H1629" s="7">
        <v>51</v>
      </c>
      <c r="I1629" s="7">
        <v>4500</v>
      </c>
      <c r="J1629" s="7"/>
      <c r="K1629" s="10">
        <v>150000000</v>
      </c>
      <c r="L1629" s="12">
        <f>K1629/0.6</f>
        <v>250000000</v>
      </c>
      <c r="M1629" s="7" t="s">
        <v>12</v>
      </c>
    </row>
    <row r="1630" spans="1:13" x14ac:dyDescent="0.2">
      <c r="A1630" s="7" t="s">
        <v>18</v>
      </c>
      <c r="B1630" s="6">
        <v>1991</v>
      </c>
      <c r="C1630" s="6">
        <v>5</v>
      </c>
      <c r="D1630" s="6">
        <v>16</v>
      </c>
      <c r="E1630" s="6">
        <v>1991</v>
      </c>
      <c r="F1630" s="6">
        <v>5</v>
      </c>
      <c r="G1630" s="6">
        <v>17</v>
      </c>
      <c r="H1630" s="7">
        <v>42</v>
      </c>
      <c r="I1630" s="7"/>
      <c r="J1630" s="7"/>
      <c r="K1630" s="9">
        <v>25000000</v>
      </c>
      <c r="L1630" s="10">
        <f>K1630/0.62</f>
        <v>40322580.645161293</v>
      </c>
      <c r="M1630" s="7" t="s">
        <v>56</v>
      </c>
    </row>
    <row r="1631" spans="1:13" x14ac:dyDescent="0.2">
      <c r="A1631" s="7" t="s">
        <v>18</v>
      </c>
      <c r="B1631" s="7">
        <v>1995</v>
      </c>
      <c r="C1631" s="7">
        <v>5</v>
      </c>
      <c r="D1631" s="7">
        <v>2</v>
      </c>
      <c r="E1631" s="7">
        <v>1995</v>
      </c>
      <c r="F1631" s="7">
        <v>5</v>
      </c>
      <c r="G1631" s="7">
        <v>2</v>
      </c>
      <c r="H1631" s="7">
        <v>0</v>
      </c>
      <c r="I1631" s="7">
        <v>201</v>
      </c>
      <c r="J1631" s="7"/>
      <c r="K1631" s="10">
        <v>23500000</v>
      </c>
      <c r="L1631" s="9">
        <f>K1631/0.7</f>
        <v>33571428.571428575</v>
      </c>
      <c r="M1631" s="7" t="s">
        <v>12</v>
      </c>
    </row>
    <row r="1632" spans="1:13" x14ac:dyDescent="0.2">
      <c r="A1632" s="7" t="s">
        <v>18</v>
      </c>
      <c r="B1632" s="7">
        <v>1995</v>
      </c>
      <c r="C1632" s="7">
        <v>11</v>
      </c>
      <c r="D1632" s="7">
        <v>4</v>
      </c>
      <c r="E1632" s="7">
        <v>1995</v>
      </c>
      <c r="F1632" s="7">
        <v>11</v>
      </c>
      <c r="G1632" s="7">
        <v>8</v>
      </c>
      <c r="H1632" s="7">
        <v>63</v>
      </c>
      <c r="I1632" s="7">
        <v>306617</v>
      </c>
      <c r="J1632" s="7"/>
      <c r="K1632" s="10">
        <v>50000000</v>
      </c>
      <c r="L1632" s="9">
        <f>K1632/0.7</f>
        <v>71428571.428571433</v>
      </c>
      <c r="M1632" s="7" t="s">
        <v>12</v>
      </c>
    </row>
    <row r="1633" spans="1:13" x14ac:dyDescent="0.2">
      <c r="A1633" s="7" t="s">
        <v>18</v>
      </c>
      <c r="B1633" s="7">
        <v>1998</v>
      </c>
      <c r="C1633" s="7">
        <v>5</v>
      </c>
      <c r="D1633" s="7">
        <v>20</v>
      </c>
      <c r="E1633" s="7">
        <v>1998</v>
      </c>
      <c r="F1633" s="7">
        <v>5</v>
      </c>
      <c r="G1633" s="7">
        <v>23</v>
      </c>
      <c r="H1633" s="7">
        <v>10</v>
      </c>
      <c r="I1633" s="7">
        <v>1240047</v>
      </c>
      <c r="J1633" s="7"/>
      <c r="K1633" s="10">
        <v>1000000000</v>
      </c>
      <c r="L1633" s="9">
        <f>K1633/0.75</f>
        <v>1333333333.3333333</v>
      </c>
      <c r="M1633" s="7" t="s">
        <v>12</v>
      </c>
    </row>
    <row r="1634" spans="1:13" x14ac:dyDescent="0.2">
      <c r="A1634" s="7" t="s">
        <v>18</v>
      </c>
      <c r="B1634" s="7">
        <v>2000</v>
      </c>
      <c r="C1634" s="7">
        <v>5</v>
      </c>
      <c r="D1634" s="7">
        <v>27</v>
      </c>
      <c r="E1634" s="7">
        <v>2000</v>
      </c>
      <c r="F1634" s="7">
        <v>5</v>
      </c>
      <c r="G1634" s="7">
        <v>27</v>
      </c>
      <c r="H1634" s="7">
        <v>2</v>
      </c>
      <c r="I1634" s="7">
        <v>1000</v>
      </c>
      <c r="J1634" s="7"/>
      <c r="K1634" s="10">
        <v>40000000</v>
      </c>
      <c r="L1634" s="10">
        <f>K1634/0.79</f>
        <v>50632911.392405063</v>
      </c>
      <c r="M1634" s="7" t="s">
        <v>12</v>
      </c>
    </row>
    <row r="1635" spans="1:13" x14ac:dyDescent="0.2">
      <c r="A1635" s="7" t="s">
        <v>18</v>
      </c>
      <c r="B1635" s="7">
        <v>2001</v>
      </c>
      <c r="C1635" s="7">
        <v>12</v>
      </c>
      <c r="D1635" s="7">
        <v>2</v>
      </c>
      <c r="E1635" s="7">
        <v>2001</v>
      </c>
      <c r="F1635" s="7">
        <v>12</v>
      </c>
      <c r="G1635" s="7">
        <v>9</v>
      </c>
      <c r="H1635" s="7">
        <v>5</v>
      </c>
      <c r="I1635" s="7">
        <v>570</v>
      </c>
      <c r="J1635" s="7"/>
      <c r="K1635" s="10">
        <v>25000000</v>
      </c>
      <c r="L1635" s="10">
        <f>K1635/0.81</f>
        <v>30864197.530864194</v>
      </c>
      <c r="M1635" s="7" t="s">
        <v>12</v>
      </c>
    </row>
    <row r="1636" spans="1:13" x14ac:dyDescent="0.2">
      <c r="A1636" s="7" t="s">
        <v>18</v>
      </c>
      <c r="B1636" s="7">
        <v>2006</v>
      </c>
      <c r="C1636" s="7">
        <v>10</v>
      </c>
      <c r="D1636" s="7">
        <v>27</v>
      </c>
      <c r="E1636" s="7">
        <v>2006</v>
      </c>
      <c r="F1636" s="7">
        <v>11</v>
      </c>
      <c r="G1636" s="7">
        <v>7</v>
      </c>
      <c r="H1636" s="7">
        <v>47</v>
      </c>
      <c r="I1636" s="7">
        <v>63015</v>
      </c>
      <c r="J1636" s="7"/>
      <c r="K1636" s="10">
        <v>317000000</v>
      </c>
      <c r="L1636" s="10">
        <f>K1636/0.92</f>
        <v>344565217.39130431</v>
      </c>
      <c r="M1636" s="7" t="s">
        <v>12</v>
      </c>
    </row>
    <row r="1637" spans="1:13" x14ac:dyDescent="0.2">
      <c r="A1637" s="7" t="s">
        <v>18</v>
      </c>
      <c r="B1637" s="7">
        <v>2009</v>
      </c>
      <c r="C1637" s="7">
        <v>9</v>
      </c>
      <c r="D1637" s="7">
        <v>7</v>
      </c>
      <c r="E1637" s="7">
        <v>2009</v>
      </c>
      <c r="F1637" s="7">
        <v>9</v>
      </c>
      <c r="G1637" s="7">
        <v>10</v>
      </c>
      <c r="H1637" s="7">
        <v>40</v>
      </c>
      <c r="I1637" s="7">
        <v>35020</v>
      </c>
      <c r="J1637" s="7"/>
      <c r="K1637" s="10">
        <v>550000000</v>
      </c>
      <c r="L1637" s="9">
        <f>K1637/0.98</f>
        <v>561224489.79591835</v>
      </c>
      <c r="M1637" s="7" t="s">
        <v>12</v>
      </c>
    </row>
    <row r="1638" spans="1:13" x14ac:dyDescent="0.2">
      <c r="A1638" s="7" t="s">
        <v>148</v>
      </c>
      <c r="B1638" s="6">
        <v>1992</v>
      </c>
      <c r="C1638" s="6">
        <v>2</v>
      </c>
      <c r="D1638" s="6">
        <v>20</v>
      </c>
      <c r="E1638" s="6">
        <v>1992</v>
      </c>
      <c r="F1638" s="6">
        <v>2</v>
      </c>
      <c r="G1638" s="6">
        <v>26</v>
      </c>
      <c r="H1638" s="7">
        <v>200</v>
      </c>
      <c r="I1638" s="7"/>
      <c r="J1638" s="7"/>
      <c r="K1638" s="9">
        <v>100000000</v>
      </c>
      <c r="L1638" s="10">
        <f>K1638/0.64</f>
        <v>156250000</v>
      </c>
      <c r="M1638" s="7" t="s">
        <v>56</v>
      </c>
    </row>
    <row r="1639" spans="1:13" x14ac:dyDescent="0.2">
      <c r="A1639" s="7" t="s">
        <v>167</v>
      </c>
      <c r="B1639" s="7">
        <v>1993</v>
      </c>
      <c r="C1639" s="7">
        <v>1</v>
      </c>
      <c r="D1639" s="7"/>
      <c r="E1639" s="7">
        <v>1993</v>
      </c>
      <c r="F1639" s="7">
        <v>1</v>
      </c>
      <c r="G1639" s="7"/>
      <c r="H1639" s="7">
        <v>0</v>
      </c>
      <c r="I1639" s="7">
        <v>420</v>
      </c>
      <c r="J1639" s="7"/>
      <c r="K1639" s="10">
        <v>99870000</v>
      </c>
      <c r="L1639" s="9">
        <f>K1639/0.66</f>
        <v>151318181.81818181</v>
      </c>
      <c r="M1639" s="7" t="s">
        <v>12</v>
      </c>
    </row>
    <row r="1640" spans="1:13" x14ac:dyDescent="0.2">
      <c r="A1640" s="7" t="s">
        <v>257</v>
      </c>
      <c r="B1640" s="7">
        <v>1997</v>
      </c>
      <c r="C1640" s="7">
        <v>11</v>
      </c>
      <c r="D1640" s="7">
        <v>14</v>
      </c>
      <c r="E1640" s="7">
        <v>1997</v>
      </c>
      <c r="F1640" s="7">
        <v>11</v>
      </c>
      <c r="G1640" s="7">
        <v>28</v>
      </c>
      <c r="H1640" s="7">
        <v>100</v>
      </c>
      <c r="I1640" s="7">
        <v>153500</v>
      </c>
      <c r="J1640" s="7"/>
      <c r="K1640" s="10">
        <v>1000000</v>
      </c>
      <c r="L1640" s="10">
        <f>K1640/0.74</f>
        <v>1351351.3513513515</v>
      </c>
      <c r="M1640" s="7" t="s">
        <v>12</v>
      </c>
    </row>
    <row r="1641" spans="1:13" x14ac:dyDescent="0.2">
      <c r="A1641" s="7" t="s">
        <v>257</v>
      </c>
      <c r="B1641" s="7">
        <v>2007</v>
      </c>
      <c r="C1641" s="7">
        <v>8</v>
      </c>
      <c r="D1641" s="7">
        <v>15</v>
      </c>
      <c r="E1641" s="7">
        <v>2007</v>
      </c>
      <c r="F1641" s="7">
        <v>10</v>
      </c>
      <c r="G1641" s="7">
        <v>31</v>
      </c>
      <c r="H1641" s="7">
        <v>29</v>
      </c>
      <c r="I1641" s="7">
        <v>718045</v>
      </c>
      <c r="J1641" s="7"/>
      <c r="K1641" s="10">
        <v>71000</v>
      </c>
      <c r="L1641" s="10">
        <f>K1641/0.95</f>
        <v>74736.84210526316</v>
      </c>
      <c r="M1641" s="7" t="s">
        <v>12</v>
      </c>
    </row>
    <row r="1642" spans="1:13" x14ac:dyDescent="0.2">
      <c r="A1642" s="7" t="s">
        <v>257</v>
      </c>
      <c r="B1642" s="7">
        <v>2013</v>
      </c>
      <c r="C1642" s="7">
        <v>5</v>
      </c>
      <c r="D1642" s="7">
        <v>1</v>
      </c>
      <c r="E1642" s="7">
        <v>2013</v>
      </c>
      <c r="F1642" s="7">
        <v>5</v>
      </c>
      <c r="G1642" s="7">
        <v>5</v>
      </c>
      <c r="H1642" s="7">
        <v>13</v>
      </c>
      <c r="I1642" s="7">
        <v>25445</v>
      </c>
      <c r="J1642" s="7"/>
      <c r="K1642" s="10">
        <v>3100000</v>
      </c>
      <c r="L1642" s="10">
        <f>K1642/1.07</f>
        <v>2897196.2616822426</v>
      </c>
      <c r="M1642" s="7" t="s">
        <v>12</v>
      </c>
    </row>
    <row r="1643" spans="1:13" x14ac:dyDescent="0.2">
      <c r="A1643" s="7" t="s">
        <v>103</v>
      </c>
      <c r="B1643" s="6">
        <v>1989</v>
      </c>
      <c r="C1643" s="6">
        <v>1</v>
      </c>
      <c r="D1643" s="6">
        <v>15</v>
      </c>
      <c r="E1643" s="6">
        <v>1989</v>
      </c>
      <c r="F1643" s="6">
        <v>1</v>
      </c>
      <c r="G1643" s="6">
        <v>25</v>
      </c>
      <c r="H1643" s="7">
        <v>35</v>
      </c>
      <c r="I1643" s="7"/>
      <c r="J1643" s="7"/>
      <c r="K1643" s="9">
        <v>341200</v>
      </c>
      <c r="L1643" s="9">
        <f>K1643/0.57</f>
        <v>598596.49122807023</v>
      </c>
      <c r="M1643" s="7" t="s">
        <v>56</v>
      </c>
    </row>
    <row r="1644" spans="1:13" x14ac:dyDescent="0.2">
      <c r="A1644" s="7" t="s">
        <v>103</v>
      </c>
      <c r="B1644" s="6">
        <v>2000</v>
      </c>
      <c r="C1644" s="6">
        <v>10</v>
      </c>
      <c r="D1644" s="6">
        <v>29</v>
      </c>
      <c r="E1644" s="6">
        <v>2000</v>
      </c>
      <c r="F1644" s="6">
        <v>11</v>
      </c>
      <c r="G1644" s="6">
        <v>10</v>
      </c>
      <c r="H1644" s="7">
        <v>13</v>
      </c>
      <c r="I1644" s="7"/>
      <c r="J1644" s="7"/>
      <c r="K1644" s="9">
        <v>3000000000</v>
      </c>
      <c r="L1644" s="10">
        <f>K1644/0.79</f>
        <v>3797468354.4303794</v>
      </c>
      <c r="M1644" s="7" t="s">
        <v>56</v>
      </c>
    </row>
    <row r="1645" spans="1:13" x14ac:dyDescent="0.2">
      <c r="A1645" s="7" t="s">
        <v>103</v>
      </c>
      <c r="B1645" s="6">
        <v>2007</v>
      </c>
      <c r="C1645" s="6">
        <v>6</v>
      </c>
      <c r="D1645" s="6">
        <v>25</v>
      </c>
      <c r="E1645" s="6">
        <v>2007</v>
      </c>
      <c r="F1645" s="6">
        <v>7</v>
      </c>
      <c r="G1645" s="6">
        <v>3</v>
      </c>
      <c r="H1645" s="7">
        <v>6</v>
      </c>
      <c r="I1645" s="7"/>
      <c r="J1645" s="7"/>
      <c r="K1645" s="18">
        <v>2420000000</v>
      </c>
      <c r="L1645" s="10">
        <f>K1645/0.95</f>
        <v>2547368421.0526319</v>
      </c>
      <c r="M1645" s="7" t="s">
        <v>321</v>
      </c>
    </row>
    <row r="1646" spans="1:13" x14ac:dyDescent="0.2">
      <c r="A1646" s="7" t="s">
        <v>173</v>
      </c>
      <c r="B1646" s="6">
        <v>1993</v>
      </c>
      <c r="C1646" s="6">
        <v>6</v>
      </c>
      <c r="D1646" s="6">
        <v>11</v>
      </c>
      <c r="E1646" s="6">
        <v>1993</v>
      </c>
      <c r="F1646" s="6">
        <v>6</v>
      </c>
      <c r="G1646" s="6">
        <v>13</v>
      </c>
      <c r="H1646" s="7">
        <v>8</v>
      </c>
      <c r="I1646" s="7"/>
      <c r="J1646" s="7"/>
      <c r="K1646" s="9">
        <v>30000000</v>
      </c>
      <c r="L1646" s="9">
        <f>K1646/0.66</f>
        <v>45454545.454545453</v>
      </c>
      <c r="M1646" s="7" t="s">
        <v>56</v>
      </c>
    </row>
    <row r="1647" spans="1:13" x14ac:dyDescent="0.2">
      <c r="A1647" s="7" t="s">
        <v>178</v>
      </c>
      <c r="B1647" s="7">
        <v>1993</v>
      </c>
      <c r="C1647" s="7">
        <v>7</v>
      </c>
      <c r="D1647" s="7">
        <v>25</v>
      </c>
      <c r="E1647" s="7">
        <v>1993</v>
      </c>
      <c r="F1647" s="7">
        <v>8</v>
      </c>
      <c r="G1647" s="7">
        <v>12</v>
      </c>
      <c r="H1647" s="7">
        <v>4</v>
      </c>
      <c r="I1647" s="7">
        <v>300000</v>
      </c>
      <c r="J1647" s="7"/>
      <c r="K1647" s="10">
        <v>80000000</v>
      </c>
      <c r="L1647" s="9">
        <f>K1647/0.66</f>
        <v>121212121.2121212</v>
      </c>
      <c r="M1647" s="7" t="s">
        <v>12</v>
      </c>
    </row>
    <row r="1648" spans="1:13" x14ac:dyDescent="0.2">
      <c r="A1648" s="7" t="s">
        <v>178</v>
      </c>
      <c r="B1648" s="7">
        <v>1993</v>
      </c>
      <c r="C1648" s="7">
        <v>12</v>
      </c>
      <c r="D1648" s="7">
        <v>20</v>
      </c>
      <c r="E1648" s="7">
        <v>1993</v>
      </c>
      <c r="F1648" s="7">
        <v>12</v>
      </c>
      <c r="G1648" s="7">
        <v>24</v>
      </c>
      <c r="H1648" s="7">
        <v>5</v>
      </c>
      <c r="I1648" s="7">
        <v>25000</v>
      </c>
      <c r="J1648" s="7"/>
      <c r="K1648" s="10">
        <v>159000000</v>
      </c>
      <c r="L1648" s="9">
        <f>K1648/0.66</f>
        <v>240909090.90909091</v>
      </c>
      <c r="M1648" s="7" t="s">
        <v>12</v>
      </c>
    </row>
    <row r="1649" spans="1:13" x14ac:dyDescent="0.2">
      <c r="A1649" s="7" t="s">
        <v>178</v>
      </c>
      <c r="B1649" s="7">
        <v>1997</v>
      </c>
      <c r="C1649" s="7">
        <v>7</v>
      </c>
      <c r="D1649" s="7">
        <v>4</v>
      </c>
      <c r="E1649" s="7">
        <v>1997</v>
      </c>
      <c r="F1649" s="7">
        <v>8</v>
      </c>
      <c r="G1649" s="7">
        <v>9</v>
      </c>
      <c r="H1649" s="7">
        <v>0</v>
      </c>
      <c r="I1649" s="7">
        <v>0</v>
      </c>
      <c r="J1649" s="7"/>
      <c r="K1649" s="10">
        <v>17000000</v>
      </c>
      <c r="L1649" s="10">
        <f>K1649/0.74</f>
        <v>22972972.972972974</v>
      </c>
      <c r="M1649" s="7" t="s">
        <v>12</v>
      </c>
    </row>
    <row r="1650" spans="1:13" x14ac:dyDescent="0.2">
      <c r="A1650" s="7" t="s">
        <v>178</v>
      </c>
      <c r="B1650" s="7">
        <v>1998</v>
      </c>
      <c r="C1650" s="7">
        <v>11</v>
      </c>
      <c r="D1650" s="7">
        <v>8</v>
      </c>
      <c r="E1650" s="7">
        <v>1998</v>
      </c>
      <c r="F1650" s="7">
        <v>11</v>
      </c>
      <c r="G1650" s="7">
        <v>8</v>
      </c>
      <c r="H1650" s="7">
        <v>18</v>
      </c>
      <c r="I1650" s="7">
        <v>24570</v>
      </c>
      <c r="J1650" s="7"/>
      <c r="K1650" s="10">
        <v>1259000</v>
      </c>
      <c r="L1650" s="9">
        <f>K1650/0.75</f>
        <v>1678666.6666666667</v>
      </c>
      <c r="M1650" s="7" t="s">
        <v>12</v>
      </c>
    </row>
    <row r="1651" spans="1:13" x14ac:dyDescent="0.2">
      <c r="A1651" s="7" t="s">
        <v>178</v>
      </c>
      <c r="B1651" s="7">
        <v>2001</v>
      </c>
      <c r="C1651" s="7">
        <v>3</v>
      </c>
      <c r="D1651" s="7">
        <v>4</v>
      </c>
      <c r="E1651" s="7">
        <v>2001</v>
      </c>
      <c r="F1651" s="7">
        <v>3</v>
      </c>
      <c r="G1651" s="7">
        <v>17</v>
      </c>
      <c r="H1651" s="7">
        <v>9</v>
      </c>
      <c r="I1651" s="7">
        <v>300000</v>
      </c>
      <c r="J1651" s="7"/>
      <c r="K1651" s="10">
        <v>15000000</v>
      </c>
      <c r="L1651" s="10">
        <f>K1651/0.81</f>
        <v>18518518.518518519</v>
      </c>
      <c r="M1651" s="7" t="s">
        <v>12</v>
      </c>
    </row>
    <row r="1652" spans="1:13" x14ac:dyDescent="0.2">
      <c r="A1652" s="7" t="s">
        <v>178</v>
      </c>
      <c r="B1652" s="7">
        <v>2006</v>
      </c>
      <c r="C1652" s="7">
        <v>7</v>
      </c>
      <c r="D1652" s="7">
        <v>2</v>
      </c>
      <c r="E1652" s="7">
        <v>2006</v>
      </c>
      <c r="F1652" s="7">
        <v>7</v>
      </c>
      <c r="G1652" s="7">
        <v>3</v>
      </c>
      <c r="H1652" s="7">
        <v>2</v>
      </c>
      <c r="I1652" s="7">
        <v>5000</v>
      </c>
      <c r="J1652" s="7"/>
      <c r="K1652" s="10">
        <v>23855000</v>
      </c>
      <c r="L1652" s="10">
        <f>K1652/0.92</f>
        <v>25929347.826086957</v>
      </c>
      <c r="M1652" s="7" t="s">
        <v>12</v>
      </c>
    </row>
    <row r="1653" spans="1:13" x14ac:dyDescent="0.2">
      <c r="A1653" s="7" t="s">
        <v>178</v>
      </c>
      <c r="B1653" s="7">
        <v>2008</v>
      </c>
      <c r="C1653" s="7">
        <v>7</v>
      </c>
      <c r="D1653" s="7">
        <v>26</v>
      </c>
      <c r="E1653" s="7">
        <v>2008</v>
      </c>
      <c r="F1653" s="7">
        <v>7</v>
      </c>
      <c r="G1653" s="7">
        <v>27</v>
      </c>
      <c r="H1653" s="7">
        <v>38</v>
      </c>
      <c r="I1653" s="7">
        <v>224725</v>
      </c>
      <c r="J1653" s="7"/>
      <c r="K1653" s="10">
        <v>1000000000</v>
      </c>
      <c r="L1653" s="9">
        <f>K1653/0.99</f>
        <v>1010101010.1010101</v>
      </c>
      <c r="M1653" s="7" t="s">
        <v>12</v>
      </c>
    </row>
    <row r="1654" spans="1:13" x14ac:dyDescent="0.2">
      <c r="A1654" s="7" t="s">
        <v>178</v>
      </c>
      <c r="B1654" s="7">
        <v>2010</v>
      </c>
      <c r="C1654" s="7">
        <v>6</v>
      </c>
      <c r="D1654" s="7">
        <v>27</v>
      </c>
      <c r="E1654" s="7">
        <v>2010</v>
      </c>
      <c r="F1654" s="7">
        <v>7</v>
      </c>
      <c r="G1654" s="7">
        <v>2</v>
      </c>
      <c r="H1654" s="7">
        <v>6</v>
      </c>
      <c r="I1654" s="7">
        <v>40059</v>
      </c>
      <c r="J1654" s="7"/>
      <c r="K1654" s="10">
        <v>1900000</v>
      </c>
      <c r="L1654" s="10">
        <f>K1654/1</f>
        <v>1900000</v>
      </c>
      <c r="M1654" s="7" t="s">
        <v>12</v>
      </c>
    </row>
    <row r="1655" spans="1:13" x14ac:dyDescent="0.2">
      <c r="A1655" s="7" t="s">
        <v>178</v>
      </c>
      <c r="B1655" s="7">
        <v>2013</v>
      </c>
      <c r="C1655" s="7">
        <v>9</v>
      </c>
      <c r="D1655" s="7">
        <v>14</v>
      </c>
      <c r="E1655" s="7">
        <v>2013</v>
      </c>
      <c r="F1655" s="7">
        <v>9</v>
      </c>
      <c r="G1655" s="7">
        <v>15</v>
      </c>
      <c r="H1655" s="7">
        <v>2</v>
      </c>
      <c r="I1655" s="7">
        <v>2260</v>
      </c>
      <c r="J1655" s="7"/>
      <c r="K1655" s="10">
        <v>21000000</v>
      </c>
      <c r="L1655" s="10">
        <f>K1655/1.07</f>
        <v>19626168.224299066</v>
      </c>
      <c r="M1655" s="7" t="s">
        <v>12</v>
      </c>
    </row>
    <row r="1656" spans="1:13" x14ac:dyDescent="0.2">
      <c r="A1656" s="7" t="s">
        <v>267</v>
      </c>
      <c r="B1656" s="6">
        <v>1998</v>
      </c>
      <c r="C1656" s="6">
        <v>11</v>
      </c>
      <c r="D1656" s="6">
        <v>5</v>
      </c>
      <c r="E1656" s="6">
        <v>1998</v>
      </c>
      <c r="F1656" s="6">
        <v>11</v>
      </c>
      <c r="G1656" s="6">
        <v>23</v>
      </c>
      <c r="H1656" s="7">
        <v>16</v>
      </c>
      <c r="I1656" s="7"/>
      <c r="J1656" s="7"/>
      <c r="K1656" s="9">
        <v>3000000</v>
      </c>
      <c r="L1656" s="9">
        <f>K1656/0.75</f>
        <v>4000000</v>
      </c>
      <c r="M1656" s="7" t="s">
        <v>56</v>
      </c>
    </row>
    <row r="1657" spans="1:13" x14ac:dyDescent="0.2">
      <c r="A1657" s="7" t="s">
        <v>166</v>
      </c>
      <c r="B1657" s="7">
        <v>1977</v>
      </c>
      <c r="C1657" s="7">
        <v>11</v>
      </c>
      <c r="D1657" s="7"/>
      <c r="E1657" s="7">
        <v>1977</v>
      </c>
      <c r="F1657" s="7">
        <v>11</v>
      </c>
      <c r="G1657" s="7"/>
      <c r="H1657" s="7">
        <v>6</v>
      </c>
      <c r="I1657" s="7">
        <v>0</v>
      </c>
      <c r="J1657" s="7"/>
      <c r="K1657" s="10">
        <v>1000000</v>
      </c>
      <c r="L1657" s="10">
        <f>K1657/0.28</f>
        <v>3571428.5714285709</v>
      </c>
      <c r="M1657" s="7" t="s">
        <v>12</v>
      </c>
    </row>
    <row r="1658" spans="1:13" x14ac:dyDescent="0.2">
      <c r="A1658" s="7" t="s">
        <v>166</v>
      </c>
      <c r="B1658" s="7">
        <v>1993</v>
      </c>
      <c r="C1658" s="7">
        <v>1</v>
      </c>
      <c r="D1658" s="7">
        <v>23</v>
      </c>
      <c r="E1658" s="7">
        <v>1993</v>
      </c>
      <c r="F1658" s="7">
        <v>1</v>
      </c>
      <c r="G1658" s="7">
        <v>23</v>
      </c>
      <c r="H1658" s="7">
        <v>0</v>
      </c>
      <c r="I1658" s="7">
        <v>600</v>
      </c>
      <c r="J1658" s="7"/>
      <c r="K1658" s="10">
        <v>37000000</v>
      </c>
      <c r="L1658" s="9">
        <f>K1658/0.66</f>
        <v>56060606.060606055</v>
      </c>
      <c r="M1658" s="7" t="s">
        <v>12</v>
      </c>
    </row>
    <row r="1659" spans="1:13" x14ac:dyDescent="0.2">
      <c r="A1659" s="7" t="s">
        <v>166</v>
      </c>
      <c r="B1659" s="7">
        <v>1993</v>
      </c>
      <c r="C1659" s="7">
        <v>12</v>
      </c>
      <c r="D1659" s="7">
        <v>20</v>
      </c>
      <c r="E1659" s="7">
        <v>1993</v>
      </c>
      <c r="F1659" s="7">
        <v>12</v>
      </c>
      <c r="G1659" s="7">
        <v>31</v>
      </c>
      <c r="H1659" s="7">
        <v>4</v>
      </c>
      <c r="I1659" s="7">
        <v>0</v>
      </c>
      <c r="J1659" s="7"/>
      <c r="K1659" s="10">
        <v>150000000</v>
      </c>
      <c r="L1659" s="9">
        <f>K1659/0.66</f>
        <v>227272727.27272725</v>
      </c>
      <c r="M1659" s="11" t="s">
        <v>12</v>
      </c>
    </row>
    <row r="1660" spans="1:13" x14ac:dyDescent="0.2">
      <c r="A1660" s="7" t="s">
        <v>166</v>
      </c>
      <c r="B1660" s="7">
        <v>1994</v>
      </c>
      <c r="C1660" s="7">
        <v>1</v>
      </c>
      <c r="D1660" s="7">
        <v>7</v>
      </c>
      <c r="E1660" s="7">
        <v>1994</v>
      </c>
      <c r="F1660" s="7">
        <v>1</v>
      </c>
      <c r="G1660" s="7">
        <v>12</v>
      </c>
      <c r="H1660" s="7">
        <v>3</v>
      </c>
      <c r="I1660" s="7">
        <v>0</v>
      </c>
      <c r="J1660" s="7"/>
      <c r="K1660" s="10">
        <v>90000000</v>
      </c>
      <c r="L1660" s="10">
        <f>K1660/0.68</f>
        <v>132352941.17647058</v>
      </c>
      <c r="M1660" s="7" t="s">
        <v>12</v>
      </c>
    </row>
    <row r="1661" spans="1:13" x14ac:dyDescent="0.2">
      <c r="A1661" s="7" t="s">
        <v>166</v>
      </c>
      <c r="B1661" s="7">
        <v>1994</v>
      </c>
      <c r="C1661" s="7">
        <v>12</v>
      </c>
      <c r="D1661" s="7">
        <v>7</v>
      </c>
      <c r="E1661" s="7">
        <v>1994</v>
      </c>
      <c r="F1661" s="7">
        <v>12</v>
      </c>
      <c r="G1661" s="7">
        <v>12</v>
      </c>
      <c r="H1661" s="7">
        <v>4</v>
      </c>
      <c r="I1661" s="7">
        <v>700</v>
      </c>
      <c r="J1661" s="7"/>
      <c r="K1661" s="10">
        <v>146000000</v>
      </c>
      <c r="L1661" s="10">
        <f>K1661/0.68</f>
        <v>214705882.35294116</v>
      </c>
      <c r="M1661" s="7" t="s">
        <v>12</v>
      </c>
    </row>
    <row r="1662" spans="1:13" x14ac:dyDescent="0.2">
      <c r="A1662" s="7" t="s">
        <v>166</v>
      </c>
      <c r="B1662" s="7">
        <v>1997</v>
      </c>
      <c r="C1662" s="7">
        <v>7</v>
      </c>
      <c r="D1662" s="7">
        <v>1</v>
      </c>
      <c r="E1662" s="7">
        <v>1997</v>
      </c>
      <c r="F1662" s="7">
        <v>7</v>
      </c>
      <c r="G1662" s="7">
        <v>2</v>
      </c>
      <c r="H1662" s="7">
        <v>1</v>
      </c>
      <c r="I1662" s="7">
        <v>0</v>
      </c>
      <c r="J1662" s="7"/>
      <c r="K1662" s="10">
        <v>98400000</v>
      </c>
      <c r="L1662" s="10">
        <f>K1662/0.74</f>
        <v>132972972.97297297</v>
      </c>
      <c r="M1662" s="7" t="s">
        <v>12</v>
      </c>
    </row>
    <row r="1663" spans="1:13" x14ac:dyDescent="0.2">
      <c r="A1663" s="7" t="s">
        <v>166</v>
      </c>
      <c r="B1663" s="7">
        <v>1997</v>
      </c>
      <c r="C1663" s="7">
        <v>8</v>
      </c>
      <c r="D1663" s="7">
        <v>13</v>
      </c>
      <c r="E1663" s="7">
        <v>1997</v>
      </c>
      <c r="F1663" s="7">
        <v>8</v>
      </c>
      <c r="G1663" s="7">
        <v>13</v>
      </c>
      <c r="H1663" s="7">
        <v>0</v>
      </c>
      <c r="I1663" s="7">
        <v>0</v>
      </c>
      <c r="J1663" s="7"/>
      <c r="K1663" s="10">
        <v>150000000</v>
      </c>
      <c r="L1663" s="10">
        <f>K1663/0.74</f>
        <v>202702702.7027027</v>
      </c>
      <c r="M1663" s="7" t="s">
        <v>12</v>
      </c>
    </row>
    <row r="1664" spans="1:13" x14ac:dyDescent="0.2">
      <c r="A1664" s="7" t="s">
        <v>166</v>
      </c>
      <c r="B1664" s="7">
        <v>1998</v>
      </c>
      <c r="C1664" s="7">
        <v>4</v>
      </c>
      <c r="D1664" s="7">
        <v>9</v>
      </c>
      <c r="E1664" s="7">
        <v>1998</v>
      </c>
      <c r="F1664" s="7">
        <v>4</v>
      </c>
      <c r="G1664" s="7">
        <v>10</v>
      </c>
      <c r="H1664" s="7">
        <v>5</v>
      </c>
      <c r="I1664" s="7">
        <v>300</v>
      </c>
      <c r="J1664" s="7"/>
      <c r="K1664" s="10">
        <v>500000000</v>
      </c>
      <c r="L1664" s="9">
        <f>K1664/0.75</f>
        <v>666666666.66666663</v>
      </c>
      <c r="M1664" s="7" t="s">
        <v>12</v>
      </c>
    </row>
    <row r="1665" spans="1:13" x14ac:dyDescent="0.2">
      <c r="A1665" s="7" t="s">
        <v>166</v>
      </c>
      <c r="B1665" s="7">
        <v>1999</v>
      </c>
      <c r="C1665" s="7">
        <v>3</v>
      </c>
      <c r="D1665" s="7">
        <v>7</v>
      </c>
      <c r="E1665" s="7">
        <v>1999</v>
      </c>
      <c r="F1665" s="7">
        <v>3</v>
      </c>
      <c r="G1665" s="7">
        <v>13</v>
      </c>
      <c r="H1665" s="7">
        <v>0</v>
      </c>
      <c r="I1665" s="7">
        <v>330</v>
      </c>
      <c r="J1665" s="7"/>
      <c r="K1665" s="10">
        <v>32680000</v>
      </c>
      <c r="L1665" s="10">
        <f>K1665/0.76</f>
        <v>43000000</v>
      </c>
      <c r="M1665" s="7" t="s">
        <v>12</v>
      </c>
    </row>
    <row r="1666" spans="1:13" x14ac:dyDescent="0.2">
      <c r="A1666" s="7" t="s">
        <v>166</v>
      </c>
      <c r="B1666" s="7">
        <v>2000</v>
      </c>
      <c r="C1666" s="7">
        <v>6</v>
      </c>
      <c r="D1666" s="7"/>
      <c r="E1666" s="7">
        <v>2000</v>
      </c>
      <c r="F1666" s="7">
        <v>6</v>
      </c>
      <c r="G1666" s="7"/>
      <c r="H1666" s="7">
        <v>0</v>
      </c>
      <c r="I1666" s="7">
        <v>240</v>
      </c>
      <c r="J1666" s="7"/>
      <c r="K1666" s="10">
        <v>18150000</v>
      </c>
      <c r="L1666" s="10">
        <f>K1666/0.79</f>
        <v>22974683.544303797</v>
      </c>
      <c r="M1666" s="7" t="s">
        <v>12</v>
      </c>
    </row>
    <row r="1667" spans="1:13" x14ac:dyDescent="0.2">
      <c r="A1667" s="7" t="s">
        <v>166</v>
      </c>
      <c r="B1667" s="7">
        <v>2000</v>
      </c>
      <c r="C1667" s="7">
        <v>10</v>
      </c>
      <c r="D1667" s="7">
        <v>11</v>
      </c>
      <c r="E1667" s="7">
        <v>2000</v>
      </c>
      <c r="F1667" s="7">
        <v>10</v>
      </c>
      <c r="G1667" s="7">
        <v>14</v>
      </c>
      <c r="H1667" s="7">
        <v>0</v>
      </c>
      <c r="I1667" s="7">
        <v>1000</v>
      </c>
      <c r="J1667" s="7"/>
      <c r="K1667" s="10">
        <v>5900000000</v>
      </c>
      <c r="L1667" s="10">
        <f>K1667/0.79</f>
        <v>7468354430.3797464</v>
      </c>
      <c r="M1667" s="7" t="s">
        <v>12</v>
      </c>
    </row>
    <row r="1668" spans="1:13" x14ac:dyDescent="0.2">
      <c r="A1668" s="7" t="s">
        <v>166</v>
      </c>
      <c r="B1668" s="7">
        <v>2004</v>
      </c>
      <c r="C1668" s="7">
        <v>8</v>
      </c>
      <c r="D1668" s="7">
        <v>16</v>
      </c>
      <c r="E1668" s="7">
        <v>2004</v>
      </c>
      <c r="F1668" s="7">
        <v>8</v>
      </c>
      <c r="G1668" s="7">
        <v>17</v>
      </c>
      <c r="H1668" s="7">
        <v>0</v>
      </c>
      <c r="I1668" s="7">
        <v>1008</v>
      </c>
      <c r="J1668" s="7"/>
      <c r="K1668" s="10">
        <v>96000000</v>
      </c>
      <c r="L1668" s="9">
        <f>K1668/0.87</f>
        <v>110344827.5862069</v>
      </c>
      <c r="M1668" s="7" t="s">
        <v>12</v>
      </c>
    </row>
    <row r="1669" spans="1:13" x14ac:dyDescent="0.2">
      <c r="A1669" s="7" t="s">
        <v>166</v>
      </c>
      <c r="B1669" s="7">
        <v>2007</v>
      </c>
      <c r="C1669" s="7">
        <v>6</v>
      </c>
      <c r="D1669" s="7">
        <v>15</v>
      </c>
      <c r="E1669" s="7">
        <v>2007</v>
      </c>
      <c r="F1669" s="7">
        <v>6</v>
      </c>
      <c r="G1669" s="7">
        <v>21</v>
      </c>
      <c r="H1669" s="7">
        <v>1</v>
      </c>
      <c r="I1669" s="7">
        <v>200</v>
      </c>
      <c r="J1669" s="7"/>
      <c r="K1669" s="10">
        <v>448000000</v>
      </c>
      <c r="L1669" s="10">
        <f>K1669/0.95</f>
        <v>471578947.36842108</v>
      </c>
      <c r="M1669" s="7" t="s">
        <v>12</v>
      </c>
    </row>
    <row r="1670" spans="1:13" x14ac:dyDescent="0.2">
      <c r="A1670" s="7" t="s">
        <v>166</v>
      </c>
      <c r="B1670" s="7">
        <v>2007</v>
      </c>
      <c r="C1670" s="7">
        <v>7</v>
      </c>
      <c r="D1670" s="7">
        <v>20</v>
      </c>
      <c r="E1670" s="7">
        <v>2007</v>
      </c>
      <c r="F1670" s="7">
        <v>7</v>
      </c>
      <c r="G1670" s="7">
        <v>24</v>
      </c>
      <c r="H1670" s="7">
        <v>7</v>
      </c>
      <c r="I1670" s="7">
        <v>340000</v>
      </c>
      <c r="J1670" s="7"/>
      <c r="K1670" s="20">
        <v>750000000</v>
      </c>
      <c r="L1670" s="10">
        <f>K1670/0.95</f>
        <v>789473684.21052635</v>
      </c>
      <c r="M1670" s="7" t="s">
        <v>322</v>
      </c>
    </row>
    <row r="1671" spans="1:13" x14ac:dyDescent="0.2">
      <c r="A1671" s="7" t="s">
        <v>166</v>
      </c>
      <c r="B1671" s="7">
        <v>2008</v>
      </c>
      <c r="C1671" s="7">
        <v>9</v>
      </c>
      <c r="D1671" s="7">
        <v>6</v>
      </c>
      <c r="E1671" s="7">
        <v>2008</v>
      </c>
      <c r="F1671" s="7">
        <v>9</v>
      </c>
      <c r="G1671" s="7">
        <v>8</v>
      </c>
      <c r="H1671" s="7">
        <v>8</v>
      </c>
      <c r="I1671" s="7">
        <v>3000</v>
      </c>
      <c r="J1671" s="7"/>
      <c r="K1671" s="10">
        <v>3000000</v>
      </c>
      <c r="L1671" s="9">
        <f>K1671/0.99</f>
        <v>3030303.0303030303</v>
      </c>
      <c r="M1671" s="7" t="s">
        <v>12</v>
      </c>
    </row>
    <row r="1672" spans="1:13" x14ac:dyDescent="0.2">
      <c r="A1672" s="7" t="s">
        <v>166</v>
      </c>
      <c r="B1672" s="7">
        <v>2009</v>
      </c>
      <c r="C1672" s="7">
        <v>11</v>
      </c>
      <c r="D1672" s="7">
        <v>19</v>
      </c>
      <c r="E1672" s="7">
        <v>2009</v>
      </c>
      <c r="F1672" s="7">
        <v>11</v>
      </c>
      <c r="G1672" s="7">
        <v>22</v>
      </c>
      <c r="H1672" s="7">
        <v>3</v>
      </c>
      <c r="I1672" s="7">
        <v>3900</v>
      </c>
      <c r="J1672" s="7"/>
      <c r="K1672" s="10">
        <v>484000000</v>
      </c>
      <c r="L1672" s="9">
        <f>K1672/0.98</f>
        <v>493877551.02040815</v>
      </c>
      <c r="M1672" s="7" t="s">
        <v>12</v>
      </c>
    </row>
    <row r="1673" spans="1:13" x14ac:dyDescent="0.2">
      <c r="A1673" s="7" t="s">
        <v>166</v>
      </c>
      <c r="B1673" s="7">
        <v>2012</v>
      </c>
      <c r="C1673" s="7">
        <v>6</v>
      </c>
      <c r="D1673" s="7">
        <v>10</v>
      </c>
      <c r="E1673" s="7">
        <v>2012</v>
      </c>
      <c r="F1673" s="7">
        <v>6</v>
      </c>
      <c r="G1673" s="7">
        <v>11</v>
      </c>
      <c r="H1673" s="7">
        <v>0</v>
      </c>
      <c r="I1673" s="7">
        <v>0</v>
      </c>
      <c r="J1673" s="7"/>
      <c r="K1673" s="10">
        <v>450000000</v>
      </c>
      <c r="L1673" s="10">
        <f>K1673/1.05</f>
        <v>428571428.57142854</v>
      </c>
      <c r="M1673" s="7" t="s">
        <v>12</v>
      </c>
    </row>
    <row r="1674" spans="1:13" x14ac:dyDescent="0.2">
      <c r="A1674" s="7" t="s">
        <v>166</v>
      </c>
      <c r="B1674" s="7">
        <v>2012</v>
      </c>
      <c r="C1674" s="7">
        <v>6</v>
      </c>
      <c r="D1674" s="7">
        <v>23</v>
      </c>
      <c r="E1674" s="7">
        <v>2012</v>
      </c>
      <c r="F1674" s="7">
        <v>6</v>
      </c>
      <c r="G1674" s="7">
        <v>24</v>
      </c>
      <c r="H1674" s="7">
        <v>1</v>
      </c>
      <c r="I1674" s="7">
        <v>0</v>
      </c>
      <c r="J1674" s="7"/>
      <c r="K1674" s="10">
        <v>785000000</v>
      </c>
      <c r="L1674" s="10">
        <f>K1674/1.05</f>
        <v>747619047.61904764</v>
      </c>
      <c r="M1674" s="7" t="s">
        <v>12</v>
      </c>
    </row>
    <row r="1675" spans="1:13" x14ac:dyDescent="0.2">
      <c r="A1675" s="7" t="s">
        <v>166</v>
      </c>
      <c r="B1675" s="7">
        <v>2012</v>
      </c>
      <c r="C1675" s="7">
        <v>9</v>
      </c>
      <c r="D1675" s="7">
        <v>23</v>
      </c>
      <c r="E1675" s="7">
        <v>2012</v>
      </c>
      <c r="F1675" s="7">
        <v>9</v>
      </c>
      <c r="G1675" s="7">
        <v>27</v>
      </c>
      <c r="H1675" s="7">
        <v>3</v>
      </c>
      <c r="I1675" s="7">
        <v>1500</v>
      </c>
      <c r="J1675" s="7"/>
      <c r="K1675" s="10">
        <v>81000000</v>
      </c>
      <c r="L1675" s="10">
        <f>K1675/1.05</f>
        <v>77142857.142857134</v>
      </c>
      <c r="M1675" s="7" t="s">
        <v>12</v>
      </c>
    </row>
    <row r="1676" spans="1:13" x14ac:dyDescent="0.2">
      <c r="A1676" s="7" t="s">
        <v>166</v>
      </c>
      <c r="B1676" s="7">
        <v>2012</v>
      </c>
      <c r="C1676" s="7">
        <v>11</v>
      </c>
      <c r="D1676" s="7">
        <v>21</v>
      </c>
      <c r="E1676" s="7">
        <v>2012</v>
      </c>
      <c r="F1676" s="7">
        <v>12</v>
      </c>
      <c r="G1676" s="7">
        <v>18</v>
      </c>
      <c r="H1676" s="7">
        <v>4</v>
      </c>
      <c r="I1676" s="7">
        <v>1700</v>
      </c>
      <c r="J1676" s="7"/>
      <c r="K1676" s="10">
        <v>1630000000</v>
      </c>
      <c r="L1676" s="10">
        <f>K1676/1.05</f>
        <v>1552380952.3809524</v>
      </c>
      <c r="M1676" s="7" t="s">
        <v>12</v>
      </c>
    </row>
    <row r="1677" spans="1:13" x14ac:dyDescent="0.2">
      <c r="A1677" s="7" t="s">
        <v>166</v>
      </c>
      <c r="B1677" s="7">
        <v>2013</v>
      </c>
      <c r="C1677" s="7">
        <v>12</v>
      </c>
      <c r="D1677" s="7">
        <v>27</v>
      </c>
      <c r="E1677" s="7">
        <v>2014</v>
      </c>
      <c r="F1677" s="7">
        <v>1</v>
      </c>
      <c r="G1677" s="7"/>
      <c r="H1677" s="7">
        <v>2</v>
      </c>
      <c r="I1677" s="7">
        <v>600</v>
      </c>
      <c r="J1677" s="7"/>
      <c r="K1677" s="10">
        <v>1500000000</v>
      </c>
      <c r="L1677" s="10">
        <f>K1677/1.09</f>
        <v>1376146788.9908257</v>
      </c>
      <c r="M1677" s="7" t="s">
        <v>12</v>
      </c>
    </row>
    <row r="1678" spans="1:13" x14ac:dyDescent="0.2">
      <c r="A1678" s="7" t="s">
        <v>166</v>
      </c>
      <c r="B1678" s="7">
        <v>2014</v>
      </c>
      <c r="C1678" s="7">
        <v>1</v>
      </c>
      <c r="D1678" s="7"/>
      <c r="E1678" s="7">
        <v>2014</v>
      </c>
      <c r="F1678" s="7">
        <v>2</v>
      </c>
      <c r="G1678" s="7"/>
      <c r="H1678" s="7">
        <v>0</v>
      </c>
      <c r="I1678" s="7">
        <v>540</v>
      </c>
      <c r="J1678" s="7"/>
      <c r="K1678" s="10">
        <v>624000000</v>
      </c>
      <c r="L1678" s="10">
        <f>K1678/1.09</f>
        <v>572477064.22018349</v>
      </c>
      <c r="M1678" s="7" t="s">
        <v>12</v>
      </c>
    </row>
    <row r="1679" spans="1:13" x14ac:dyDescent="0.2">
      <c r="A1679" s="11" t="s">
        <v>17</v>
      </c>
      <c r="B1679" s="6">
        <v>1964</v>
      </c>
      <c r="C1679" s="6">
        <v>12</v>
      </c>
      <c r="D1679" s="7"/>
      <c r="E1679" s="6">
        <v>1964</v>
      </c>
      <c r="F1679" s="6">
        <v>12</v>
      </c>
      <c r="G1679" s="7"/>
      <c r="H1679" s="6">
        <v>45</v>
      </c>
      <c r="I1679" s="8"/>
      <c r="J1679" s="7"/>
      <c r="K1679" s="9">
        <v>820000000</v>
      </c>
      <c r="L1679" s="9">
        <f>K1679/0.14</f>
        <v>5857142857.1428566</v>
      </c>
      <c r="M1679" s="11" t="s">
        <v>12</v>
      </c>
    </row>
    <row r="1680" spans="1:13" x14ac:dyDescent="0.2">
      <c r="A1680" s="11" t="s">
        <v>17</v>
      </c>
      <c r="B1680" s="6">
        <v>1969</v>
      </c>
      <c r="C1680" s="6">
        <v>1</v>
      </c>
      <c r="D1680" s="6"/>
      <c r="E1680" s="6">
        <v>1969</v>
      </c>
      <c r="F1680" s="6">
        <v>1</v>
      </c>
      <c r="G1680" s="6"/>
      <c r="H1680" s="6">
        <v>115</v>
      </c>
      <c r="I1680" s="8"/>
      <c r="J1680" s="8"/>
      <c r="K1680" s="9">
        <v>400000000</v>
      </c>
      <c r="L1680" s="9">
        <f>K1680/0.17</f>
        <v>2352941176.4705882</v>
      </c>
      <c r="M1680" s="11" t="s">
        <v>12</v>
      </c>
    </row>
    <row r="1681" spans="1:17" x14ac:dyDescent="0.2">
      <c r="A1681" s="7" t="s">
        <v>17</v>
      </c>
      <c r="B1681" s="7">
        <v>1972</v>
      </c>
      <c r="C1681" s="7">
        <v>6</v>
      </c>
      <c r="D1681" s="7">
        <v>9</v>
      </c>
      <c r="E1681" s="7">
        <v>1972</v>
      </c>
      <c r="F1681" s="7">
        <v>6</v>
      </c>
      <c r="G1681" s="7">
        <v>9</v>
      </c>
      <c r="H1681" s="7">
        <v>237</v>
      </c>
      <c r="I1681" s="7">
        <v>3000</v>
      </c>
      <c r="J1681" s="7"/>
      <c r="K1681" s="10">
        <v>120000000</v>
      </c>
      <c r="L1681" s="9">
        <f>K1681/0.19</f>
        <v>631578947.36842108</v>
      </c>
      <c r="M1681" s="7" t="s">
        <v>12</v>
      </c>
    </row>
    <row r="1682" spans="1:17" x14ac:dyDescent="0.2">
      <c r="A1682" s="7" t="s">
        <v>17</v>
      </c>
      <c r="B1682" s="7">
        <v>1973</v>
      </c>
      <c r="C1682" s="7">
        <v>4</v>
      </c>
      <c r="D1682" s="7"/>
      <c r="E1682" s="7">
        <v>1973</v>
      </c>
      <c r="F1682" s="7">
        <v>4</v>
      </c>
      <c r="G1682" s="7"/>
      <c r="H1682" s="7">
        <v>23</v>
      </c>
      <c r="I1682" s="7">
        <v>0</v>
      </c>
      <c r="J1682" s="7"/>
      <c r="K1682" s="10">
        <v>500000000</v>
      </c>
      <c r="L1682" s="9">
        <f>K1682/0.2</f>
        <v>2500000000</v>
      </c>
      <c r="M1682" s="7" t="s">
        <v>12</v>
      </c>
    </row>
    <row r="1683" spans="1:17" x14ac:dyDescent="0.2">
      <c r="A1683" s="7" t="s">
        <v>17</v>
      </c>
      <c r="B1683" s="7">
        <v>1976</v>
      </c>
      <c r="C1683" s="7">
        <v>7</v>
      </c>
      <c r="D1683" s="7">
        <v>31</v>
      </c>
      <c r="E1683" s="7">
        <v>1976</v>
      </c>
      <c r="F1683" s="7">
        <v>7</v>
      </c>
      <c r="G1683" s="7">
        <v>31</v>
      </c>
      <c r="H1683" s="7">
        <v>139</v>
      </c>
      <c r="I1683" s="7">
        <v>0</v>
      </c>
      <c r="J1683" s="7"/>
      <c r="K1683" s="10">
        <v>41000000</v>
      </c>
      <c r="L1683" s="10">
        <f>K1683/0.26</f>
        <v>157692307.69230768</v>
      </c>
      <c r="M1683" s="7" t="s">
        <v>12</v>
      </c>
    </row>
    <row r="1684" spans="1:17" x14ac:dyDescent="0.2">
      <c r="A1684" s="7" t="s">
        <v>17</v>
      </c>
      <c r="B1684" s="7">
        <v>1977</v>
      </c>
      <c r="C1684" s="7">
        <v>7</v>
      </c>
      <c r="D1684" s="7">
        <v>22</v>
      </c>
      <c r="E1684" s="7">
        <v>1977</v>
      </c>
      <c r="F1684" s="7">
        <v>7</v>
      </c>
      <c r="G1684" s="7">
        <v>22</v>
      </c>
      <c r="H1684" s="7">
        <v>76</v>
      </c>
      <c r="I1684" s="7">
        <v>2700</v>
      </c>
      <c r="J1684" s="7"/>
      <c r="K1684" s="10">
        <v>200000000</v>
      </c>
      <c r="L1684" s="10">
        <f>K1684/0.28</f>
        <v>714285714.28571427</v>
      </c>
      <c r="M1684" s="7" t="s">
        <v>12</v>
      </c>
    </row>
    <row r="1685" spans="1:17" x14ac:dyDescent="0.2">
      <c r="A1685" s="7" t="s">
        <v>17</v>
      </c>
      <c r="B1685" s="7">
        <v>1980</v>
      </c>
      <c r="C1685" s="7">
        <v>2</v>
      </c>
      <c r="D1685" s="7">
        <v>19</v>
      </c>
      <c r="E1685" s="7">
        <v>1980</v>
      </c>
      <c r="F1685" s="7">
        <v>2</v>
      </c>
      <c r="G1685" s="7">
        <v>19</v>
      </c>
      <c r="H1685" s="7">
        <v>36</v>
      </c>
      <c r="I1685" s="7">
        <v>106000</v>
      </c>
      <c r="J1685" s="7"/>
      <c r="K1685" s="10">
        <v>350000000</v>
      </c>
      <c r="L1685" s="10">
        <f>K1685/0.38</f>
        <v>921052631.57894731</v>
      </c>
      <c r="M1685" s="7" t="s">
        <v>12</v>
      </c>
    </row>
    <row r="1686" spans="1:17" x14ac:dyDescent="0.2">
      <c r="A1686" s="7" t="s">
        <v>17</v>
      </c>
      <c r="B1686" s="7">
        <v>1982</v>
      </c>
      <c r="C1686" s="7">
        <v>1</v>
      </c>
      <c r="D1686" s="7">
        <v>3</v>
      </c>
      <c r="E1686" s="7">
        <v>1982</v>
      </c>
      <c r="F1686" s="7">
        <v>1</v>
      </c>
      <c r="G1686" s="7">
        <v>3</v>
      </c>
      <c r="H1686" s="7">
        <v>0</v>
      </c>
      <c r="I1686" s="7">
        <v>0</v>
      </c>
      <c r="J1686" s="7"/>
      <c r="K1686" s="10">
        <v>33900000</v>
      </c>
      <c r="L1686" s="10">
        <f>K1686/0.44</f>
        <v>77045454.545454547</v>
      </c>
      <c r="M1686" s="7" t="s">
        <v>12</v>
      </c>
    </row>
    <row r="1687" spans="1:17" x14ac:dyDescent="0.2">
      <c r="A1687" s="7" t="s">
        <v>17</v>
      </c>
      <c r="B1687" s="7">
        <v>1983</v>
      </c>
      <c r="C1687" s="7">
        <v>4</v>
      </c>
      <c r="D1687" s="7"/>
      <c r="E1687" s="7">
        <v>1983</v>
      </c>
      <c r="F1687" s="7">
        <v>4</v>
      </c>
      <c r="G1687" s="7"/>
      <c r="H1687" s="7">
        <v>0</v>
      </c>
      <c r="I1687" s="7">
        <v>0</v>
      </c>
      <c r="J1687" s="7"/>
      <c r="K1687" s="10">
        <v>300000000</v>
      </c>
      <c r="L1687" s="9">
        <f>K1687/0.46</f>
        <v>652173913.04347825</v>
      </c>
      <c r="M1687" s="7" t="s">
        <v>12</v>
      </c>
    </row>
    <row r="1688" spans="1:17" x14ac:dyDescent="0.2">
      <c r="A1688" s="7" t="s">
        <v>17</v>
      </c>
      <c r="B1688" s="7">
        <v>1983</v>
      </c>
      <c r="C1688" s="7">
        <v>10</v>
      </c>
      <c r="D1688" s="7">
        <v>3</v>
      </c>
      <c r="E1688" s="7">
        <v>1983</v>
      </c>
      <c r="F1688" s="7">
        <v>10</v>
      </c>
      <c r="G1688" s="7">
        <v>3</v>
      </c>
      <c r="H1688" s="7">
        <v>10</v>
      </c>
      <c r="I1688" s="7">
        <v>0</v>
      </c>
      <c r="J1688" s="7"/>
      <c r="K1688" s="12">
        <v>100000000</v>
      </c>
      <c r="L1688" s="9">
        <f>K1688/0.46</f>
        <v>217391304.34782606</v>
      </c>
      <c r="M1688" s="7" t="s">
        <v>12</v>
      </c>
    </row>
    <row r="1689" spans="1:17" x14ac:dyDescent="0.2">
      <c r="A1689" s="7" t="s">
        <v>17</v>
      </c>
      <c r="B1689" s="7">
        <v>1984</v>
      </c>
      <c r="C1689" s="7">
        <v>4</v>
      </c>
      <c r="D1689" s="7"/>
      <c r="E1689" s="7">
        <v>1984</v>
      </c>
      <c r="F1689" s="7">
        <v>4</v>
      </c>
      <c r="G1689" s="7"/>
      <c r="H1689" s="7">
        <v>0</v>
      </c>
      <c r="I1689" s="7">
        <v>5500</v>
      </c>
      <c r="J1689" s="7"/>
      <c r="K1689" s="10">
        <v>35000000</v>
      </c>
      <c r="L1689" s="9">
        <f>K1689/0.48</f>
        <v>72916666.666666672</v>
      </c>
      <c r="M1689" s="7" t="s">
        <v>12</v>
      </c>
    </row>
    <row r="1690" spans="1:17" x14ac:dyDescent="0.2">
      <c r="A1690" s="7" t="s">
        <v>17</v>
      </c>
      <c r="B1690" s="7">
        <v>1984</v>
      </c>
      <c r="C1690" s="7">
        <v>6</v>
      </c>
      <c r="D1690" s="7"/>
      <c r="E1690" s="7">
        <v>1984</v>
      </c>
      <c r="F1690" s="7">
        <v>6</v>
      </c>
      <c r="G1690" s="7"/>
      <c r="H1690" s="7">
        <v>18</v>
      </c>
      <c r="I1690" s="7">
        <v>0</v>
      </c>
      <c r="J1690" s="7"/>
      <c r="K1690" s="10">
        <v>30000000</v>
      </c>
      <c r="L1690" s="9">
        <f>K1690/0.48</f>
        <v>62500000</v>
      </c>
      <c r="M1690" s="7" t="s">
        <v>12</v>
      </c>
    </row>
    <row r="1691" spans="1:17" x14ac:dyDescent="0.2">
      <c r="A1691" s="7" t="s">
        <v>17</v>
      </c>
      <c r="B1691" s="7">
        <v>1985</v>
      </c>
      <c r="C1691" s="7">
        <v>4</v>
      </c>
      <c r="D1691" s="7">
        <v>24</v>
      </c>
      <c r="E1691" s="7">
        <v>1985</v>
      </c>
      <c r="F1691" s="7">
        <v>4</v>
      </c>
      <c r="G1691" s="7">
        <v>24</v>
      </c>
      <c r="H1691" s="7">
        <v>0</v>
      </c>
      <c r="I1691" s="7">
        <v>400</v>
      </c>
      <c r="J1691" s="7"/>
      <c r="K1691" s="10">
        <v>400000</v>
      </c>
      <c r="L1691" s="9">
        <f>K1691/0.49</f>
        <v>816326.53061224497</v>
      </c>
      <c r="M1691" s="7" t="s">
        <v>12</v>
      </c>
    </row>
    <row r="1692" spans="1:17" x14ac:dyDescent="0.2">
      <c r="A1692" s="7" t="s">
        <v>17</v>
      </c>
      <c r="B1692" s="7">
        <v>1986</v>
      </c>
      <c r="C1692" s="7"/>
      <c r="D1692" s="7"/>
      <c r="E1692" s="7">
        <v>1986</v>
      </c>
      <c r="F1692" s="7"/>
      <c r="G1692" s="7"/>
      <c r="H1692" s="7">
        <v>0</v>
      </c>
      <c r="I1692" s="7">
        <v>2000</v>
      </c>
      <c r="J1692" s="7"/>
      <c r="K1692" s="10">
        <v>25000000</v>
      </c>
      <c r="L1692" s="9">
        <f>K1692/0.5</f>
        <v>50000000</v>
      </c>
      <c r="M1692" s="7" t="s">
        <v>12</v>
      </c>
    </row>
    <row r="1693" spans="1:17" x14ac:dyDescent="0.2">
      <c r="A1693" s="7" t="s">
        <v>17</v>
      </c>
      <c r="B1693" s="7">
        <v>1990</v>
      </c>
      <c r="C1693" s="7">
        <v>1</v>
      </c>
      <c r="D1693" s="7">
        <v>9</v>
      </c>
      <c r="E1693" s="7">
        <v>1990</v>
      </c>
      <c r="F1693" s="7">
        <v>1</v>
      </c>
      <c r="G1693" s="7">
        <v>11</v>
      </c>
      <c r="H1693" s="7">
        <v>3</v>
      </c>
      <c r="I1693" s="7">
        <v>3000</v>
      </c>
      <c r="J1693" s="7"/>
      <c r="K1693" s="12">
        <v>45000000</v>
      </c>
      <c r="L1693" s="12">
        <f>K1693/0.6</f>
        <v>75000000</v>
      </c>
      <c r="M1693" s="7" t="s">
        <v>12</v>
      </c>
    </row>
    <row r="1694" spans="1:17" x14ac:dyDescent="0.2">
      <c r="A1694" s="16" t="s">
        <v>17</v>
      </c>
      <c r="B1694" s="17">
        <v>1990</v>
      </c>
      <c r="C1694" s="17">
        <v>5</v>
      </c>
      <c r="D1694" s="17">
        <v>11</v>
      </c>
      <c r="E1694" s="17">
        <v>1990</v>
      </c>
      <c r="F1694" s="17">
        <v>5</v>
      </c>
      <c r="G1694" s="17">
        <v>19</v>
      </c>
      <c r="H1694" s="16">
        <v>13</v>
      </c>
      <c r="I1694" s="16"/>
      <c r="J1694" s="16"/>
      <c r="K1694" s="18">
        <v>1000000000</v>
      </c>
      <c r="L1694" s="19">
        <f>K1694/0.6</f>
        <v>1666666666.6666667</v>
      </c>
      <c r="M1694" s="16" t="s">
        <v>56</v>
      </c>
      <c r="N1694" s="5"/>
      <c r="O1694" s="5"/>
      <c r="P1694" s="5"/>
      <c r="Q1694" s="5"/>
    </row>
    <row r="1695" spans="1:17" x14ac:dyDescent="0.2">
      <c r="A1695" s="7" t="s">
        <v>17</v>
      </c>
      <c r="B1695" s="7">
        <v>1991</v>
      </c>
      <c r="C1695" s="7">
        <v>12</v>
      </c>
      <c r="D1695" s="7">
        <v>18</v>
      </c>
      <c r="E1695" s="7">
        <v>1992</v>
      </c>
      <c r="F1695" s="7">
        <v>1</v>
      </c>
      <c r="G1695" s="7">
        <v>10</v>
      </c>
      <c r="H1695" s="7">
        <v>15</v>
      </c>
      <c r="I1695" s="7">
        <v>0</v>
      </c>
      <c r="J1695" s="7"/>
      <c r="K1695" s="10">
        <v>850000000</v>
      </c>
      <c r="L1695" s="10">
        <f>K1695/0.64</f>
        <v>1328125000</v>
      </c>
      <c r="M1695" s="7" t="s">
        <v>12</v>
      </c>
    </row>
    <row r="1696" spans="1:17" x14ac:dyDescent="0.2">
      <c r="A1696" s="7" t="s">
        <v>17</v>
      </c>
      <c r="B1696" s="7">
        <v>1993</v>
      </c>
      <c r="C1696" s="7">
        <v>1</v>
      </c>
      <c r="D1696" s="7">
        <v>6</v>
      </c>
      <c r="E1696" s="7">
        <v>1993</v>
      </c>
      <c r="F1696" s="7">
        <v>1</v>
      </c>
      <c r="G1696" s="7">
        <v>20</v>
      </c>
      <c r="H1696" s="7">
        <v>43</v>
      </c>
      <c r="I1696" s="7">
        <v>6000</v>
      </c>
      <c r="J1696" s="7"/>
      <c r="K1696" s="10">
        <v>100000000</v>
      </c>
      <c r="L1696" s="9">
        <f>K1696/0.66</f>
        <v>151515151.5151515</v>
      </c>
      <c r="M1696" s="7" t="s">
        <v>12</v>
      </c>
    </row>
    <row r="1697" spans="1:13" x14ac:dyDescent="0.2">
      <c r="A1697" s="7" t="s">
        <v>17</v>
      </c>
      <c r="B1697" s="7">
        <v>1993</v>
      </c>
      <c r="C1697" s="7">
        <v>6</v>
      </c>
      <c r="D1697" s="7">
        <v>27</v>
      </c>
      <c r="E1697" s="7">
        <v>1993</v>
      </c>
      <c r="F1697" s="7">
        <v>8</v>
      </c>
      <c r="G1697" s="7">
        <v>15</v>
      </c>
      <c r="H1697" s="7">
        <v>48</v>
      </c>
      <c r="I1697" s="7">
        <v>31000</v>
      </c>
      <c r="J1697" s="7"/>
      <c r="K1697" s="9">
        <v>12000000000</v>
      </c>
      <c r="L1697" s="9">
        <f>K1697/0.66</f>
        <v>18181818181.81818</v>
      </c>
      <c r="M1697" s="7" t="s">
        <v>12</v>
      </c>
    </row>
    <row r="1698" spans="1:13" x14ac:dyDescent="0.2">
      <c r="A1698" s="7" t="s">
        <v>17</v>
      </c>
      <c r="B1698" s="7">
        <v>1995</v>
      </c>
      <c r="C1698" s="7">
        <v>5</v>
      </c>
      <c r="D1698" s="7">
        <v>7</v>
      </c>
      <c r="E1698" s="7">
        <v>1995</v>
      </c>
      <c r="F1698" s="7">
        <v>5</v>
      </c>
      <c r="G1698" s="7">
        <v>13</v>
      </c>
      <c r="H1698" s="7">
        <v>6</v>
      </c>
      <c r="I1698" s="7">
        <v>20000</v>
      </c>
      <c r="J1698" s="7"/>
      <c r="K1698" s="10">
        <v>3000000000</v>
      </c>
      <c r="L1698" s="9">
        <f>K1698/0.7</f>
        <v>4285714285.7142859</v>
      </c>
      <c r="M1698" s="7" t="s">
        <v>12</v>
      </c>
    </row>
    <row r="1699" spans="1:13" x14ac:dyDescent="0.2">
      <c r="A1699" s="7" t="s">
        <v>17</v>
      </c>
      <c r="B1699" s="7">
        <v>1995</v>
      </c>
      <c r="C1699" s="7">
        <v>5</v>
      </c>
      <c r="D1699" s="7">
        <v>10</v>
      </c>
      <c r="E1699" s="7">
        <v>1995</v>
      </c>
      <c r="F1699" s="7">
        <v>6</v>
      </c>
      <c r="G1699" s="7">
        <v>1</v>
      </c>
      <c r="H1699" s="7">
        <v>3</v>
      </c>
      <c r="I1699" s="7">
        <v>5000</v>
      </c>
      <c r="J1699" s="7"/>
      <c r="K1699" s="10">
        <v>10000000</v>
      </c>
      <c r="L1699" s="9">
        <f>K1699/0.7</f>
        <v>14285714.285714287</v>
      </c>
      <c r="M1699" s="7" t="s">
        <v>12</v>
      </c>
    </row>
    <row r="1700" spans="1:13" x14ac:dyDescent="0.2">
      <c r="A1700" s="7" t="s">
        <v>17</v>
      </c>
      <c r="B1700" s="7">
        <v>1995</v>
      </c>
      <c r="C1700" s="7">
        <v>7</v>
      </c>
      <c r="D1700" s="7">
        <v>2</v>
      </c>
      <c r="E1700" s="7">
        <v>1995</v>
      </c>
      <c r="F1700" s="7">
        <v>7</v>
      </c>
      <c r="G1700" s="7">
        <v>2</v>
      </c>
      <c r="H1700" s="7">
        <v>8</v>
      </c>
      <c r="I1700" s="7">
        <v>0</v>
      </c>
      <c r="J1700" s="7"/>
      <c r="K1700" s="10">
        <v>125000000</v>
      </c>
      <c r="L1700" s="9">
        <f>K1700/0.7</f>
        <v>178571428.5714286</v>
      </c>
      <c r="M1700" s="7" t="s">
        <v>12</v>
      </c>
    </row>
    <row r="1701" spans="1:13" x14ac:dyDescent="0.2">
      <c r="A1701" s="7" t="s">
        <v>17</v>
      </c>
      <c r="B1701" s="7">
        <v>1995</v>
      </c>
      <c r="C1701" s="7">
        <v>9</v>
      </c>
      <c r="D1701" s="7">
        <v>18</v>
      </c>
      <c r="E1701" s="7">
        <v>1995</v>
      </c>
      <c r="F1701" s="7">
        <v>10</v>
      </c>
      <c r="G1701" s="7">
        <v>16</v>
      </c>
      <c r="H1701" s="7">
        <v>0</v>
      </c>
      <c r="I1701" s="7">
        <v>300</v>
      </c>
      <c r="J1701" s="7"/>
      <c r="K1701" s="10">
        <v>10000000</v>
      </c>
      <c r="L1701" s="9">
        <f>K1701/0.7</f>
        <v>14285714.285714287</v>
      </c>
      <c r="M1701" s="7" t="s">
        <v>12</v>
      </c>
    </row>
    <row r="1702" spans="1:13" x14ac:dyDescent="0.2">
      <c r="A1702" s="7" t="s">
        <v>17</v>
      </c>
      <c r="B1702" s="7">
        <v>1995</v>
      </c>
      <c r="C1702" s="7">
        <v>11</v>
      </c>
      <c r="D1702" s="7">
        <v>28</v>
      </c>
      <c r="E1702" s="7">
        <v>1995</v>
      </c>
      <c r="F1702" s="7">
        <v>12</v>
      </c>
      <c r="G1702" s="7">
        <v>10</v>
      </c>
      <c r="H1702" s="7">
        <v>2</v>
      </c>
      <c r="I1702" s="7">
        <v>15000</v>
      </c>
      <c r="J1702" s="7"/>
      <c r="K1702" s="10">
        <v>100000000</v>
      </c>
      <c r="L1702" s="9">
        <f>K1702/0.7</f>
        <v>142857142.85714287</v>
      </c>
      <c r="M1702" s="7" t="s">
        <v>12</v>
      </c>
    </row>
    <row r="1703" spans="1:13" x14ac:dyDescent="0.2">
      <c r="A1703" s="7" t="s">
        <v>17</v>
      </c>
      <c r="B1703" s="7">
        <v>1996</v>
      </c>
      <c r="C1703" s="7">
        <v>7</v>
      </c>
      <c r="D1703" s="7">
        <v>18</v>
      </c>
      <c r="E1703" s="7">
        <v>1996</v>
      </c>
      <c r="F1703" s="7">
        <v>7</v>
      </c>
      <c r="G1703" s="7">
        <v>21</v>
      </c>
      <c r="H1703" s="7">
        <v>2</v>
      </c>
      <c r="I1703" s="7">
        <v>115</v>
      </c>
      <c r="J1703" s="7"/>
      <c r="K1703" s="10">
        <v>20000000</v>
      </c>
      <c r="L1703" s="10">
        <f>K1703/0.72</f>
        <v>27777777.77777778</v>
      </c>
      <c r="M1703" s="7" t="s">
        <v>12</v>
      </c>
    </row>
    <row r="1704" spans="1:13" x14ac:dyDescent="0.2">
      <c r="A1704" s="7" t="s">
        <v>17</v>
      </c>
      <c r="B1704" s="7">
        <v>1997</v>
      </c>
      <c r="C1704" s="7">
        <v>1</v>
      </c>
      <c r="D1704" s="7">
        <v>11</v>
      </c>
      <c r="E1704" s="7">
        <v>1997</v>
      </c>
      <c r="F1704" s="7">
        <v>1</v>
      </c>
      <c r="G1704" s="7">
        <v>11</v>
      </c>
      <c r="H1704" s="7">
        <v>20</v>
      </c>
      <c r="I1704" s="7">
        <v>125000</v>
      </c>
      <c r="J1704" s="7"/>
      <c r="K1704" s="10">
        <v>3000000000</v>
      </c>
      <c r="L1704" s="10">
        <f>K1704/0.74</f>
        <v>4054054054.0540543</v>
      </c>
      <c r="M1704" s="11" t="s">
        <v>378</v>
      </c>
    </row>
    <row r="1705" spans="1:13" x14ac:dyDescent="0.2">
      <c r="A1705" s="7" t="s">
        <v>17</v>
      </c>
      <c r="B1705" s="7">
        <v>1997</v>
      </c>
      <c r="C1705" s="7">
        <v>1</v>
      </c>
      <c r="D1705" s="7">
        <v>25</v>
      </c>
      <c r="E1705" s="7">
        <v>1997</v>
      </c>
      <c r="F1705" s="7">
        <v>1</v>
      </c>
      <c r="G1705" s="7">
        <v>25</v>
      </c>
      <c r="H1705" s="7">
        <v>0</v>
      </c>
      <c r="I1705" s="7">
        <v>0</v>
      </c>
      <c r="J1705" s="7"/>
      <c r="K1705" s="10">
        <v>245000000</v>
      </c>
      <c r="L1705" s="10">
        <f>K1705/0.74</f>
        <v>331081081.08108109</v>
      </c>
      <c r="M1705" s="7" t="s">
        <v>12</v>
      </c>
    </row>
    <row r="1706" spans="1:13" x14ac:dyDescent="0.2">
      <c r="A1706" s="7" t="s">
        <v>17</v>
      </c>
      <c r="B1706" s="7">
        <v>1997</v>
      </c>
      <c r="C1706" s="7">
        <v>3</v>
      </c>
      <c r="D1706" s="7">
        <v>8</v>
      </c>
      <c r="E1706" s="7">
        <v>1997</v>
      </c>
      <c r="F1706" s="7">
        <v>3</v>
      </c>
      <c r="G1706" s="7">
        <v>8</v>
      </c>
      <c r="H1706" s="7">
        <v>31</v>
      </c>
      <c r="I1706" s="7">
        <v>0</v>
      </c>
      <c r="J1706" s="7"/>
      <c r="K1706" s="10">
        <v>500000000</v>
      </c>
      <c r="L1706" s="10">
        <f>K1706/0.74</f>
        <v>675675675.67567563</v>
      </c>
      <c r="M1706" s="7" t="s">
        <v>12</v>
      </c>
    </row>
    <row r="1707" spans="1:13" x14ac:dyDescent="0.2">
      <c r="A1707" s="7" t="s">
        <v>17</v>
      </c>
      <c r="B1707" s="7">
        <v>1997</v>
      </c>
      <c r="C1707" s="7">
        <v>4</v>
      </c>
      <c r="D1707" s="7">
        <v>17</v>
      </c>
      <c r="E1707" s="7">
        <v>1997</v>
      </c>
      <c r="F1707" s="7">
        <v>5</v>
      </c>
      <c r="G1707" s="7">
        <v>7</v>
      </c>
      <c r="H1707" s="7">
        <v>3</v>
      </c>
      <c r="I1707" s="7">
        <v>50400</v>
      </c>
      <c r="J1707" s="7"/>
      <c r="K1707" s="10">
        <v>5000000000</v>
      </c>
      <c r="L1707" s="10">
        <f>K1707/0.74</f>
        <v>6756756756.7567568</v>
      </c>
      <c r="M1707" s="7" t="s">
        <v>12</v>
      </c>
    </row>
    <row r="1708" spans="1:13" x14ac:dyDescent="0.2">
      <c r="A1708" s="7" t="s">
        <v>17</v>
      </c>
      <c r="B1708" s="7">
        <v>1997</v>
      </c>
      <c r="C1708" s="7">
        <v>7</v>
      </c>
      <c r="D1708" s="7">
        <v>25</v>
      </c>
      <c r="E1708" s="7">
        <v>1997</v>
      </c>
      <c r="F1708" s="7">
        <v>8</v>
      </c>
      <c r="G1708" s="7">
        <v>1</v>
      </c>
      <c r="H1708" s="7">
        <v>5</v>
      </c>
      <c r="I1708" s="7">
        <v>424</v>
      </c>
      <c r="J1708" s="7"/>
      <c r="K1708" s="10">
        <v>100000000</v>
      </c>
      <c r="L1708" s="10">
        <f>K1708/0.74</f>
        <v>135135135.13513514</v>
      </c>
      <c r="M1708" s="7" t="s">
        <v>12</v>
      </c>
    </row>
    <row r="1709" spans="1:13" x14ac:dyDescent="0.2">
      <c r="A1709" s="7" t="s">
        <v>17</v>
      </c>
      <c r="B1709" s="7">
        <v>1998</v>
      </c>
      <c r="C1709" s="7">
        <v>3</v>
      </c>
      <c r="D1709" s="7">
        <v>7</v>
      </c>
      <c r="E1709" s="7">
        <v>1998</v>
      </c>
      <c r="F1709" s="7">
        <v>3</v>
      </c>
      <c r="G1709" s="7">
        <v>13</v>
      </c>
      <c r="H1709" s="7">
        <v>11</v>
      </c>
      <c r="I1709" s="7">
        <v>18000</v>
      </c>
      <c r="J1709" s="7"/>
      <c r="K1709" s="10">
        <v>270000000</v>
      </c>
      <c r="L1709" s="9">
        <f>K1709/0.75</f>
        <v>360000000</v>
      </c>
      <c r="M1709" s="7" t="s">
        <v>12</v>
      </c>
    </row>
    <row r="1710" spans="1:13" x14ac:dyDescent="0.2">
      <c r="A1710" s="7" t="s">
        <v>17</v>
      </c>
      <c r="B1710" s="7">
        <v>1998</v>
      </c>
      <c r="C1710" s="7">
        <v>6</v>
      </c>
      <c r="D1710" s="7">
        <v>13</v>
      </c>
      <c r="E1710" s="7">
        <v>1998</v>
      </c>
      <c r="F1710" s="7">
        <v>6</v>
      </c>
      <c r="G1710" s="7">
        <v>17</v>
      </c>
      <c r="H1710" s="7">
        <v>0</v>
      </c>
      <c r="I1710" s="7">
        <v>1000</v>
      </c>
      <c r="J1710" s="7"/>
      <c r="K1710" s="10">
        <v>200500000</v>
      </c>
      <c r="L1710" s="9">
        <f>K1710/0.75</f>
        <v>267333333.33333334</v>
      </c>
      <c r="M1710" s="7" t="s">
        <v>12</v>
      </c>
    </row>
    <row r="1711" spans="1:13" x14ac:dyDescent="0.2">
      <c r="A1711" s="7" t="s">
        <v>17</v>
      </c>
      <c r="B1711" s="7">
        <v>1998</v>
      </c>
      <c r="C1711" s="7">
        <v>8</v>
      </c>
      <c r="D1711" s="7">
        <v>4</v>
      </c>
      <c r="E1711" s="7">
        <v>1998</v>
      </c>
      <c r="F1711" s="7">
        <v>8</v>
      </c>
      <c r="G1711" s="7">
        <v>6</v>
      </c>
      <c r="H1711" s="7">
        <v>2</v>
      </c>
      <c r="I1711" s="7">
        <v>600</v>
      </c>
      <c r="J1711" s="7"/>
      <c r="K1711" s="10">
        <v>62500000</v>
      </c>
      <c r="L1711" s="9">
        <f>K1711/0.75</f>
        <v>83333333.333333328</v>
      </c>
      <c r="M1711" s="7" t="s">
        <v>12</v>
      </c>
    </row>
    <row r="1712" spans="1:13" x14ac:dyDescent="0.2">
      <c r="A1712" s="7" t="s">
        <v>17</v>
      </c>
      <c r="B1712" s="7">
        <v>1999</v>
      </c>
      <c r="C1712" s="7">
        <v>11</v>
      </c>
      <c r="D1712" s="7">
        <v>26</v>
      </c>
      <c r="E1712" s="7">
        <v>1999</v>
      </c>
      <c r="F1712" s="7">
        <v>11</v>
      </c>
      <c r="G1712" s="7">
        <v>28</v>
      </c>
      <c r="H1712" s="7">
        <v>0</v>
      </c>
      <c r="I1712" s="7">
        <v>100</v>
      </c>
      <c r="J1712" s="7"/>
      <c r="K1712" s="10">
        <v>300000</v>
      </c>
      <c r="L1712" s="10">
        <f>K1712/0.76</f>
        <v>394736.84210526315</v>
      </c>
      <c r="M1712" s="7" t="s">
        <v>12</v>
      </c>
    </row>
    <row r="1713" spans="1:13" x14ac:dyDescent="0.2">
      <c r="A1713" s="7" t="s">
        <v>17</v>
      </c>
      <c r="B1713" s="7">
        <v>2000</v>
      </c>
      <c r="C1713" s="7">
        <v>5</v>
      </c>
      <c r="D1713" s="7">
        <v>23</v>
      </c>
      <c r="E1713" s="7">
        <v>2000</v>
      </c>
      <c r="F1713" s="7">
        <v>5</v>
      </c>
      <c r="G1713" s="7">
        <v>23</v>
      </c>
      <c r="H1713" s="7">
        <v>2</v>
      </c>
      <c r="I1713" s="7">
        <v>300</v>
      </c>
      <c r="J1713" s="7"/>
      <c r="K1713" s="10">
        <v>100000000</v>
      </c>
      <c r="L1713" s="10">
        <f>K1713/0.79</f>
        <v>126582278.48101266</v>
      </c>
      <c r="M1713" s="7" t="s">
        <v>12</v>
      </c>
    </row>
    <row r="1714" spans="1:13" x14ac:dyDescent="0.2">
      <c r="A1714" s="7" t="s">
        <v>17</v>
      </c>
      <c r="B1714" s="7">
        <v>2000</v>
      </c>
      <c r="C1714" s="7">
        <v>8</v>
      </c>
      <c r="D1714" s="7">
        <v>12</v>
      </c>
      <c r="E1714" s="7">
        <v>2000</v>
      </c>
      <c r="F1714" s="7">
        <v>8</v>
      </c>
      <c r="G1714" s="7">
        <v>14</v>
      </c>
      <c r="H1714" s="7">
        <v>0</v>
      </c>
      <c r="I1714" s="7">
        <v>175</v>
      </c>
      <c r="J1714" s="7"/>
      <c r="K1714" s="10">
        <v>166000000</v>
      </c>
      <c r="L1714" s="10">
        <f>K1714/0.79</f>
        <v>210126582.27848101</v>
      </c>
      <c r="M1714" s="7" t="s">
        <v>12</v>
      </c>
    </row>
    <row r="1715" spans="1:13" x14ac:dyDescent="0.2">
      <c r="A1715" s="7" t="s">
        <v>17</v>
      </c>
      <c r="B1715" s="7">
        <v>2001</v>
      </c>
      <c r="C1715" s="7">
        <v>7</v>
      </c>
      <c r="D1715" s="7">
        <v>8</v>
      </c>
      <c r="E1715" s="7">
        <v>2001</v>
      </c>
      <c r="F1715" s="7">
        <v>7</v>
      </c>
      <c r="G1715" s="7">
        <v>9</v>
      </c>
      <c r="H1715" s="7">
        <v>2</v>
      </c>
      <c r="I1715" s="7">
        <v>15000</v>
      </c>
      <c r="J1715" s="7"/>
      <c r="K1715" s="10">
        <v>20000000</v>
      </c>
      <c r="L1715" s="10">
        <f>K1715/0.81</f>
        <v>24691358.024691358</v>
      </c>
      <c r="M1715" s="7" t="s">
        <v>12</v>
      </c>
    </row>
    <row r="1716" spans="1:13" x14ac:dyDescent="0.2">
      <c r="A1716" s="7" t="s">
        <v>17</v>
      </c>
      <c r="B1716" s="7">
        <v>2002</v>
      </c>
      <c r="C1716" s="7">
        <v>5</v>
      </c>
      <c r="D1716" s="7">
        <v>2</v>
      </c>
      <c r="E1716" s="7">
        <v>2002</v>
      </c>
      <c r="F1716" s="7">
        <v>5</v>
      </c>
      <c r="G1716" s="7">
        <v>8</v>
      </c>
      <c r="H1716" s="7">
        <v>9</v>
      </c>
      <c r="I1716" s="7">
        <v>1000</v>
      </c>
      <c r="J1716" s="7"/>
      <c r="K1716" s="10">
        <v>13000000</v>
      </c>
      <c r="L1716" s="9">
        <f>K1716/0.82</f>
        <v>15853658.536585366</v>
      </c>
      <c r="M1716" s="7" t="s">
        <v>12</v>
      </c>
    </row>
    <row r="1717" spans="1:13" x14ac:dyDescent="0.2">
      <c r="A1717" s="7" t="s">
        <v>17</v>
      </c>
      <c r="B1717" s="7">
        <v>2002</v>
      </c>
      <c r="C1717" s="7">
        <v>6</v>
      </c>
      <c r="D1717" s="7">
        <v>30</v>
      </c>
      <c r="E1717" s="7">
        <v>2002</v>
      </c>
      <c r="F1717" s="7">
        <v>7</v>
      </c>
      <c r="G1717" s="7">
        <v>23</v>
      </c>
      <c r="H1717" s="7">
        <v>10</v>
      </c>
      <c r="I1717" s="7">
        <v>144000</v>
      </c>
      <c r="J1717" s="7"/>
      <c r="K1717" s="10">
        <v>1000000000</v>
      </c>
      <c r="L1717" s="9">
        <f>K1717/0.82</f>
        <v>1219512195.1219513</v>
      </c>
      <c r="M1717" s="7" t="s">
        <v>12</v>
      </c>
    </row>
    <row r="1718" spans="1:13" x14ac:dyDescent="0.2">
      <c r="A1718" s="7" t="s">
        <v>17</v>
      </c>
      <c r="B1718" s="7">
        <v>2003</v>
      </c>
      <c r="C1718" s="7">
        <v>7</v>
      </c>
      <c r="D1718" s="7">
        <v>5</v>
      </c>
      <c r="E1718" s="7">
        <v>2003</v>
      </c>
      <c r="F1718" s="7">
        <v>7</v>
      </c>
      <c r="G1718" s="7">
        <v>21</v>
      </c>
      <c r="H1718" s="7">
        <v>3</v>
      </c>
      <c r="I1718" s="7">
        <v>1200</v>
      </c>
      <c r="J1718" s="7"/>
      <c r="K1718" s="10">
        <v>106000000</v>
      </c>
      <c r="L1718" s="10">
        <f>K1718/0.84</f>
        <v>126190476.19047619</v>
      </c>
      <c r="M1718" s="7" t="s">
        <v>12</v>
      </c>
    </row>
    <row r="1719" spans="1:13" x14ac:dyDescent="0.2">
      <c r="A1719" s="7" t="s">
        <v>17</v>
      </c>
      <c r="B1719" s="7">
        <v>2004</v>
      </c>
      <c r="C1719" s="7">
        <v>3</v>
      </c>
      <c r="D1719" s="7">
        <v>28</v>
      </c>
      <c r="E1719" s="7">
        <v>2004</v>
      </c>
      <c r="F1719" s="7">
        <v>4</v>
      </c>
      <c r="G1719" s="7">
        <v>11</v>
      </c>
      <c r="H1719" s="7">
        <v>0</v>
      </c>
      <c r="I1719" s="7">
        <v>306</v>
      </c>
      <c r="J1719" s="7"/>
      <c r="K1719" s="10">
        <v>4500000</v>
      </c>
      <c r="L1719" s="9">
        <f>K1719/0.87</f>
        <v>5172413.7931034481</v>
      </c>
      <c r="M1719" s="7" t="s">
        <v>12</v>
      </c>
    </row>
    <row r="1720" spans="1:13" x14ac:dyDescent="0.2">
      <c r="A1720" s="7" t="s">
        <v>17</v>
      </c>
      <c r="B1720" s="7">
        <v>2004</v>
      </c>
      <c r="C1720" s="7">
        <v>7</v>
      </c>
      <c r="D1720" s="7">
        <v>12</v>
      </c>
      <c r="E1720" s="7">
        <v>2004</v>
      </c>
      <c r="F1720" s="7">
        <v>7</v>
      </c>
      <c r="G1720" s="7">
        <v>14</v>
      </c>
      <c r="H1720" s="7">
        <v>1</v>
      </c>
      <c r="I1720" s="7">
        <v>0</v>
      </c>
      <c r="J1720" s="7"/>
      <c r="K1720" s="10">
        <v>500000000</v>
      </c>
      <c r="L1720" s="9">
        <f>K1720/0.87</f>
        <v>574712643.67816091</v>
      </c>
      <c r="M1720" s="7" t="s">
        <v>12</v>
      </c>
    </row>
    <row r="1721" spans="1:13" x14ac:dyDescent="0.2">
      <c r="A1721" s="7" t="s">
        <v>17</v>
      </c>
      <c r="B1721" s="7">
        <v>2004</v>
      </c>
      <c r="C1721" s="7">
        <v>10</v>
      </c>
      <c r="D1721" s="7">
        <v>30</v>
      </c>
      <c r="E1721" s="7">
        <v>2004</v>
      </c>
      <c r="F1721" s="7">
        <v>10</v>
      </c>
      <c r="G1721" s="7">
        <v>30</v>
      </c>
      <c r="H1721" s="7">
        <v>0</v>
      </c>
      <c r="I1721" s="7">
        <v>105</v>
      </c>
      <c r="J1721" s="7"/>
      <c r="K1721" s="10">
        <v>1000000</v>
      </c>
      <c r="L1721" s="9">
        <f>K1721/0.87</f>
        <v>1149425.2873563219</v>
      </c>
      <c r="M1721" s="7" t="s">
        <v>12</v>
      </c>
    </row>
    <row r="1722" spans="1:13" x14ac:dyDescent="0.2">
      <c r="A1722" s="7" t="s">
        <v>17</v>
      </c>
      <c r="B1722" s="7">
        <v>2005</v>
      </c>
      <c r="C1722" s="7">
        <v>1</v>
      </c>
      <c r="D1722" s="7">
        <v>7</v>
      </c>
      <c r="E1722" s="7">
        <v>2005</v>
      </c>
      <c r="F1722" s="7">
        <v>1</v>
      </c>
      <c r="G1722" s="7">
        <v>11</v>
      </c>
      <c r="H1722" s="7">
        <v>28</v>
      </c>
      <c r="I1722" s="7">
        <v>508</v>
      </c>
      <c r="J1722" s="7"/>
      <c r="K1722" s="10">
        <v>200000000</v>
      </c>
      <c r="L1722" s="10">
        <f>K1722/0.9</f>
        <v>222222222.22222221</v>
      </c>
      <c r="M1722" s="7" t="s">
        <v>12</v>
      </c>
    </row>
    <row r="1723" spans="1:13" x14ac:dyDescent="0.2">
      <c r="A1723" s="7" t="s">
        <v>17</v>
      </c>
      <c r="B1723" s="7">
        <v>2005</v>
      </c>
      <c r="C1723" s="7">
        <v>2</v>
      </c>
      <c r="D1723" s="7">
        <v>17</v>
      </c>
      <c r="E1723" s="7">
        <v>2005</v>
      </c>
      <c r="F1723" s="7">
        <v>2</v>
      </c>
      <c r="G1723" s="7">
        <v>23</v>
      </c>
      <c r="H1723" s="7">
        <v>9</v>
      </c>
      <c r="I1723" s="7">
        <v>150</v>
      </c>
      <c r="J1723" s="7"/>
      <c r="K1723" s="10">
        <v>250000000</v>
      </c>
      <c r="L1723" s="10">
        <f>K1723/0.9</f>
        <v>277777777.77777779</v>
      </c>
      <c r="M1723" s="7" t="s">
        <v>12</v>
      </c>
    </row>
    <row r="1724" spans="1:13" x14ac:dyDescent="0.2">
      <c r="A1724" s="7" t="s">
        <v>17</v>
      </c>
      <c r="B1724" s="7">
        <v>2005</v>
      </c>
      <c r="C1724" s="7">
        <v>4</v>
      </c>
      <c r="D1724" s="7">
        <v>1</v>
      </c>
      <c r="E1724" s="7">
        <v>2005</v>
      </c>
      <c r="F1724" s="7">
        <v>4</v>
      </c>
      <c r="G1724" s="7">
        <v>6</v>
      </c>
      <c r="H1724" s="7">
        <v>2</v>
      </c>
      <c r="I1724" s="7">
        <v>11000</v>
      </c>
      <c r="J1724" s="7"/>
      <c r="K1724" s="10">
        <v>30000000</v>
      </c>
      <c r="L1724" s="10">
        <f>K1724/0.9</f>
        <v>33333333.333333332</v>
      </c>
      <c r="M1724" s="7" t="s">
        <v>12</v>
      </c>
    </row>
    <row r="1725" spans="1:13" x14ac:dyDescent="0.2">
      <c r="A1725" s="7" t="s">
        <v>17</v>
      </c>
      <c r="B1725" s="7">
        <v>2005</v>
      </c>
      <c r="C1725" s="7">
        <v>5</v>
      </c>
      <c r="D1725" s="7">
        <v>6</v>
      </c>
      <c r="E1725" s="7">
        <v>2005</v>
      </c>
      <c r="F1725" s="7">
        <v>5</v>
      </c>
      <c r="G1725" s="7">
        <v>8</v>
      </c>
      <c r="H1725" s="7">
        <v>0</v>
      </c>
      <c r="I1725" s="7">
        <v>0</v>
      </c>
      <c r="J1725" s="7"/>
      <c r="K1725" s="10">
        <v>5330000</v>
      </c>
      <c r="L1725" s="10">
        <f>K1725/0.9</f>
        <v>5922222.222222222</v>
      </c>
      <c r="M1725" s="7" t="s">
        <v>12</v>
      </c>
    </row>
    <row r="1726" spans="1:13" x14ac:dyDescent="0.2">
      <c r="A1726" s="7" t="s">
        <v>17</v>
      </c>
      <c r="B1726" s="7">
        <v>2005</v>
      </c>
      <c r="C1726" s="7">
        <v>12</v>
      </c>
      <c r="D1726" s="7">
        <v>31</v>
      </c>
      <c r="E1726" s="7">
        <v>2006</v>
      </c>
      <c r="F1726" s="7">
        <v>1</v>
      </c>
      <c r="G1726" s="7">
        <v>18</v>
      </c>
      <c r="H1726" s="7">
        <v>3</v>
      </c>
      <c r="I1726" s="7">
        <v>3600</v>
      </c>
      <c r="J1726" s="7"/>
      <c r="K1726" s="10">
        <v>245000000</v>
      </c>
      <c r="L1726" s="10">
        <f t="shared" ref="L1726:L1731" si="14">K1726/0.92</f>
        <v>266304347.82608694</v>
      </c>
      <c r="M1726" s="7" t="s">
        <v>12</v>
      </c>
    </row>
    <row r="1727" spans="1:13" x14ac:dyDescent="0.2">
      <c r="A1727" s="7" t="s">
        <v>17</v>
      </c>
      <c r="B1727" s="7">
        <v>2006</v>
      </c>
      <c r="C1727" s="7">
        <v>4</v>
      </c>
      <c r="D1727" s="7">
        <v>4</v>
      </c>
      <c r="E1727" s="7">
        <v>2006</v>
      </c>
      <c r="F1727" s="7">
        <v>4</v>
      </c>
      <c r="G1727" s="7">
        <v>17</v>
      </c>
      <c r="H1727" s="7">
        <v>1</v>
      </c>
      <c r="I1727" s="7">
        <v>600</v>
      </c>
      <c r="J1727" s="7"/>
      <c r="K1727" s="10">
        <v>259000000</v>
      </c>
      <c r="L1727" s="10">
        <f t="shared" si="14"/>
        <v>281521739.13043475</v>
      </c>
      <c r="M1727" s="7" t="s">
        <v>12</v>
      </c>
    </row>
    <row r="1728" spans="1:13" x14ac:dyDescent="0.2">
      <c r="A1728" s="7" t="s">
        <v>17</v>
      </c>
      <c r="B1728" s="7">
        <v>2006</v>
      </c>
      <c r="C1728" s="7">
        <v>5</v>
      </c>
      <c r="D1728" s="7">
        <v>11</v>
      </c>
      <c r="E1728" s="7">
        <v>2006</v>
      </c>
      <c r="F1728" s="7">
        <v>5</v>
      </c>
      <c r="G1728" s="7">
        <v>22</v>
      </c>
      <c r="H1728" s="7">
        <v>2</v>
      </c>
      <c r="I1728" s="7">
        <v>2500</v>
      </c>
      <c r="J1728" s="7"/>
      <c r="K1728" s="10">
        <v>85000000</v>
      </c>
      <c r="L1728" s="10">
        <f t="shared" si="14"/>
        <v>92391304.347826079</v>
      </c>
      <c r="M1728" s="7" t="s">
        <v>12</v>
      </c>
    </row>
    <row r="1729" spans="1:13" x14ac:dyDescent="0.2">
      <c r="A1729" s="7" t="s">
        <v>17</v>
      </c>
      <c r="B1729" s="7">
        <v>2006</v>
      </c>
      <c r="C1729" s="7">
        <v>6</v>
      </c>
      <c r="D1729" s="7">
        <v>22</v>
      </c>
      <c r="E1729" s="7">
        <v>2006</v>
      </c>
      <c r="F1729" s="7">
        <v>6</v>
      </c>
      <c r="G1729" s="7">
        <v>25</v>
      </c>
      <c r="H1729" s="7">
        <v>2</v>
      </c>
      <c r="I1729" s="7">
        <v>2400</v>
      </c>
      <c r="J1729" s="7"/>
      <c r="K1729" s="10">
        <v>7000000</v>
      </c>
      <c r="L1729" s="10">
        <f t="shared" si="14"/>
        <v>7608695.6521739131</v>
      </c>
      <c r="M1729" s="7" t="s">
        <v>12</v>
      </c>
    </row>
    <row r="1730" spans="1:13" x14ac:dyDescent="0.2">
      <c r="A1730" s="7" t="s">
        <v>17</v>
      </c>
      <c r="B1730" s="7">
        <v>2006</v>
      </c>
      <c r="C1730" s="7">
        <v>6</v>
      </c>
      <c r="D1730" s="7">
        <v>25</v>
      </c>
      <c r="E1730" s="7">
        <v>2006</v>
      </c>
      <c r="F1730" s="7">
        <v>6</v>
      </c>
      <c r="G1730" s="7">
        <v>28</v>
      </c>
      <c r="H1730" s="7"/>
      <c r="I1730" s="7">
        <v>65000</v>
      </c>
      <c r="J1730" s="7"/>
      <c r="K1730" s="10">
        <v>2000000000</v>
      </c>
      <c r="L1730" s="10">
        <f t="shared" si="14"/>
        <v>2173913043.478261</v>
      </c>
      <c r="M1730" s="11" t="s">
        <v>378</v>
      </c>
    </row>
    <row r="1731" spans="1:13" x14ac:dyDescent="0.2">
      <c r="A1731" s="7" t="s">
        <v>17</v>
      </c>
      <c r="B1731" s="7">
        <v>2006</v>
      </c>
      <c r="C1731" s="7">
        <v>8</v>
      </c>
      <c r="D1731" s="7">
        <v>19</v>
      </c>
      <c r="E1731" s="7">
        <v>2006</v>
      </c>
      <c r="F1731" s="7">
        <v>8</v>
      </c>
      <c r="G1731" s="7">
        <v>24</v>
      </c>
      <c r="H1731" s="7">
        <v>0</v>
      </c>
      <c r="I1731" s="7">
        <v>150</v>
      </c>
      <c r="J1731" s="7"/>
      <c r="K1731" s="10">
        <v>15500000</v>
      </c>
      <c r="L1731" s="10">
        <f t="shared" si="14"/>
        <v>16847826.08695652</v>
      </c>
      <c r="M1731" s="7" t="s">
        <v>12</v>
      </c>
    </row>
    <row r="1732" spans="1:13" x14ac:dyDescent="0.2">
      <c r="A1732" s="7" t="s">
        <v>17</v>
      </c>
      <c r="B1732" s="7">
        <v>2007</v>
      </c>
      <c r="C1732" s="7">
        <v>8</v>
      </c>
      <c r="D1732" s="7">
        <v>16</v>
      </c>
      <c r="E1732" s="7">
        <v>2007</v>
      </c>
      <c r="F1732" s="7">
        <v>8</v>
      </c>
      <c r="G1732" s="7">
        <v>27</v>
      </c>
      <c r="H1732" s="7">
        <v>26</v>
      </c>
      <c r="I1732" s="7">
        <v>2840</v>
      </c>
      <c r="J1732" s="7"/>
      <c r="K1732" s="10">
        <v>700000000</v>
      </c>
      <c r="L1732" s="10">
        <f>K1732/0.95</f>
        <v>736842105.26315796</v>
      </c>
      <c r="M1732" s="7" t="s">
        <v>12</v>
      </c>
    </row>
    <row r="1733" spans="1:13" x14ac:dyDescent="0.2">
      <c r="A1733" s="7" t="s">
        <v>17</v>
      </c>
      <c r="B1733" s="7">
        <v>2008</v>
      </c>
      <c r="C1733" s="7">
        <v>3</v>
      </c>
      <c r="D1733" s="7">
        <v>17</v>
      </c>
      <c r="E1733" s="7">
        <v>2008</v>
      </c>
      <c r="F1733" s="7">
        <v>4</v>
      </c>
      <c r="G1733" s="7">
        <v>20</v>
      </c>
      <c r="H1733" s="7">
        <v>18</v>
      </c>
      <c r="I1733" s="7">
        <v>1000</v>
      </c>
      <c r="J1733" s="7"/>
      <c r="K1733" s="10">
        <v>2000000</v>
      </c>
      <c r="L1733" s="9">
        <f>K1733/0.99</f>
        <v>2020202.0202020202</v>
      </c>
      <c r="M1733" s="7" t="s">
        <v>12</v>
      </c>
    </row>
    <row r="1734" spans="1:13" x14ac:dyDescent="0.2">
      <c r="A1734" s="7" t="s">
        <v>17</v>
      </c>
      <c r="B1734" s="7">
        <v>2008</v>
      </c>
      <c r="C1734" s="7">
        <v>4</v>
      </c>
      <c r="D1734" s="7">
        <v>1</v>
      </c>
      <c r="E1734" s="7">
        <v>2008</v>
      </c>
      <c r="F1734" s="7">
        <v>6</v>
      </c>
      <c r="G1734" s="7">
        <v>30</v>
      </c>
      <c r="H1734" s="7">
        <v>24</v>
      </c>
      <c r="I1734" s="7">
        <v>11000148</v>
      </c>
      <c r="J1734" s="7"/>
      <c r="K1734" s="10">
        <v>10000000000</v>
      </c>
      <c r="L1734" s="9">
        <f>Flooding!K1647/0.99</f>
        <v>80808080.808080807</v>
      </c>
      <c r="M1734" s="7" t="s">
        <v>12</v>
      </c>
    </row>
    <row r="1735" spans="1:13" x14ac:dyDescent="0.2">
      <c r="A1735" s="7" t="s">
        <v>17</v>
      </c>
      <c r="B1735" s="7">
        <v>2009</v>
      </c>
      <c r="C1735" s="7">
        <v>3</v>
      </c>
      <c r="D1735" s="7">
        <v>24</v>
      </c>
      <c r="E1735" s="7">
        <v>2009</v>
      </c>
      <c r="F1735" s="7">
        <v>4</v>
      </c>
      <c r="G1735" s="7">
        <v>20</v>
      </c>
      <c r="H1735" s="7">
        <v>2</v>
      </c>
      <c r="I1735" s="7">
        <v>5060</v>
      </c>
      <c r="J1735" s="7"/>
      <c r="K1735" s="10">
        <v>166000000</v>
      </c>
      <c r="L1735" s="9">
        <f>K1735/0.98</f>
        <v>169387755.10204083</v>
      </c>
      <c r="M1735" s="7" t="s">
        <v>12</v>
      </c>
    </row>
    <row r="1736" spans="1:13" x14ac:dyDescent="0.2">
      <c r="A1736" s="7" t="s">
        <v>17</v>
      </c>
      <c r="B1736" s="7">
        <v>2009</v>
      </c>
      <c r="C1736" s="7">
        <v>9</v>
      </c>
      <c r="D1736" s="7">
        <v>20</v>
      </c>
      <c r="E1736" s="7">
        <v>2009</v>
      </c>
      <c r="F1736" s="7">
        <v>9</v>
      </c>
      <c r="G1736" s="7">
        <v>21</v>
      </c>
      <c r="H1736" s="7">
        <v>9</v>
      </c>
      <c r="I1736" s="7">
        <v>3000</v>
      </c>
      <c r="J1736" s="7"/>
      <c r="K1736" s="10">
        <v>500000000</v>
      </c>
      <c r="L1736" s="9">
        <f>K1736/0.98</f>
        <v>510204081.63265306</v>
      </c>
      <c r="M1736" s="7" t="s">
        <v>12</v>
      </c>
    </row>
    <row r="1737" spans="1:13" x14ac:dyDescent="0.2">
      <c r="A1737" s="16" t="s">
        <v>17</v>
      </c>
      <c r="B1737" s="16">
        <v>2011</v>
      </c>
      <c r="C1737" s="16">
        <v>4</v>
      </c>
      <c r="D1737" s="16">
        <v>18</v>
      </c>
      <c r="E1737" s="16">
        <v>2011</v>
      </c>
      <c r="F1737" s="16">
        <v>5</v>
      </c>
      <c r="G1737" s="16">
        <v>23</v>
      </c>
      <c r="H1737" s="7">
        <v>9</v>
      </c>
      <c r="I1737" s="7">
        <v>0</v>
      </c>
      <c r="J1737" s="7"/>
      <c r="K1737" s="20">
        <v>3000000000</v>
      </c>
      <c r="L1737" s="10">
        <f>K1737/1.03</f>
        <v>2912621359.2233009</v>
      </c>
      <c r="M1737" s="7" t="s">
        <v>12</v>
      </c>
    </row>
    <row r="1738" spans="1:13" x14ac:dyDescent="0.2">
      <c r="A1738" s="7" t="s">
        <v>17</v>
      </c>
      <c r="B1738" s="7">
        <v>2011</v>
      </c>
      <c r="C1738" s="7">
        <v>5</v>
      </c>
      <c r="D1738" s="7">
        <v>15</v>
      </c>
      <c r="E1738" s="7">
        <v>2011</v>
      </c>
      <c r="F1738" s="7">
        <v>6</v>
      </c>
      <c r="G1738" s="7">
        <v>30</v>
      </c>
      <c r="H1738" s="7">
        <v>5</v>
      </c>
      <c r="I1738" s="7">
        <v>11000</v>
      </c>
      <c r="J1738" s="7"/>
      <c r="K1738" s="10">
        <v>2000000000</v>
      </c>
      <c r="L1738" s="10">
        <f>K1738/1.03</f>
        <v>1941747572.8155339</v>
      </c>
      <c r="M1738" s="7" t="s">
        <v>12</v>
      </c>
    </row>
    <row r="1739" spans="1:13" x14ac:dyDescent="0.2">
      <c r="A1739" s="7" t="s">
        <v>17</v>
      </c>
      <c r="B1739" s="7">
        <v>2012</v>
      </c>
      <c r="C1739" s="7">
        <v>6</v>
      </c>
      <c r="D1739" s="7">
        <v>9</v>
      </c>
      <c r="E1739" s="7">
        <v>2012</v>
      </c>
      <c r="F1739" s="7">
        <v>6</v>
      </c>
      <c r="G1739" s="7">
        <v>12</v>
      </c>
      <c r="H1739" s="7">
        <v>2</v>
      </c>
      <c r="I1739" s="7">
        <v>300</v>
      </c>
      <c r="J1739" s="7"/>
      <c r="K1739" s="10">
        <v>174000000</v>
      </c>
      <c r="L1739" s="10">
        <f>K1739/1.05</f>
        <v>165714285.7142857</v>
      </c>
      <c r="M1739" s="7" t="s">
        <v>12</v>
      </c>
    </row>
    <row r="1740" spans="1:13" x14ac:dyDescent="0.2">
      <c r="A1740" s="7" t="s">
        <v>17</v>
      </c>
      <c r="B1740" s="7">
        <v>2013</v>
      </c>
      <c r="C1740" s="7">
        <v>4</v>
      </c>
      <c r="D1740" s="7">
        <v>22</v>
      </c>
      <c r="E1740" s="7">
        <v>2013</v>
      </c>
      <c r="F1740" s="7">
        <v>4</v>
      </c>
      <c r="G1740" s="7">
        <v>29</v>
      </c>
      <c r="H1740" s="7">
        <v>5</v>
      </c>
      <c r="I1740" s="7">
        <v>300</v>
      </c>
      <c r="J1740" s="7"/>
      <c r="K1740" s="10">
        <v>325000000</v>
      </c>
      <c r="L1740" s="10">
        <f>K1740/1.07</f>
        <v>303738317.75700933</v>
      </c>
      <c r="M1740" s="7" t="s">
        <v>12</v>
      </c>
    </row>
    <row r="1741" spans="1:13" x14ac:dyDescent="0.2">
      <c r="A1741" s="7" t="s">
        <v>17</v>
      </c>
      <c r="B1741" s="7">
        <v>2013</v>
      </c>
      <c r="C1741" s="7">
        <v>7</v>
      </c>
      <c r="D1741" s="7">
        <v>27</v>
      </c>
      <c r="E1741" s="7">
        <v>2013</v>
      </c>
      <c r="F1741" s="7">
        <v>7</v>
      </c>
      <c r="G1741" s="7">
        <v>28</v>
      </c>
      <c r="H1741" s="7">
        <v>2</v>
      </c>
      <c r="I1741" s="7">
        <v>1425</v>
      </c>
      <c r="J1741" s="7"/>
      <c r="K1741" s="10">
        <v>25000000</v>
      </c>
      <c r="L1741" s="10">
        <f>K1741/1.07</f>
        <v>23364485.981308408</v>
      </c>
      <c r="M1741" s="7" t="s">
        <v>12</v>
      </c>
    </row>
    <row r="1742" spans="1:13" x14ac:dyDescent="0.2">
      <c r="A1742" s="7" t="s">
        <v>17</v>
      </c>
      <c r="B1742" s="7">
        <v>2013</v>
      </c>
      <c r="C1742" s="7">
        <v>8</v>
      </c>
      <c r="D1742" s="7">
        <v>5</v>
      </c>
      <c r="E1742" s="7">
        <v>2013</v>
      </c>
      <c r="F1742" s="7">
        <v>8</v>
      </c>
      <c r="G1742" s="7">
        <v>12</v>
      </c>
      <c r="H1742" s="7">
        <v>3</v>
      </c>
      <c r="I1742" s="7">
        <v>6000</v>
      </c>
      <c r="J1742" s="7"/>
      <c r="K1742" s="10">
        <v>25000000</v>
      </c>
      <c r="L1742" s="10">
        <f>K1742/1.07</f>
        <v>23364485.981308408</v>
      </c>
      <c r="M1742" s="7" t="s">
        <v>12</v>
      </c>
    </row>
    <row r="1743" spans="1:13" x14ac:dyDescent="0.2">
      <c r="A1743" s="7" t="s">
        <v>17</v>
      </c>
      <c r="B1743" s="7">
        <v>2013</v>
      </c>
      <c r="C1743" s="7">
        <v>9</v>
      </c>
      <c r="D1743" s="7">
        <v>12</v>
      </c>
      <c r="E1743" s="7">
        <v>2013</v>
      </c>
      <c r="F1743" s="7">
        <v>9</v>
      </c>
      <c r="G1743" s="7">
        <v>19</v>
      </c>
      <c r="H1743" s="7">
        <v>9</v>
      </c>
      <c r="I1743" s="7">
        <v>21900</v>
      </c>
      <c r="J1743" s="7"/>
      <c r="K1743" s="10">
        <v>1900000000</v>
      </c>
      <c r="L1743" s="10">
        <f>K1743/1.07</f>
        <v>1775700934.5794392</v>
      </c>
      <c r="M1743" s="7" t="s">
        <v>12</v>
      </c>
    </row>
    <row r="1744" spans="1:13" x14ac:dyDescent="0.2">
      <c r="A1744" s="16" t="s">
        <v>17</v>
      </c>
      <c r="B1744" s="16">
        <v>2014</v>
      </c>
      <c r="C1744" s="16">
        <v>8</v>
      </c>
      <c r="D1744" s="16">
        <v>11</v>
      </c>
      <c r="E1744" s="16">
        <v>2014</v>
      </c>
      <c r="F1744" s="16">
        <v>8</v>
      </c>
      <c r="G1744" s="16">
        <v>13</v>
      </c>
      <c r="H1744" s="7">
        <v>1</v>
      </c>
      <c r="I1744" s="7">
        <v>60000</v>
      </c>
      <c r="J1744" s="7"/>
      <c r="K1744" s="20">
        <v>10000000000</v>
      </c>
      <c r="L1744" s="10">
        <f>K1744/1.09</f>
        <v>9174311926.6055031</v>
      </c>
      <c r="M1744" s="7" t="s">
        <v>12</v>
      </c>
    </row>
    <row r="1745" spans="1:13" x14ac:dyDescent="0.2">
      <c r="A1745" s="7" t="s">
        <v>17</v>
      </c>
      <c r="B1745" s="7">
        <v>2014</v>
      </c>
      <c r="C1745" s="7">
        <v>12</v>
      </c>
      <c r="D1745" s="7">
        <v>2</v>
      </c>
      <c r="E1745" s="7">
        <v>2014</v>
      </c>
      <c r="F1745" s="7">
        <v>12</v>
      </c>
      <c r="G1745" s="7">
        <v>5</v>
      </c>
      <c r="H1745" s="7">
        <v>0</v>
      </c>
      <c r="I1745" s="7">
        <v>0</v>
      </c>
      <c r="J1745" s="7"/>
      <c r="K1745" s="10">
        <v>90000000</v>
      </c>
      <c r="L1745" s="10">
        <f>K1745/1.09</f>
        <v>82568807.33944954</v>
      </c>
      <c r="M1745" s="7" t="s">
        <v>12</v>
      </c>
    </row>
    <row r="1746" spans="1:13" x14ac:dyDescent="0.2">
      <c r="A1746" s="7" t="s">
        <v>236</v>
      </c>
      <c r="B1746" s="6">
        <v>1996</v>
      </c>
      <c r="C1746" s="6">
        <v>9</v>
      </c>
      <c r="D1746" s="6">
        <v>5</v>
      </c>
      <c r="E1746" s="6">
        <v>1996</v>
      </c>
      <c r="F1746" s="6">
        <v>9</v>
      </c>
      <c r="G1746" s="6">
        <v>13</v>
      </c>
      <c r="H1746" s="7">
        <v>34</v>
      </c>
      <c r="I1746" s="7"/>
      <c r="J1746" s="7"/>
      <c r="K1746" s="9">
        <v>2000000000</v>
      </c>
      <c r="L1746" s="10">
        <f>K1746/0.72</f>
        <v>2777777777.7777777</v>
      </c>
      <c r="M1746" s="7" t="s">
        <v>56</v>
      </c>
    </row>
    <row r="1747" spans="1:13" x14ac:dyDescent="0.2">
      <c r="A1747" s="7" t="s">
        <v>223</v>
      </c>
      <c r="B1747" s="6">
        <v>1995</v>
      </c>
      <c r="C1747" s="6">
        <v>10</v>
      </c>
      <c r="D1747" s="6">
        <v>4</v>
      </c>
      <c r="E1747" s="6">
        <v>1995</v>
      </c>
      <c r="F1747" s="6">
        <v>10</v>
      </c>
      <c r="G1747" s="6">
        <v>8</v>
      </c>
      <c r="H1747" s="7">
        <v>19</v>
      </c>
      <c r="I1747" s="7"/>
      <c r="J1747" s="7"/>
      <c r="K1747" s="9">
        <v>1800000000</v>
      </c>
      <c r="L1747" s="9">
        <f>K1747/0.7</f>
        <v>2571428571.4285717</v>
      </c>
      <c r="M1747" s="7" t="s">
        <v>56</v>
      </c>
    </row>
    <row r="1748" spans="1:13" x14ac:dyDescent="0.2">
      <c r="A1748" s="7" t="s">
        <v>363</v>
      </c>
      <c r="B1748" s="7">
        <v>1973</v>
      </c>
      <c r="C1748" s="7">
        <v>5</v>
      </c>
      <c r="D1748" s="7">
        <v>6</v>
      </c>
      <c r="E1748" s="7">
        <v>1973</v>
      </c>
      <c r="F1748" s="7">
        <v>5</v>
      </c>
      <c r="G1748" s="7">
        <v>7</v>
      </c>
      <c r="H1748" s="7"/>
      <c r="I1748" s="7"/>
      <c r="J1748" s="7"/>
      <c r="K1748" s="9">
        <v>120000000</v>
      </c>
      <c r="L1748" s="8">
        <f>K1748/0.2</f>
        <v>600000000</v>
      </c>
      <c r="M1748" s="7" t="s">
        <v>56</v>
      </c>
    </row>
    <row r="1749" spans="1:13" x14ac:dyDescent="0.2">
      <c r="A1749" s="7" t="s">
        <v>356</v>
      </c>
      <c r="B1749" s="7">
        <v>1965</v>
      </c>
      <c r="C1749" s="7">
        <v>6</v>
      </c>
      <c r="D1749" s="7">
        <v>14</v>
      </c>
      <c r="E1749" s="7">
        <v>1965</v>
      </c>
      <c r="F1749" s="7">
        <v>6</v>
      </c>
      <c r="G1749" s="7">
        <v>20</v>
      </c>
      <c r="H1749" s="7"/>
      <c r="I1749" s="7"/>
      <c r="J1749" s="7"/>
      <c r="K1749" s="9">
        <v>504400000</v>
      </c>
      <c r="L1749" s="8">
        <f>K1749/0.14</f>
        <v>3602857142.8571424</v>
      </c>
      <c r="M1749" s="21" t="s">
        <v>371</v>
      </c>
    </row>
    <row r="1750" spans="1:13" x14ac:dyDescent="0.2">
      <c r="A1750" s="7" t="s">
        <v>359</v>
      </c>
      <c r="B1750" s="7">
        <v>1969</v>
      </c>
      <c r="C1750" s="7">
        <v>5</v>
      </c>
      <c r="D1750" s="7">
        <v>4</v>
      </c>
      <c r="E1750" s="7">
        <v>1965</v>
      </c>
      <c r="F1750" s="7">
        <v>5</v>
      </c>
      <c r="G1750" s="7">
        <v>8</v>
      </c>
      <c r="H1750" s="7"/>
      <c r="I1750" s="8"/>
      <c r="J1750" s="7"/>
      <c r="K1750" s="9">
        <v>21000000</v>
      </c>
      <c r="L1750" s="8">
        <f>K1750/0.17</f>
        <v>123529411.76470587</v>
      </c>
      <c r="M1750" s="7" t="s">
        <v>371</v>
      </c>
    </row>
    <row r="1751" spans="1:13" x14ac:dyDescent="0.2">
      <c r="A1751" s="7" t="s">
        <v>261</v>
      </c>
      <c r="B1751" s="7">
        <v>1967</v>
      </c>
      <c r="C1751" s="7"/>
      <c r="D1751" s="7"/>
      <c r="E1751" s="6">
        <v>1967</v>
      </c>
      <c r="F1751" s="6">
        <v>8</v>
      </c>
      <c r="G1751" s="6">
        <v>1</v>
      </c>
      <c r="H1751" s="8">
        <v>8</v>
      </c>
      <c r="I1751" s="8">
        <v>38063</v>
      </c>
      <c r="J1751" s="7"/>
      <c r="K1751" s="9">
        <v>39000000</v>
      </c>
      <c r="L1751" s="9">
        <f>K1751/0.15</f>
        <v>260000000</v>
      </c>
      <c r="M1751" s="7" t="s">
        <v>9</v>
      </c>
    </row>
    <row r="1752" spans="1:13" x14ac:dyDescent="0.2">
      <c r="A1752" s="7" t="s">
        <v>261</v>
      </c>
      <c r="B1752" s="7">
        <v>1998</v>
      </c>
      <c r="C1752" s="7">
        <v>4</v>
      </c>
      <c r="D1752" s="7">
        <v>11</v>
      </c>
      <c r="E1752" s="7">
        <v>1998</v>
      </c>
      <c r="F1752" s="7">
        <v>5</v>
      </c>
      <c r="G1752" s="7">
        <v>8</v>
      </c>
      <c r="H1752" s="7">
        <v>1</v>
      </c>
      <c r="I1752" s="7">
        <v>9300</v>
      </c>
      <c r="J1752" s="7"/>
      <c r="K1752" s="10">
        <v>5000000</v>
      </c>
      <c r="L1752" s="9">
        <f>K1752/0.75</f>
        <v>6666666.666666667</v>
      </c>
      <c r="M1752" s="7" t="s">
        <v>12</v>
      </c>
    </row>
    <row r="1753" spans="1:13" x14ac:dyDescent="0.2">
      <c r="A1753" s="7" t="s">
        <v>261</v>
      </c>
      <c r="B1753" s="7">
        <v>2007</v>
      </c>
      <c r="C1753" s="7">
        <v>5</v>
      </c>
      <c r="D1753" s="7">
        <v>4</v>
      </c>
      <c r="E1753" s="7">
        <v>2007</v>
      </c>
      <c r="F1753" s="7">
        <v>5</v>
      </c>
      <c r="G1753" s="7">
        <v>25</v>
      </c>
      <c r="H1753" s="7">
        <v>2</v>
      </c>
      <c r="I1753" s="7">
        <v>119200</v>
      </c>
      <c r="J1753" s="7"/>
      <c r="K1753" s="10">
        <v>45000000</v>
      </c>
      <c r="L1753" s="10">
        <f>K1753/0.95</f>
        <v>47368421.052631579</v>
      </c>
      <c r="M1753" s="7" t="s">
        <v>12</v>
      </c>
    </row>
    <row r="1754" spans="1:13" x14ac:dyDescent="0.2">
      <c r="A1754" s="7" t="s">
        <v>132</v>
      </c>
      <c r="B1754" s="6">
        <v>1990</v>
      </c>
      <c r="C1754" s="6">
        <v>11</v>
      </c>
      <c r="D1754" s="6">
        <v>26</v>
      </c>
      <c r="E1754" s="6">
        <v>1990</v>
      </c>
      <c r="F1754" s="6">
        <v>11</v>
      </c>
      <c r="G1754" s="6">
        <v>30</v>
      </c>
      <c r="H1754" s="7">
        <v>2</v>
      </c>
      <c r="I1754" s="7"/>
      <c r="J1754" s="7"/>
      <c r="K1754" s="9">
        <v>36000000</v>
      </c>
      <c r="L1754" s="12">
        <f>K1754/0.6</f>
        <v>60000000</v>
      </c>
      <c r="M1754" s="7" t="s">
        <v>56</v>
      </c>
    </row>
    <row r="1755" spans="1:13" x14ac:dyDescent="0.2">
      <c r="A1755" s="7" t="s">
        <v>19</v>
      </c>
      <c r="B1755" s="7">
        <v>1980</v>
      </c>
      <c r="C1755" s="7">
        <v>4</v>
      </c>
      <c r="D1755" s="7">
        <v>10</v>
      </c>
      <c r="E1755" s="7">
        <v>1980</v>
      </c>
      <c r="F1755" s="7">
        <v>4</v>
      </c>
      <c r="G1755" s="7">
        <v>17</v>
      </c>
      <c r="H1755" s="7"/>
      <c r="I1755" s="10"/>
      <c r="J1755" s="7"/>
      <c r="K1755" s="10">
        <v>1000000000</v>
      </c>
      <c r="L1755" s="10">
        <f>K1755/0.38</f>
        <v>2631578947.3684211</v>
      </c>
      <c r="M1755" s="7" t="s">
        <v>56</v>
      </c>
    </row>
    <row r="1756" spans="1:13" x14ac:dyDescent="0.2">
      <c r="A1756" s="7" t="s">
        <v>19</v>
      </c>
      <c r="B1756" s="7">
        <v>1982</v>
      </c>
      <c r="C1756" s="7">
        <v>12</v>
      </c>
      <c r="D1756" s="7">
        <v>1</v>
      </c>
      <c r="E1756" s="7">
        <v>1983</v>
      </c>
      <c r="F1756" s="7">
        <v>1</v>
      </c>
      <c r="G1756" s="7">
        <v>15</v>
      </c>
      <c r="H1756" s="7"/>
      <c r="I1756" s="10"/>
      <c r="J1756" s="7"/>
      <c r="K1756" s="10">
        <v>1000000000</v>
      </c>
      <c r="L1756" s="10">
        <f>K1756/0.46</f>
        <v>2173913043.478261</v>
      </c>
      <c r="M1756" s="7" t="s">
        <v>56</v>
      </c>
    </row>
    <row r="1757" spans="1:13" x14ac:dyDescent="0.2">
      <c r="A1757" s="22" t="s">
        <v>19</v>
      </c>
      <c r="B1757" s="22">
        <v>1982</v>
      </c>
      <c r="C1757" s="22">
        <v>12</v>
      </c>
      <c r="D1757" s="22">
        <v>13</v>
      </c>
      <c r="E1757" s="22">
        <v>1983</v>
      </c>
      <c r="F1757" s="22">
        <v>3</v>
      </c>
      <c r="G1757" s="22">
        <v>31</v>
      </c>
      <c r="H1757" s="7"/>
      <c r="I1757" s="10"/>
      <c r="J1757" s="7"/>
      <c r="K1757" s="23">
        <v>1000000000</v>
      </c>
      <c r="L1757" s="10">
        <f>K1757/0.46</f>
        <v>2173913043.478261</v>
      </c>
      <c r="M1757" s="7" t="s">
        <v>56</v>
      </c>
    </row>
    <row r="1758" spans="1:13" x14ac:dyDescent="0.2">
      <c r="A1758" s="7" t="s">
        <v>19</v>
      </c>
      <c r="B1758" s="7">
        <v>1983</v>
      </c>
      <c r="C1758" s="7">
        <v>9</v>
      </c>
      <c r="D1758" s="7">
        <v>28</v>
      </c>
      <c r="E1758" s="7">
        <v>1983</v>
      </c>
      <c r="F1758" s="7">
        <v>10</v>
      </c>
      <c r="G1758" s="7">
        <v>2</v>
      </c>
      <c r="H1758" s="7"/>
      <c r="I1758" s="7"/>
      <c r="J1758" s="7"/>
      <c r="K1758" s="12">
        <v>500000000</v>
      </c>
      <c r="L1758" s="9">
        <f>K1758/0.46</f>
        <v>1086956521.7391305</v>
      </c>
      <c r="M1758" s="14" t="s">
        <v>48</v>
      </c>
    </row>
    <row r="1759" spans="1:13" x14ac:dyDescent="0.2">
      <c r="A1759" s="7" t="s">
        <v>19</v>
      </c>
      <c r="B1759" s="6">
        <v>1984</v>
      </c>
      <c r="C1759" s="6">
        <v>5</v>
      </c>
      <c r="D1759" s="6">
        <v>26</v>
      </c>
      <c r="E1759" s="6">
        <v>1984</v>
      </c>
      <c r="F1759" s="6">
        <v>5</v>
      </c>
      <c r="G1759" s="6">
        <v>27</v>
      </c>
      <c r="H1759" s="7"/>
      <c r="I1759" s="7"/>
      <c r="J1759" s="7"/>
      <c r="K1759" s="9">
        <v>180000000</v>
      </c>
      <c r="L1759" s="9">
        <f>K1759/0.48</f>
        <v>375000000</v>
      </c>
      <c r="M1759" s="14" t="s">
        <v>53</v>
      </c>
    </row>
    <row r="1760" spans="1:13" x14ac:dyDescent="0.2">
      <c r="A1760" s="7" t="s">
        <v>19</v>
      </c>
      <c r="B1760" s="6">
        <v>1985</v>
      </c>
      <c r="C1760" s="6">
        <v>2</v>
      </c>
      <c r="D1760" s="6">
        <v>22</v>
      </c>
      <c r="E1760" s="6">
        <v>1985</v>
      </c>
      <c r="F1760" s="6">
        <v>3</v>
      </c>
      <c r="G1760" s="6">
        <v>1</v>
      </c>
      <c r="H1760" s="7">
        <v>7</v>
      </c>
      <c r="I1760" s="7"/>
      <c r="J1760" s="7"/>
      <c r="K1760" s="9">
        <v>12100000</v>
      </c>
      <c r="L1760" s="9">
        <f t="shared" ref="L1760:L1768" si="15">K1760/0.49</f>
        <v>24693877.55102041</v>
      </c>
      <c r="M1760" s="7" t="s">
        <v>56</v>
      </c>
    </row>
    <row r="1761" spans="1:13" x14ac:dyDescent="0.2">
      <c r="A1761" s="7" t="s">
        <v>19</v>
      </c>
      <c r="B1761" s="6">
        <v>1985</v>
      </c>
      <c r="C1761" s="6">
        <v>3</v>
      </c>
      <c r="D1761" s="6">
        <v>3</v>
      </c>
      <c r="E1761" s="6">
        <v>1985</v>
      </c>
      <c r="F1761" s="6">
        <v>3</v>
      </c>
      <c r="G1761" s="6">
        <v>8</v>
      </c>
      <c r="H1761" s="7">
        <v>4</v>
      </c>
      <c r="I1761" s="7"/>
      <c r="J1761" s="7"/>
      <c r="K1761" s="9">
        <v>11000000</v>
      </c>
      <c r="L1761" s="9">
        <f t="shared" si="15"/>
        <v>22448979.591836736</v>
      </c>
      <c r="M1761" s="7" t="s">
        <v>56</v>
      </c>
    </row>
    <row r="1762" spans="1:13" x14ac:dyDescent="0.2">
      <c r="A1762" s="7" t="s">
        <v>19</v>
      </c>
      <c r="B1762" s="6">
        <v>1985</v>
      </c>
      <c r="C1762" s="6">
        <v>5</v>
      </c>
      <c r="D1762" s="6">
        <v>19</v>
      </c>
      <c r="E1762" s="6">
        <v>1985</v>
      </c>
      <c r="F1762" s="6">
        <v>5</v>
      </c>
      <c r="G1762" s="6">
        <v>20</v>
      </c>
      <c r="H1762" s="7">
        <v>2</v>
      </c>
      <c r="I1762" s="7"/>
      <c r="J1762" s="7"/>
      <c r="K1762" s="9">
        <v>67000000</v>
      </c>
      <c r="L1762" s="9">
        <f t="shared" si="15"/>
        <v>136734693.87755102</v>
      </c>
      <c r="M1762" s="7" t="s">
        <v>56</v>
      </c>
    </row>
    <row r="1763" spans="1:13" x14ac:dyDescent="0.2">
      <c r="A1763" s="7" t="s">
        <v>19</v>
      </c>
      <c r="B1763" s="6">
        <v>1985</v>
      </c>
      <c r="C1763" s="6">
        <v>7</v>
      </c>
      <c r="D1763" s="6">
        <v>24</v>
      </c>
      <c r="E1763" s="6">
        <v>1985</v>
      </c>
      <c r="F1763" s="6">
        <v>7</v>
      </c>
      <c r="G1763" s="6">
        <v>25</v>
      </c>
      <c r="H1763" s="7"/>
      <c r="I1763" s="7"/>
      <c r="J1763" s="7"/>
      <c r="K1763" s="9">
        <v>100000</v>
      </c>
      <c r="L1763" s="9">
        <f t="shared" si="15"/>
        <v>204081.63265306124</v>
      </c>
      <c r="M1763" s="7" t="s">
        <v>56</v>
      </c>
    </row>
    <row r="1764" spans="1:13" x14ac:dyDescent="0.2">
      <c r="A1764" s="7" t="s">
        <v>19</v>
      </c>
      <c r="B1764" s="6">
        <v>1985</v>
      </c>
      <c r="C1764" s="6">
        <v>8</v>
      </c>
      <c r="D1764" s="6">
        <v>2</v>
      </c>
      <c r="E1764" s="6">
        <v>1985</v>
      </c>
      <c r="F1764" s="6">
        <v>8</v>
      </c>
      <c r="G1764" s="6">
        <v>3</v>
      </c>
      <c r="H1764" s="7">
        <v>12</v>
      </c>
      <c r="I1764" s="7"/>
      <c r="J1764" s="7"/>
      <c r="K1764" s="9">
        <v>40000000</v>
      </c>
      <c r="L1764" s="9">
        <f t="shared" si="15"/>
        <v>81632653.06122449</v>
      </c>
      <c r="M1764" s="7" t="s">
        <v>56</v>
      </c>
    </row>
    <row r="1765" spans="1:13" x14ac:dyDescent="0.2">
      <c r="A1765" s="7" t="s">
        <v>19</v>
      </c>
      <c r="B1765" s="6">
        <v>1985</v>
      </c>
      <c r="C1765" s="6">
        <v>9</v>
      </c>
      <c r="D1765" s="6">
        <v>6</v>
      </c>
      <c r="E1765" s="6">
        <v>1985</v>
      </c>
      <c r="F1765" s="6">
        <v>9</v>
      </c>
      <c r="G1765" s="6">
        <v>9</v>
      </c>
      <c r="H1765" s="7"/>
      <c r="I1765" s="7"/>
      <c r="J1765" s="7"/>
      <c r="K1765" s="9">
        <v>10000000</v>
      </c>
      <c r="L1765" s="9">
        <f t="shared" si="15"/>
        <v>20408163.265306123</v>
      </c>
      <c r="M1765" s="7" t="s">
        <v>56</v>
      </c>
    </row>
    <row r="1766" spans="1:13" x14ac:dyDescent="0.2">
      <c r="A1766" s="7" t="s">
        <v>19</v>
      </c>
      <c r="B1766" s="6">
        <v>1985</v>
      </c>
      <c r="C1766" s="6">
        <v>10</v>
      </c>
      <c r="D1766" s="6">
        <v>6</v>
      </c>
      <c r="E1766" s="6">
        <v>1985</v>
      </c>
      <c r="F1766" s="6">
        <v>10</v>
      </c>
      <c r="G1766" s="6">
        <v>8</v>
      </c>
      <c r="H1766" s="7">
        <v>99</v>
      </c>
      <c r="I1766" s="7"/>
      <c r="J1766" s="7"/>
      <c r="K1766" s="9">
        <v>447000000</v>
      </c>
      <c r="L1766" s="9">
        <f t="shared" si="15"/>
        <v>912244897.95918369</v>
      </c>
      <c r="M1766" s="7" t="s">
        <v>56</v>
      </c>
    </row>
    <row r="1767" spans="1:13" x14ac:dyDescent="0.2">
      <c r="A1767" s="7" t="s">
        <v>19</v>
      </c>
      <c r="B1767" s="6">
        <v>1985</v>
      </c>
      <c r="C1767" s="6">
        <v>10</v>
      </c>
      <c r="D1767" s="6">
        <v>26</v>
      </c>
      <c r="E1767" s="6">
        <v>1985</v>
      </c>
      <c r="F1767" s="6">
        <v>10</v>
      </c>
      <c r="G1767" s="6">
        <v>30</v>
      </c>
      <c r="H1767" s="7"/>
      <c r="I1767" s="7"/>
      <c r="J1767" s="7"/>
      <c r="K1767" s="9">
        <v>1000000000</v>
      </c>
      <c r="L1767" s="9">
        <f t="shared" si="15"/>
        <v>2040816326.5306122</v>
      </c>
      <c r="M1767" s="7" t="s">
        <v>56</v>
      </c>
    </row>
    <row r="1768" spans="1:13" x14ac:dyDescent="0.2">
      <c r="A1768" s="7" t="s">
        <v>19</v>
      </c>
      <c r="B1768" s="6">
        <v>1985</v>
      </c>
      <c r="C1768" s="6">
        <v>11</v>
      </c>
      <c r="D1768" s="6">
        <v>1</v>
      </c>
      <c r="E1768" s="6">
        <v>1985</v>
      </c>
      <c r="F1768" s="6">
        <v>11</v>
      </c>
      <c r="G1768" s="6">
        <v>9</v>
      </c>
      <c r="H1768" s="7">
        <v>54</v>
      </c>
      <c r="I1768" s="7"/>
      <c r="J1768" s="7"/>
      <c r="K1768" s="9">
        <v>850000000</v>
      </c>
      <c r="L1768" s="9">
        <f t="shared" si="15"/>
        <v>1734693877.5510204</v>
      </c>
      <c r="M1768" s="7" t="s">
        <v>56</v>
      </c>
    </row>
    <row r="1769" spans="1:13" x14ac:dyDescent="0.2">
      <c r="A1769" s="7" t="s">
        <v>19</v>
      </c>
      <c r="B1769" s="6">
        <v>1986</v>
      </c>
      <c r="C1769" s="6">
        <v>2</v>
      </c>
      <c r="D1769" s="6">
        <v>12</v>
      </c>
      <c r="E1769" s="6">
        <v>1986</v>
      </c>
      <c r="F1769" s="6">
        <v>2</v>
      </c>
      <c r="G1769" s="6">
        <v>27</v>
      </c>
      <c r="H1769" s="7">
        <v>18</v>
      </c>
      <c r="I1769" s="7"/>
      <c r="J1769" s="7"/>
      <c r="K1769" s="9">
        <v>319000000</v>
      </c>
      <c r="L1769" s="9">
        <f t="shared" ref="L1769:L1778" si="16">K1769/0.5</f>
        <v>638000000</v>
      </c>
      <c r="M1769" s="7" t="s">
        <v>56</v>
      </c>
    </row>
    <row r="1770" spans="1:13" x14ac:dyDescent="0.2">
      <c r="A1770" s="7" t="s">
        <v>19</v>
      </c>
      <c r="B1770" s="6">
        <v>1986</v>
      </c>
      <c r="C1770" s="6">
        <v>3</v>
      </c>
      <c r="D1770" s="6">
        <v>27</v>
      </c>
      <c r="E1770" s="6">
        <v>1986</v>
      </c>
      <c r="F1770" s="6">
        <v>4</v>
      </c>
      <c r="G1770" s="6">
        <v>5</v>
      </c>
      <c r="H1770" s="7">
        <v>2</v>
      </c>
      <c r="I1770" s="7"/>
      <c r="J1770" s="7"/>
      <c r="K1770" s="9">
        <v>200000</v>
      </c>
      <c r="L1770" s="9">
        <f t="shared" si="16"/>
        <v>400000</v>
      </c>
      <c r="M1770" s="7" t="s">
        <v>56</v>
      </c>
    </row>
    <row r="1771" spans="1:13" x14ac:dyDescent="0.2">
      <c r="A1771" s="7" t="s">
        <v>19</v>
      </c>
      <c r="B1771" s="6">
        <v>1986</v>
      </c>
      <c r="C1771" s="6">
        <v>5</v>
      </c>
      <c r="D1771" s="6">
        <v>15</v>
      </c>
      <c r="E1771" s="6">
        <v>1986</v>
      </c>
      <c r="F1771" s="6">
        <v>5</v>
      </c>
      <c r="G1771" s="6">
        <v>15</v>
      </c>
      <c r="H1771" s="7">
        <v>3</v>
      </c>
      <c r="I1771" s="7"/>
      <c r="J1771" s="7"/>
      <c r="K1771" s="9">
        <v>100000000</v>
      </c>
      <c r="L1771" s="9">
        <f t="shared" si="16"/>
        <v>200000000</v>
      </c>
      <c r="M1771" s="7" t="s">
        <v>56</v>
      </c>
    </row>
    <row r="1772" spans="1:13" x14ac:dyDescent="0.2">
      <c r="A1772" s="7" t="s">
        <v>19</v>
      </c>
      <c r="B1772" s="6">
        <v>1986</v>
      </c>
      <c r="C1772" s="6">
        <v>5</v>
      </c>
      <c r="D1772" s="6">
        <v>30</v>
      </c>
      <c r="E1772" s="6">
        <v>1986</v>
      </c>
      <c r="F1772" s="6">
        <v>5</v>
      </c>
      <c r="G1772" s="6">
        <v>31</v>
      </c>
      <c r="H1772" s="7">
        <v>8</v>
      </c>
      <c r="I1772" s="7"/>
      <c r="J1772" s="7"/>
      <c r="K1772" s="9">
        <v>20000000</v>
      </c>
      <c r="L1772" s="9">
        <f t="shared" si="16"/>
        <v>40000000</v>
      </c>
      <c r="M1772" s="7" t="s">
        <v>56</v>
      </c>
    </row>
    <row r="1773" spans="1:13" x14ac:dyDescent="0.2">
      <c r="A1773" s="7" t="s">
        <v>19</v>
      </c>
      <c r="B1773" s="6">
        <v>1986</v>
      </c>
      <c r="C1773" s="6">
        <v>6</v>
      </c>
      <c r="D1773" s="6">
        <v>27</v>
      </c>
      <c r="E1773" s="6">
        <v>1986</v>
      </c>
      <c r="F1773" s="6">
        <v>6</v>
      </c>
      <c r="G1773" s="6">
        <v>30</v>
      </c>
      <c r="H1773" s="7">
        <v>1</v>
      </c>
      <c r="I1773" s="7"/>
      <c r="J1773" s="7"/>
      <c r="K1773" s="9">
        <v>5000000</v>
      </c>
      <c r="L1773" s="9">
        <f t="shared" si="16"/>
        <v>10000000</v>
      </c>
      <c r="M1773" s="7" t="s">
        <v>56</v>
      </c>
    </row>
    <row r="1774" spans="1:13" x14ac:dyDescent="0.2">
      <c r="A1774" s="7" t="s">
        <v>19</v>
      </c>
      <c r="B1774" s="6">
        <v>1986</v>
      </c>
      <c r="C1774" s="6">
        <v>7</v>
      </c>
      <c r="D1774" s="6">
        <v>1</v>
      </c>
      <c r="E1774" s="6">
        <v>1986</v>
      </c>
      <c r="F1774" s="6">
        <v>7</v>
      </c>
      <c r="G1774" s="6">
        <v>2</v>
      </c>
      <c r="H1774" s="7">
        <v>1</v>
      </c>
      <c r="I1774" s="7"/>
      <c r="J1774" s="7"/>
      <c r="K1774" s="9">
        <v>3000000</v>
      </c>
      <c r="L1774" s="9">
        <f t="shared" si="16"/>
        <v>6000000</v>
      </c>
      <c r="M1774" s="7" t="s">
        <v>56</v>
      </c>
    </row>
    <row r="1775" spans="1:13" x14ac:dyDescent="0.2">
      <c r="A1775" s="7" t="s">
        <v>19</v>
      </c>
      <c r="B1775" s="6">
        <v>1986</v>
      </c>
      <c r="C1775" s="6">
        <v>9</v>
      </c>
      <c r="D1775" s="6">
        <v>9</v>
      </c>
      <c r="E1775" s="6">
        <v>1986</v>
      </c>
      <c r="F1775" s="6">
        <v>9</v>
      </c>
      <c r="G1775" s="6">
        <v>17</v>
      </c>
      <c r="H1775" s="7">
        <v>6</v>
      </c>
      <c r="I1775" s="7"/>
      <c r="J1775" s="7"/>
      <c r="K1775" s="9">
        <v>323000000</v>
      </c>
      <c r="L1775" s="9">
        <f t="shared" si="16"/>
        <v>646000000</v>
      </c>
      <c r="M1775" s="7" t="s">
        <v>56</v>
      </c>
    </row>
    <row r="1776" spans="1:13" x14ac:dyDescent="0.2">
      <c r="A1776" s="7" t="s">
        <v>19</v>
      </c>
      <c r="B1776" s="6">
        <v>1986</v>
      </c>
      <c r="C1776" s="6">
        <v>9</v>
      </c>
      <c r="D1776" s="6">
        <v>25</v>
      </c>
      <c r="E1776" s="6">
        <v>1986</v>
      </c>
      <c r="F1776" s="6">
        <v>10</v>
      </c>
      <c r="G1776" s="6">
        <v>5</v>
      </c>
      <c r="H1776" s="7">
        <v>1</v>
      </c>
      <c r="I1776" s="7"/>
      <c r="J1776" s="7"/>
      <c r="K1776" s="9">
        <v>36000000</v>
      </c>
      <c r="L1776" s="9">
        <f t="shared" si="16"/>
        <v>72000000</v>
      </c>
      <c r="M1776" s="7" t="s">
        <v>56</v>
      </c>
    </row>
    <row r="1777" spans="1:13" x14ac:dyDescent="0.2">
      <c r="A1777" s="7" t="s">
        <v>19</v>
      </c>
      <c r="B1777" s="6">
        <v>1986</v>
      </c>
      <c r="C1777" s="6">
        <v>9</v>
      </c>
      <c r="D1777" s="6">
        <v>26</v>
      </c>
      <c r="E1777" s="6">
        <v>1986</v>
      </c>
      <c r="F1777" s="6">
        <v>10</v>
      </c>
      <c r="G1777" s="6">
        <v>13</v>
      </c>
      <c r="H1777" s="7">
        <v>10</v>
      </c>
      <c r="I1777" s="7"/>
      <c r="J1777" s="7"/>
      <c r="K1777" s="9">
        <v>40000000</v>
      </c>
      <c r="L1777" s="9">
        <f t="shared" si="16"/>
        <v>80000000</v>
      </c>
      <c r="M1777" s="7" t="s">
        <v>56</v>
      </c>
    </row>
    <row r="1778" spans="1:13" x14ac:dyDescent="0.2">
      <c r="A1778" s="7" t="s">
        <v>19</v>
      </c>
      <c r="B1778" s="6">
        <v>1986</v>
      </c>
      <c r="C1778" s="6">
        <v>10</v>
      </c>
      <c r="D1778" s="6">
        <v>9</v>
      </c>
      <c r="E1778" s="6">
        <v>1986</v>
      </c>
      <c r="F1778" s="6">
        <v>10</v>
      </c>
      <c r="G1778" s="6">
        <v>15</v>
      </c>
      <c r="H1778" s="7">
        <v>0</v>
      </c>
      <c r="I1778" s="7"/>
      <c r="J1778" s="7"/>
      <c r="K1778" s="9">
        <v>20000000</v>
      </c>
      <c r="L1778" s="9">
        <f t="shared" si="16"/>
        <v>40000000</v>
      </c>
      <c r="M1778" s="7" t="s">
        <v>56</v>
      </c>
    </row>
    <row r="1779" spans="1:13" x14ac:dyDescent="0.2">
      <c r="A1779" s="7" t="s">
        <v>19</v>
      </c>
      <c r="B1779" s="6">
        <v>1987</v>
      </c>
      <c r="C1779" s="6">
        <v>3</v>
      </c>
      <c r="D1779" s="6">
        <v>31</v>
      </c>
      <c r="E1779" s="6">
        <v>1987</v>
      </c>
      <c r="F1779" s="6">
        <v>4</v>
      </c>
      <c r="G1779" s="6">
        <v>9</v>
      </c>
      <c r="H1779" s="7">
        <v>5</v>
      </c>
      <c r="I1779" s="7"/>
      <c r="J1779" s="7"/>
      <c r="K1779" s="9">
        <v>110000000</v>
      </c>
      <c r="L1779" s="10">
        <f>K1779/0.52</f>
        <v>211538461.53846154</v>
      </c>
      <c r="M1779" s="7" t="s">
        <v>56</v>
      </c>
    </row>
    <row r="1780" spans="1:13" x14ac:dyDescent="0.2">
      <c r="A1780" s="7" t="s">
        <v>19</v>
      </c>
      <c r="B1780" s="6">
        <v>1987</v>
      </c>
      <c r="C1780" s="6">
        <v>5</v>
      </c>
      <c r="D1780" s="6">
        <v>26</v>
      </c>
      <c r="E1780" s="6">
        <v>1987</v>
      </c>
      <c r="F1780" s="6">
        <v>5</v>
      </c>
      <c r="G1780" s="6">
        <v>30</v>
      </c>
      <c r="H1780" s="7">
        <v>2</v>
      </c>
      <c r="I1780" s="7"/>
      <c r="J1780" s="7"/>
      <c r="K1780" s="9">
        <v>20000000</v>
      </c>
      <c r="L1780" s="10">
        <f>K1780/0.52</f>
        <v>38461538.461538464</v>
      </c>
      <c r="M1780" s="7" t="s">
        <v>56</v>
      </c>
    </row>
    <row r="1781" spans="1:13" x14ac:dyDescent="0.2">
      <c r="A1781" s="7" t="s">
        <v>19</v>
      </c>
      <c r="B1781" s="6">
        <v>1987</v>
      </c>
      <c r="C1781" s="6">
        <v>7</v>
      </c>
      <c r="D1781" s="6">
        <v>2</v>
      </c>
      <c r="E1781" s="6">
        <v>1987</v>
      </c>
      <c r="F1781" s="6">
        <v>7</v>
      </c>
      <c r="G1781" s="6">
        <v>3</v>
      </c>
      <c r="H1781" s="7"/>
      <c r="I1781" s="7"/>
      <c r="J1781" s="7"/>
      <c r="K1781" s="9">
        <v>20000000</v>
      </c>
      <c r="L1781" s="10">
        <f>K1781/0.52</f>
        <v>38461538.461538464</v>
      </c>
      <c r="M1781" s="7" t="s">
        <v>56</v>
      </c>
    </row>
    <row r="1782" spans="1:13" x14ac:dyDescent="0.2">
      <c r="A1782" s="7" t="s">
        <v>19</v>
      </c>
      <c r="B1782" s="6">
        <v>1988</v>
      </c>
      <c r="C1782" s="6">
        <v>1</v>
      </c>
      <c r="D1782" s="6">
        <v>1</v>
      </c>
      <c r="E1782" s="6">
        <v>1988</v>
      </c>
      <c r="F1782" s="6">
        <v>1</v>
      </c>
      <c r="G1782" s="6">
        <v>2</v>
      </c>
      <c r="H1782" s="7">
        <v>0</v>
      </c>
      <c r="I1782" s="7"/>
      <c r="J1782" s="7"/>
      <c r="K1782" s="9">
        <v>28000000</v>
      </c>
      <c r="L1782" s="9">
        <f>K1782/0.54</f>
        <v>51851851.851851851</v>
      </c>
      <c r="M1782" s="7" t="s">
        <v>56</v>
      </c>
    </row>
    <row r="1783" spans="1:13" x14ac:dyDescent="0.2">
      <c r="A1783" s="7" t="s">
        <v>19</v>
      </c>
      <c r="B1783" s="6">
        <v>1988</v>
      </c>
      <c r="C1783" s="6">
        <v>9</v>
      </c>
      <c r="D1783" s="6">
        <v>6</v>
      </c>
      <c r="E1783" s="6">
        <v>1988</v>
      </c>
      <c r="F1783" s="6">
        <v>9</v>
      </c>
      <c r="G1783" s="6">
        <v>9</v>
      </c>
      <c r="H1783" s="7">
        <v>7</v>
      </c>
      <c r="I1783" s="7"/>
      <c r="J1783" s="7"/>
      <c r="K1783" s="9">
        <v>24000000</v>
      </c>
      <c r="L1783" s="9">
        <f>K1783/0.54</f>
        <v>44444444.44444444</v>
      </c>
      <c r="M1783" s="7" t="s">
        <v>56</v>
      </c>
    </row>
    <row r="1784" spans="1:13" x14ac:dyDescent="0.2">
      <c r="A1784" s="7" t="s">
        <v>19</v>
      </c>
      <c r="B1784" s="6">
        <v>1989</v>
      </c>
      <c r="C1784" s="6">
        <v>2</v>
      </c>
      <c r="D1784" s="6">
        <v>13</v>
      </c>
      <c r="E1784" s="6">
        <v>1989</v>
      </c>
      <c r="F1784" s="6">
        <v>2</v>
      </c>
      <c r="G1784" s="6">
        <v>18</v>
      </c>
      <c r="H1784" s="7">
        <v>5</v>
      </c>
      <c r="I1784" s="7"/>
      <c r="J1784" s="7"/>
      <c r="K1784" s="9">
        <v>25000000</v>
      </c>
      <c r="L1784" s="9">
        <f>K1784/0.57</f>
        <v>43859649.122807018</v>
      </c>
      <c r="M1784" s="7" t="s">
        <v>56</v>
      </c>
    </row>
    <row r="1785" spans="1:13" x14ac:dyDescent="0.2">
      <c r="A1785" s="7" t="s">
        <v>19</v>
      </c>
      <c r="B1785" s="6">
        <v>1989</v>
      </c>
      <c r="C1785" s="6">
        <v>5</v>
      </c>
      <c r="D1785" s="6">
        <v>24</v>
      </c>
      <c r="E1785" s="6">
        <v>1989</v>
      </c>
      <c r="F1785" s="6">
        <v>5</v>
      </c>
      <c r="G1785" s="6">
        <v>26</v>
      </c>
      <c r="H1785" s="7">
        <v>151</v>
      </c>
      <c r="I1785" s="7"/>
      <c r="J1785" s="7"/>
      <c r="K1785" s="9">
        <v>21000000</v>
      </c>
      <c r="L1785" s="9">
        <f>K1785/0.57</f>
        <v>36842105.263157897</v>
      </c>
      <c r="M1785" s="7" t="s">
        <v>56</v>
      </c>
    </row>
    <row r="1786" spans="1:13" x14ac:dyDescent="0.2">
      <c r="A1786" s="7" t="s">
        <v>19</v>
      </c>
      <c r="B1786" s="6">
        <v>1990</v>
      </c>
      <c r="C1786" s="6">
        <v>3</v>
      </c>
      <c r="D1786" s="6">
        <v>16</v>
      </c>
      <c r="E1786" s="6">
        <v>1990</v>
      </c>
      <c r="F1786" s="6">
        <v>3</v>
      </c>
      <c r="G1786" s="6">
        <v>24</v>
      </c>
      <c r="H1786" s="7">
        <v>15</v>
      </c>
      <c r="I1786" s="7"/>
      <c r="J1786" s="7"/>
      <c r="K1786" s="9">
        <v>100000000</v>
      </c>
      <c r="L1786" s="12">
        <f>K1786/0.6</f>
        <v>166666666.66666669</v>
      </c>
      <c r="M1786" s="7" t="s">
        <v>56</v>
      </c>
    </row>
    <row r="1787" spans="1:13" x14ac:dyDescent="0.2">
      <c r="A1787" s="7" t="s">
        <v>19</v>
      </c>
      <c r="B1787" s="6">
        <v>1990</v>
      </c>
      <c r="C1787" s="6">
        <v>6</v>
      </c>
      <c r="D1787" s="6">
        <v>20</v>
      </c>
      <c r="E1787" s="6">
        <v>1990</v>
      </c>
      <c r="F1787" s="6">
        <v>6</v>
      </c>
      <c r="G1787" s="6">
        <v>22</v>
      </c>
      <c r="H1787" s="7">
        <v>1</v>
      </c>
      <c r="I1787" s="7"/>
      <c r="J1787" s="7"/>
      <c r="K1787" s="9">
        <v>1500000</v>
      </c>
      <c r="L1787" s="12">
        <f>K1787/0.6</f>
        <v>2500000</v>
      </c>
      <c r="M1787" s="7" t="s">
        <v>56</v>
      </c>
    </row>
    <row r="1788" spans="1:13" x14ac:dyDescent="0.2">
      <c r="A1788" s="7" t="s">
        <v>19</v>
      </c>
      <c r="B1788" s="6">
        <v>1990</v>
      </c>
      <c r="C1788" s="6">
        <v>11</v>
      </c>
      <c r="D1788" s="6">
        <v>10</v>
      </c>
      <c r="E1788" s="6">
        <v>1990</v>
      </c>
      <c r="F1788" s="6">
        <v>11</v>
      </c>
      <c r="G1788" s="6">
        <v>15</v>
      </c>
      <c r="H1788" s="7"/>
      <c r="I1788" s="7"/>
      <c r="J1788" s="7"/>
      <c r="K1788" s="9">
        <v>12800000</v>
      </c>
      <c r="L1788" s="12">
        <f>K1788/0.6</f>
        <v>21333333.333333336</v>
      </c>
      <c r="M1788" s="7" t="s">
        <v>56</v>
      </c>
    </row>
    <row r="1789" spans="1:13" x14ac:dyDescent="0.2">
      <c r="A1789" s="7" t="s">
        <v>19</v>
      </c>
      <c r="B1789" s="6">
        <v>1991</v>
      </c>
      <c r="C1789" s="6">
        <v>4</v>
      </c>
      <c r="D1789" s="6">
        <v>5</v>
      </c>
      <c r="E1789" s="6">
        <v>1991</v>
      </c>
      <c r="F1789" s="6">
        <v>4</v>
      </c>
      <c r="G1789" s="6">
        <v>9</v>
      </c>
      <c r="H1789" s="7"/>
      <c r="I1789" s="7"/>
      <c r="J1789" s="7"/>
      <c r="K1789" s="9">
        <v>3000000</v>
      </c>
      <c r="L1789" s="10">
        <f>K1789/0.62</f>
        <v>4838709.6774193551</v>
      </c>
      <c r="M1789" s="7" t="s">
        <v>56</v>
      </c>
    </row>
    <row r="1790" spans="1:13" x14ac:dyDescent="0.2">
      <c r="A1790" s="7" t="s">
        <v>19</v>
      </c>
      <c r="B1790" s="6">
        <v>1991</v>
      </c>
      <c r="C1790" s="6">
        <v>4</v>
      </c>
      <c r="D1790" s="6">
        <v>28</v>
      </c>
      <c r="E1790" s="6">
        <v>1991</v>
      </c>
      <c r="F1790" s="6">
        <v>5</v>
      </c>
      <c r="G1790" s="6">
        <v>2</v>
      </c>
      <c r="H1790" s="7"/>
      <c r="I1790" s="7"/>
      <c r="J1790" s="7"/>
      <c r="K1790" s="9">
        <v>100000000</v>
      </c>
      <c r="L1790" s="10">
        <f>K1790/0.62</f>
        <v>161290322.58064517</v>
      </c>
      <c r="M1790" s="7" t="s">
        <v>56</v>
      </c>
    </row>
    <row r="1791" spans="1:13" x14ac:dyDescent="0.2">
      <c r="A1791" s="7" t="s">
        <v>19</v>
      </c>
      <c r="B1791" s="6">
        <v>1991</v>
      </c>
      <c r="C1791" s="6">
        <v>10</v>
      </c>
      <c r="D1791" s="6">
        <v>8</v>
      </c>
      <c r="E1791" s="6">
        <v>1991</v>
      </c>
      <c r="F1791" s="6">
        <v>10</v>
      </c>
      <c r="G1791" s="6">
        <v>13</v>
      </c>
      <c r="H1791" s="7"/>
      <c r="I1791" s="7"/>
      <c r="J1791" s="7"/>
      <c r="K1791" s="9">
        <v>1000000</v>
      </c>
      <c r="L1791" s="10">
        <f>K1791/0.62</f>
        <v>1612903.2258064516</v>
      </c>
      <c r="M1791" s="7" t="s">
        <v>56</v>
      </c>
    </row>
    <row r="1792" spans="1:13" x14ac:dyDescent="0.2">
      <c r="A1792" s="7" t="s">
        <v>19</v>
      </c>
      <c r="B1792" s="6">
        <v>1991</v>
      </c>
      <c r="C1792" s="6">
        <v>12</v>
      </c>
      <c r="D1792" s="6">
        <v>14</v>
      </c>
      <c r="E1792" s="6">
        <v>1991</v>
      </c>
      <c r="F1792" s="6">
        <v>12</v>
      </c>
      <c r="G1792" s="6">
        <v>16</v>
      </c>
      <c r="H1792" s="7">
        <v>3</v>
      </c>
      <c r="I1792" s="7"/>
      <c r="J1792" s="7"/>
      <c r="K1792" s="9">
        <v>7100000</v>
      </c>
      <c r="L1792" s="10">
        <f>K1792/0.62</f>
        <v>11451612.903225806</v>
      </c>
      <c r="M1792" s="7" t="s">
        <v>56</v>
      </c>
    </row>
    <row r="1793" spans="1:13" x14ac:dyDescent="0.2">
      <c r="A1793" s="7" t="s">
        <v>19</v>
      </c>
      <c r="B1793" s="6">
        <v>1992</v>
      </c>
      <c r="C1793" s="6">
        <v>2</v>
      </c>
      <c r="D1793" s="6">
        <v>10</v>
      </c>
      <c r="E1793" s="6">
        <v>1992</v>
      </c>
      <c r="F1793" s="6">
        <v>2</v>
      </c>
      <c r="G1793" s="6">
        <v>12</v>
      </c>
      <c r="H1793" s="7">
        <v>8</v>
      </c>
      <c r="I1793" s="7"/>
      <c r="J1793" s="7"/>
      <c r="K1793" s="9">
        <v>30000000</v>
      </c>
      <c r="L1793" s="10">
        <f>K1793/0.64</f>
        <v>46875000</v>
      </c>
      <c r="M1793" s="7" t="s">
        <v>56</v>
      </c>
    </row>
    <row r="1794" spans="1:13" x14ac:dyDescent="0.2">
      <c r="A1794" s="7" t="s">
        <v>19</v>
      </c>
      <c r="B1794" s="6">
        <v>1992</v>
      </c>
      <c r="C1794" s="6">
        <v>3</v>
      </c>
      <c r="D1794" s="6">
        <v>4</v>
      </c>
      <c r="E1794" s="6">
        <v>1992</v>
      </c>
      <c r="F1794" s="6">
        <v>3</v>
      </c>
      <c r="G1794" s="6">
        <v>6</v>
      </c>
      <c r="H1794" s="7">
        <v>1</v>
      </c>
      <c r="I1794" s="7"/>
      <c r="J1794" s="7"/>
      <c r="K1794" s="9">
        <v>50000000</v>
      </c>
      <c r="L1794" s="10">
        <f>K1794/0.64</f>
        <v>78125000</v>
      </c>
      <c r="M1794" s="7" t="s">
        <v>56</v>
      </c>
    </row>
    <row r="1795" spans="1:13" x14ac:dyDescent="0.2">
      <c r="A1795" s="7" t="s">
        <v>19</v>
      </c>
      <c r="B1795" s="6">
        <v>1992</v>
      </c>
      <c r="C1795" s="6">
        <v>3</v>
      </c>
      <c r="D1795" s="6">
        <v>12</v>
      </c>
      <c r="E1795" s="6">
        <v>1992</v>
      </c>
      <c r="F1795" s="6">
        <v>3</v>
      </c>
      <c r="G1795" s="6">
        <v>14</v>
      </c>
      <c r="H1795" s="7"/>
      <c r="I1795" s="7"/>
      <c r="J1795" s="7"/>
      <c r="K1795" s="9">
        <v>10000000</v>
      </c>
      <c r="L1795" s="10">
        <f>K1795/0.64</f>
        <v>15625000</v>
      </c>
      <c r="M1795" s="7" t="s">
        <v>56</v>
      </c>
    </row>
    <row r="1796" spans="1:13" x14ac:dyDescent="0.2">
      <c r="A1796" s="7" t="s">
        <v>19</v>
      </c>
      <c r="B1796" s="6">
        <v>1993</v>
      </c>
      <c r="C1796" s="6">
        <v>2</v>
      </c>
      <c r="D1796" s="6">
        <v>23</v>
      </c>
      <c r="E1796" s="6">
        <v>1993</v>
      </c>
      <c r="F1796" s="6">
        <v>3</v>
      </c>
      <c r="G1796" s="6">
        <v>6</v>
      </c>
      <c r="H1796" s="7">
        <v>1</v>
      </c>
      <c r="I1796" s="7"/>
      <c r="J1796" s="7"/>
      <c r="K1796" s="9">
        <v>80000000</v>
      </c>
      <c r="L1796" s="9">
        <f>K1796/0.66</f>
        <v>121212121.2121212</v>
      </c>
      <c r="M1796" s="7" t="s">
        <v>56</v>
      </c>
    </row>
    <row r="1797" spans="1:13" x14ac:dyDescent="0.2">
      <c r="A1797" s="7" t="s">
        <v>19</v>
      </c>
      <c r="B1797" s="6">
        <v>1994</v>
      </c>
      <c r="C1797" s="6">
        <v>10</v>
      </c>
      <c r="D1797" s="6">
        <v>16</v>
      </c>
      <c r="E1797" s="6">
        <v>1994</v>
      </c>
      <c r="F1797" s="6">
        <v>10</v>
      </c>
      <c r="G1797" s="6">
        <v>25</v>
      </c>
      <c r="H1797" s="7"/>
      <c r="I1797" s="7"/>
      <c r="J1797" s="7"/>
      <c r="K1797" s="9">
        <v>1000000000</v>
      </c>
      <c r="L1797" s="10">
        <f>K1797/0.68</f>
        <v>1470588235.2941175</v>
      </c>
      <c r="M1797" s="11" t="s">
        <v>377</v>
      </c>
    </row>
    <row r="1798" spans="1:13" x14ac:dyDescent="0.2">
      <c r="A1798" s="7" t="s">
        <v>19</v>
      </c>
      <c r="B1798" s="6">
        <v>1995</v>
      </c>
      <c r="C1798" s="6">
        <v>1</v>
      </c>
      <c r="D1798" s="6">
        <v>1</v>
      </c>
      <c r="E1798" s="6">
        <v>1995</v>
      </c>
      <c r="F1798" s="6">
        <v>3</v>
      </c>
      <c r="G1798" s="6">
        <v>31</v>
      </c>
      <c r="H1798" s="16"/>
      <c r="I1798" s="7"/>
      <c r="J1798" s="7"/>
      <c r="K1798" s="9">
        <v>3000000000</v>
      </c>
      <c r="L1798" s="9">
        <f>K1798/0.7</f>
        <v>4285714285.7142859</v>
      </c>
      <c r="M1798" s="11" t="s">
        <v>329</v>
      </c>
    </row>
    <row r="1799" spans="1:13" x14ac:dyDescent="0.2">
      <c r="A1799" s="7" t="s">
        <v>19</v>
      </c>
      <c r="B1799" s="6">
        <v>1995</v>
      </c>
      <c r="C1799" s="6">
        <v>1</v>
      </c>
      <c r="D1799" s="6">
        <v>3</v>
      </c>
      <c r="E1799" s="6">
        <v>1995</v>
      </c>
      <c r="F1799" s="6">
        <v>1</v>
      </c>
      <c r="G1799" s="6">
        <v>17</v>
      </c>
      <c r="H1799" s="7">
        <v>11</v>
      </c>
      <c r="I1799" s="7"/>
      <c r="J1799" s="7"/>
      <c r="K1799" s="9">
        <v>300000000</v>
      </c>
      <c r="L1799" s="9">
        <f>K1799/0.7</f>
        <v>428571428.5714286</v>
      </c>
      <c r="M1799" s="7" t="s">
        <v>56</v>
      </c>
    </row>
    <row r="1800" spans="1:13" x14ac:dyDescent="0.2">
      <c r="A1800" s="7" t="s">
        <v>19</v>
      </c>
      <c r="B1800" s="6">
        <v>1996</v>
      </c>
      <c r="C1800" s="6">
        <v>1</v>
      </c>
      <c r="D1800" s="6">
        <v>18</v>
      </c>
      <c r="E1800" s="6">
        <v>1996</v>
      </c>
      <c r="F1800" s="6">
        <v>1</v>
      </c>
      <c r="G1800" s="6">
        <v>19</v>
      </c>
      <c r="H1800" s="7"/>
      <c r="I1800" s="7"/>
      <c r="J1800" s="7"/>
      <c r="K1800" s="9">
        <v>1500000000</v>
      </c>
      <c r="L1800" s="10">
        <f>K1800/0.72</f>
        <v>2083333333.3333335</v>
      </c>
      <c r="M1800" s="7" t="s">
        <v>229</v>
      </c>
    </row>
    <row r="1801" spans="1:13" x14ac:dyDescent="0.2">
      <c r="A1801" s="7" t="s">
        <v>19</v>
      </c>
      <c r="B1801" s="6">
        <v>1996</v>
      </c>
      <c r="C1801" s="6">
        <v>2</v>
      </c>
      <c r="D1801" s="6">
        <v>7</v>
      </c>
      <c r="E1801" s="6">
        <v>1996</v>
      </c>
      <c r="F1801" s="6">
        <v>2</v>
      </c>
      <c r="G1801" s="6">
        <v>12</v>
      </c>
      <c r="H1801" s="7">
        <v>7</v>
      </c>
      <c r="I1801" s="7"/>
      <c r="J1801" s="7"/>
      <c r="K1801" s="9">
        <v>1000000000</v>
      </c>
      <c r="L1801" s="10">
        <f>K1801/0.72</f>
        <v>1388888888.8888888</v>
      </c>
      <c r="M1801" s="11" t="s">
        <v>377</v>
      </c>
    </row>
    <row r="1802" spans="1:13" x14ac:dyDescent="0.2">
      <c r="A1802" s="7" t="s">
        <v>19</v>
      </c>
      <c r="B1802" s="6">
        <v>1996</v>
      </c>
      <c r="C1802" s="6">
        <v>12</v>
      </c>
      <c r="D1802" s="6">
        <v>26</v>
      </c>
      <c r="E1802" s="6">
        <v>1997</v>
      </c>
      <c r="F1802" s="6">
        <v>1</v>
      </c>
      <c r="G1802" s="6">
        <v>3</v>
      </c>
      <c r="H1802" s="7">
        <v>10</v>
      </c>
      <c r="I1802" s="7"/>
      <c r="J1802" s="7"/>
      <c r="K1802" s="9">
        <v>125000000</v>
      </c>
      <c r="L1802" s="10">
        <f>K1802/0.74</f>
        <v>168918918.91891891</v>
      </c>
      <c r="M1802" s="7" t="s">
        <v>56</v>
      </c>
    </row>
    <row r="1803" spans="1:13" x14ac:dyDescent="0.2">
      <c r="A1803" s="7" t="s">
        <v>19</v>
      </c>
      <c r="B1803" s="7">
        <v>1997</v>
      </c>
      <c r="C1803" s="7">
        <v>2</v>
      </c>
      <c r="D1803" s="7">
        <v>3</v>
      </c>
      <c r="E1803" s="7">
        <v>1997</v>
      </c>
      <c r="F1803" s="7">
        <v>5</v>
      </c>
      <c r="G1803" s="7">
        <v>24</v>
      </c>
      <c r="H1803" s="7"/>
      <c r="I1803" s="10"/>
      <c r="J1803" s="7"/>
      <c r="K1803" s="10">
        <v>4000000000</v>
      </c>
      <c r="L1803" s="10">
        <f>K1803/0.74</f>
        <v>5405405405.405405</v>
      </c>
      <c r="M1803" s="11" t="s">
        <v>329</v>
      </c>
    </row>
    <row r="1804" spans="1:13" x14ac:dyDescent="0.2">
      <c r="A1804" s="7" t="s">
        <v>19</v>
      </c>
      <c r="B1804" s="6">
        <v>1997</v>
      </c>
      <c r="C1804" s="6">
        <v>2</v>
      </c>
      <c r="D1804" s="6">
        <v>28</v>
      </c>
      <c r="E1804" s="6">
        <v>1997</v>
      </c>
      <c r="F1804" s="6">
        <v>3</v>
      </c>
      <c r="G1804" s="6">
        <v>15</v>
      </c>
      <c r="H1804" s="7">
        <v>50</v>
      </c>
      <c r="I1804" s="7"/>
      <c r="J1804" s="7"/>
      <c r="K1804" s="9">
        <v>500000000</v>
      </c>
      <c r="L1804" s="10">
        <f>K1804/0.74</f>
        <v>675675675.67567563</v>
      </c>
      <c r="M1804" s="7" t="s">
        <v>56</v>
      </c>
    </row>
    <row r="1805" spans="1:13" x14ac:dyDescent="0.2">
      <c r="A1805" s="7" t="s">
        <v>19</v>
      </c>
      <c r="B1805" s="6">
        <v>1998</v>
      </c>
      <c r="C1805" s="6">
        <v>2</v>
      </c>
      <c r="D1805" s="6">
        <v>3</v>
      </c>
      <c r="E1805" s="6">
        <v>1998</v>
      </c>
      <c r="F1805" s="6">
        <v>2</v>
      </c>
      <c r="G1805" s="6">
        <v>21</v>
      </c>
      <c r="H1805" s="7">
        <v>13</v>
      </c>
      <c r="I1805" s="7"/>
      <c r="J1805" s="7"/>
      <c r="K1805" s="9">
        <v>500000000</v>
      </c>
      <c r="L1805" s="9">
        <f t="shared" ref="L1805:L1811" si="17">K1805/0.75</f>
        <v>666666666.66666663</v>
      </c>
      <c r="M1805" s="7" t="s">
        <v>56</v>
      </c>
    </row>
    <row r="1806" spans="1:13" x14ac:dyDescent="0.2">
      <c r="A1806" s="7" t="s">
        <v>19</v>
      </c>
      <c r="B1806" s="6">
        <v>1998</v>
      </c>
      <c r="C1806" s="6">
        <v>4</v>
      </c>
      <c r="D1806" s="6">
        <v>17</v>
      </c>
      <c r="E1806" s="6">
        <v>1998</v>
      </c>
      <c r="F1806" s="6">
        <v>4</v>
      </c>
      <c r="G1806" s="6">
        <v>21</v>
      </c>
      <c r="H1806" s="7">
        <v>2</v>
      </c>
      <c r="I1806" s="7"/>
      <c r="J1806" s="7"/>
      <c r="K1806" s="9">
        <v>100000000</v>
      </c>
      <c r="L1806" s="9">
        <f t="shared" si="17"/>
        <v>133333333.33333333</v>
      </c>
      <c r="M1806" s="7" t="s">
        <v>56</v>
      </c>
    </row>
    <row r="1807" spans="1:13" x14ac:dyDescent="0.2">
      <c r="A1807" s="7" t="s">
        <v>19</v>
      </c>
      <c r="B1807" s="6">
        <v>1998</v>
      </c>
      <c r="C1807" s="6">
        <v>6</v>
      </c>
      <c r="D1807" s="6">
        <v>24</v>
      </c>
      <c r="E1807" s="6">
        <v>1998</v>
      </c>
      <c r="F1807" s="6">
        <v>7</v>
      </c>
      <c r="G1807" s="6">
        <v>1</v>
      </c>
      <c r="H1807" s="7">
        <v>21</v>
      </c>
      <c r="I1807" s="7"/>
      <c r="J1807" s="7"/>
      <c r="K1807" s="9">
        <v>469000000</v>
      </c>
      <c r="L1807" s="9">
        <f t="shared" si="17"/>
        <v>625333333.33333337</v>
      </c>
      <c r="M1807" s="7" t="s">
        <v>56</v>
      </c>
    </row>
    <row r="1808" spans="1:13" x14ac:dyDescent="0.2">
      <c r="A1808" s="7" t="s">
        <v>19</v>
      </c>
      <c r="B1808" s="6">
        <v>1998</v>
      </c>
      <c r="C1808" s="6">
        <v>9</v>
      </c>
      <c r="D1808" s="6">
        <v>15</v>
      </c>
      <c r="E1808" s="6">
        <v>1998</v>
      </c>
      <c r="F1808" s="6">
        <v>9</v>
      </c>
      <c r="G1808" s="6">
        <v>16</v>
      </c>
      <c r="H1808" s="7">
        <v>4</v>
      </c>
      <c r="I1808" s="7"/>
      <c r="J1808" s="7"/>
      <c r="K1808" s="9">
        <v>250000000</v>
      </c>
      <c r="L1808" s="9">
        <f t="shared" si="17"/>
        <v>333333333.33333331</v>
      </c>
      <c r="M1808" s="7" t="s">
        <v>56</v>
      </c>
    </row>
    <row r="1809" spans="1:13" x14ac:dyDescent="0.2">
      <c r="A1809" s="7" t="s">
        <v>19</v>
      </c>
      <c r="B1809" s="6">
        <v>1998</v>
      </c>
      <c r="C1809" s="6">
        <v>10</v>
      </c>
      <c r="D1809" s="6">
        <v>6</v>
      </c>
      <c r="E1809" s="6">
        <v>1998</v>
      </c>
      <c r="F1809" s="6">
        <v>10</v>
      </c>
      <c r="G1809" s="6">
        <v>7</v>
      </c>
      <c r="H1809" s="7">
        <v>11</v>
      </c>
      <c r="I1809" s="7"/>
      <c r="J1809" s="7"/>
      <c r="K1809" s="9">
        <v>50000000</v>
      </c>
      <c r="L1809" s="9">
        <f t="shared" si="17"/>
        <v>66666666.666666664</v>
      </c>
      <c r="M1809" s="7" t="s">
        <v>56</v>
      </c>
    </row>
    <row r="1810" spans="1:13" x14ac:dyDescent="0.2">
      <c r="A1810" s="7" t="s">
        <v>19</v>
      </c>
      <c r="B1810" s="6">
        <v>1998</v>
      </c>
      <c r="C1810" s="6">
        <v>10</v>
      </c>
      <c r="D1810" s="6">
        <v>17</v>
      </c>
      <c r="E1810" s="6">
        <v>1998</v>
      </c>
      <c r="F1810" s="6">
        <v>10</v>
      </c>
      <c r="G1810" s="6">
        <v>23</v>
      </c>
      <c r="H1810" s="7">
        <v>29</v>
      </c>
      <c r="I1810" s="7"/>
      <c r="J1810" s="7"/>
      <c r="K1810" s="9">
        <v>1000000000</v>
      </c>
      <c r="L1810" s="9">
        <f t="shared" si="17"/>
        <v>1333333333.3333333</v>
      </c>
      <c r="M1810" s="7" t="s">
        <v>56</v>
      </c>
    </row>
    <row r="1811" spans="1:13" x14ac:dyDescent="0.2">
      <c r="A1811" s="7" t="s">
        <v>19</v>
      </c>
      <c r="B1811" s="6">
        <v>1998</v>
      </c>
      <c r="C1811" s="6">
        <v>10</v>
      </c>
      <c r="D1811" s="6">
        <v>30</v>
      </c>
      <c r="E1811" s="6">
        <v>1998</v>
      </c>
      <c r="F1811" s="6">
        <v>10</v>
      </c>
      <c r="G1811" s="6">
        <v>31</v>
      </c>
      <c r="H1811" s="7">
        <v>1</v>
      </c>
      <c r="I1811" s="7"/>
      <c r="J1811" s="7"/>
      <c r="K1811" s="9">
        <v>37000000</v>
      </c>
      <c r="L1811" s="9">
        <f t="shared" si="17"/>
        <v>49333333.333333336</v>
      </c>
      <c r="M1811" s="7" t="s">
        <v>56</v>
      </c>
    </row>
    <row r="1812" spans="1:13" x14ac:dyDescent="0.2">
      <c r="A1812" s="7" t="s">
        <v>19</v>
      </c>
      <c r="B1812" s="6">
        <v>1999</v>
      </c>
      <c r="C1812" s="6">
        <v>1</v>
      </c>
      <c r="D1812" s="6">
        <v>19</v>
      </c>
      <c r="E1812" s="6">
        <v>1999</v>
      </c>
      <c r="F1812" s="6">
        <v>1</v>
      </c>
      <c r="G1812" s="6">
        <v>20</v>
      </c>
      <c r="H1812" s="7"/>
      <c r="I1812" s="7"/>
      <c r="J1812" s="7"/>
      <c r="K1812" s="9">
        <v>200</v>
      </c>
      <c r="L1812" s="10">
        <f>K1812/0.76</f>
        <v>263.15789473684208</v>
      </c>
      <c r="M1812" s="7" t="s">
        <v>56</v>
      </c>
    </row>
    <row r="1813" spans="1:13" x14ac:dyDescent="0.2">
      <c r="A1813" s="7" t="s">
        <v>19</v>
      </c>
      <c r="B1813" s="6">
        <v>1999</v>
      </c>
      <c r="C1813" s="6">
        <v>4</v>
      </c>
      <c r="D1813" s="6">
        <v>29</v>
      </c>
      <c r="E1813" s="6">
        <v>1999</v>
      </c>
      <c r="F1813" s="6">
        <v>5</v>
      </c>
      <c r="G1813" s="6">
        <v>6</v>
      </c>
      <c r="H1813" s="7"/>
      <c r="I1813" s="7"/>
      <c r="J1813" s="7"/>
      <c r="K1813" s="9">
        <v>5000000</v>
      </c>
      <c r="L1813" s="10">
        <f>K1813/0.76</f>
        <v>6578947.3684210526</v>
      </c>
      <c r="M1813" s="7" t="s">
        <v>56</v>
      </c>
    </row>
    <row r="1814" spans="1:13" x14ac:dyDescent="0.2">
      <c r="A1814" s="7" t="s">
        <v>19</v>
      </c>
      <c r="B1814" s="6">
        <v>1999</v>
      </c>
      <c r="C1814" s="6">
        <v>6</v>
      </c>
      <c r="D1814" s="6">
        <v>28</v>
      </c>
      <c r="E1814" s="6">
        <v>1999</v>
      </c>
      <c r="F1814" s="6">
        <v>7</v>
      </c>
      <c r="G1814" s="6">
        <v>5</v>
      </c>
      <c r="H1814" s="7">
        <v>4</v>
      </c>
      <c r="I1814" s="7"/>
      <c r="J1814" s="7"/>
      <c r="K1814" s="9">
        <v>4000000</v>
      </c>
      <c r="L1814" s="10">
        <f>K1814/0.76</f>
        <v>5263157.8947368423</v>
      </c>
      <c r="M1814" s="7" t="s">
        <v>56</v>
      </c>
    </row>
    <row r="1815" spans="1:13" x14ac:dyDescent="0.2">
      <c r="A1815" s="7" t="s">
        <v>19</v>
      </c>
      <c r="B1815" s="6">
        <v>1999</v>
      </c>
      <c r="C1815" s="6">
        <v>7</v>
      </c>
      <c r="D1815" s="6">
        <v>4</v>
      </c>
      <c r="E1815" s="6">
        <v>1999</v>
      </c>
      <c r="F1815" s="6">
        <v>7</v>
      </c>
      <c r="G1815" s="6">
        <v>5</v>
      </c>
      <c r="H1815" s="7">
        <v>0</v>
      </c>
      <c r="I1815" s="7"/>
      <c r="J1815" s="7"/>
      <c r="K1815" s="9">
        <v>14300000</v>
      </c>
      <c r="L1815" s="10">
        <f>K1815/0.76</f>
        <v>18815789.47368421</v>
      </c>
      <c r="M1815" s="7" t="s">
        <v>56</v>
      </c>
    </row>
    <row r="1816" spans="1:13" x14ac:dyDescent="0.2">
      <c r="A1816" s="7" t="s">
        <v>19</v>
      </c>
      <c r="B1816" s="6">
        <v>1999</v>
      </c>
      <c r="C1816" s="6">
        <v>8</v>
      </c>
      <c r="D1816" s="6">
        <v>6</v>
      </c>
      <c r="E1816" s="6">
        <v>1999</v>
      </c>
      <c r="F1816" s="6">
        <v>8</v>
      </c>
      <c r="G1816" s="6">
        <v>8</v>
      </c>
      <c r="H1816" s="7">
        <v>1</v>
      </c>
      <c r="I1816" s="7"/>
      <c r="J1816" s="7"/>
      <c r="K1816" s="9">
        <v>8800000</v>
      </c>
      <c r="L1816" s="10">
        <f>K1816/0.76</f>
        <v>11578947.368421052</v>
      </c>
      <c r="M1816" s="7" t="s">
        <v>56</v>
      </c>
    </row>
    <row r="1817" spans="1:13" x14ac:dyDescent="0.2">
      <c r="A1817" s="7" t="s">
        <v>19</v>
      </c>
      <c r="B1817" s="6">
        <v>2000</v>
      </c>
      <c r="C1817" s="6">
        <v>5</v>
      </c>
      <c r="D1817" s="6">
        <v>6</v>
      </c>
      <c r="E1817" s="6">
        <v>2000</v>
      </c>
      <c r="F1817" s="6">
        <v>5</v>
      </c>
      <c r="G1817" s="6">
        <v>9</v>
      </c>
      <c r="H1817" s="7">
        <v>3</v>
      </c>
      <c r="I1817" s="7"/>
      <c r="J1817" s="7"/>
      <c r="K1817" s="9">
        <v>30000000</v>
      </c>
      <c r="L1817" s="10">
        <f>K1817/0.79</f>
        <v>37974683.544303797</v>
      </c>
      <c r="M1817" s="7" t="s">
        <v>56</v>
      </c>
    </row>
    <row r="1818" spans="1:13" x14ac:dyDescent="0.2">
      <c r="A1818" s="7" t="s">
        <v>19</v>
      </c>
      <c r="B1818" s="6">
        <v>2000</v>
      </c>
      <c r="C1818" s="6">
        <v>10</v>
      </c>
      <c r="D1818" s="6">
        <v>22</v>
      </c>
      <c r="E1818" s="6">
        <v>2000</v>
      </c>
      <c r="F1818" s="6">
        <v>10</v>
      </c>
      <c r="G1818" s="6">
        <v>23</v>
      </c>
      <c r="H1818" s="7">
        <v>1</v>
      </c>
      <c r="I1818" s="7"/>
      <c r="J1818" s="7"/>
      <c r="K1818" s="9">
        <v>7800000</v>
      </c>
      <c r="L1818" s="10">
        <f>K1818/0.79</f>
        <v>9873417.7215189878</v>
      </c>
      <c r="M1818" s="7" t="s">
        <v>56</v>
      </c>
    </row>
    <row r="1819" spans="1:13" x14ac:dyDescent="0.2">
      <c r="A1819" s="7" t="s">
        <v>19</v>
      </c>
      <c r="B1819" s="6">
        <v>2000</v>
      </c>
      <c r="C1819" s="6">
        <v>11</v>
      </c>
      <c r="D1819" s="6">
        <v>2</v>
      </c>
      <c r="E1819" s="6">
        <v>2000</v>
      </c>
      <c r="F1819" s="6">
        <v>11</v>
      </c>
      <c r="G1819" s="6">
        <v>3</v>
      </c>
      <c r="H1819" s="7"/>
      <c r="I1819" s="7"/>
      <c r="J1819" s="7"/>
      <c r="K1819" s="9">
        <v>20000000</v>
      </c>
      <c r="L1819" s="10">
        <f>K1819/0.79</f>
        <v>25316455.696202531</v>
      </c>
      <c r="M1819" s="7" t="s">
        <v>56</v>
      </c>
    </row>
    <row r="1820" spans="1:13" x14ac:dyDescent="0.2">
      <c r="A1820" s="7" t="s">
        <v>19</v>
      </c>
      <c r="B1820" s="6">
        <v>2001</v>
      </c>
      <c r="C1820" s="6">
        <v>4</v>
      </c>
      <c r="D1820" s="6">
        <v>15</v>
      </c>
      <c r="E1820" s="6">
        <v>2001</v>
      </c>
      <c r="F1820" s="6">
        <v>5</v>
      </c>
      <c r="G1820" s="6">
        <v>15</v>
      </c>
      <c r="H1820" s="7">
        <v>1</v>
      </c>
      <c r="I1820" s="7"/>
      <c r="J1820" s="7"/>
      <c r="K1820" s="9">
        <v>13000000</v>
      </c>
      <c r="L1820" s="10">
        <f>K1820/0.81</f>
        <v>16049382.716049382</v>
      </c>
      <c r="M1820" s="7" t="s">
        <v>56</v>
      </c>
    </row>
    <row r="1821" spans="1:13" x14ac:dyDescent="0.2">
      <c r="A1821" s="7" t="s">
        <v>19</v>
      </c>
      <c r="B1821" s="6">
        <v>2001</v>
      </c>
      <c r="C1821" s="6">
        <v>6</v>
      </c>
      <c r="D1821" s="6">
        <v>6</v>
      </c>
      <c r="E1821" s="6">
        <v>2001</v>
      </c>
      <c r="F1821" s="6">
        <v>6</v>
      </c>
      <c r="G1821" s="6">
        <v>13</v>
      </c>
      <c r="H1821" s="7">
        <v>47</v>
      </c>
      <c r="I1821" s="7"/>
      <c r="J1821" s="7"/>
      <c r="K1821" s="9">
        <v>1015000000</v>
      </c>
      <c r="L1821" s="10">
        <f>K1821/0.81</f>
        <v>1253086419.7530863</v>
      </c>
      <c r="M1821" s="7" t="s">
        <v>56</v>
      </c>
    </row>
    <row r="1822" spans="1:13" x14ac:dyDescent="0.2">
      <c r="A1822" s="7" t="s">
        <v>19</v>
      </c>
      <c r="B1822" s="6">
        <v>2002</v>
      </c>
      <c r="C1822" s="6">
        <v>3</v>
      </c>
      <c r="D1822" s="6">
        <v>17</v>
      </c>
      <c r="E1822" s="6">
        <v>2002</v>
      </c>
      <c r="F1822" s="6">
        <v>3</v>
      </c>
      <c r="G1822" s="6">
        <v>24</v>
      </c>
      <c r="H1822" s="7">
        <v>7</v>
      </c>
      <c r="I1822" s="7"/>
      <c r="J1822" s="7"/>
      <c r="K1822" s="9">
        <v>76000000</v>
      </c>
      <c r="L1822" s="9">
        <f t="shared" ref="L1822:L1831" si="18">K1822/0.82</f>
        <v>92682926.829268292</v>
      </c>
      <c r="M1822" s="7" t="s">
        <v>56</v>
      </c>
    </row>
    <row r="1823" spans="1:13" x14ac:dyDescent="0.2">
      <c r="A1823" s="7" t="s">
        <v>19</v>
      </c>
      <c r="B1823" s="6">
        <v>2002</v>
      </c>
      <c r="C1823" s="6">
        <v>4</v>
      </c>
      <c r="D1823" s="6">
        <v>17</v>
      </c>
      <c r="E1823" s="6">
        <v>2002</v>
      </c>
      <c r="F1823" s="6">
        <v>4</v>
      </c>
      <c r="G1823" s="6">
        <v>22</v>
      </c>
      <c r="H1823" s="7">
        <v>0</v>
      </c>
      <c r="I1823" s="7"/>
      <c r="J1823" s="7"/>
      <c r="K1823" s="9">
        <v>30000000</v>
      </c>
      <c r="L1823" s="9">
        <f t="shared" si="18"/>
        <v>36585365.853658542</v>
      </c>
      <c r="M1823" s="7" t="s">
        <v>56</v>
      </c>
    </row>
    <row r="1824" spans="1:13" x14ac:dyDescent="0.2">
      <c r="A1824" s="7" t="s">
        <v>19</v>
      </c>
      <c r="B1824" s="6">
        <v>2002</v>
      </c>
      <c r="C1824" s="6">
        <v>4</v>
      </c>
      <c r="D1824" s="6">
        <v>25</v>
      </c>
      <c r="E1824" s="6">
        <v>2002</v>
      </c>
      <c r="F1824" s="6">
        <v>4</v>
      </c>
      <c r="G1824" s="6">
        <v>27</v>
      </c>
      <c r="H1824" s="7">
        <v>1</v>
      </c>
      <c r="I1824" s="7"/>
      <c r="J1824" s="7"/>
      <c r="K1824" s="9">
        <v>3000000</v>
      </c>
      <c r="L1824" s="9">
        <f t="shared" si="18"/>
        <v>3658536.5853658537</v>
      </c>
      <c r="M1824" s="7" t="s">
        <v>56</v>
      </c>
    </row>
    <row r="1825" spans="1:13" x14ac:dyDescent="0.2">
      <c r="A1825" s="7" t="s">
        <v>19</v>
      </c>
      <c r="B1825" s="6">
        <v>2002</v>
      </c>
      <c r="C1825" s="6">
        <v>4</v>
      </c>
      <c r="D1825" s="6">
        <v>27</v>
      </c>
      <c r="E1825" s="6">
        <v>2002</v>
      </c>
      <c r="F1825" s="6">
        <v>5</v>
      </c>
      <c r="G1825" s="6">
        <v>31</v>
      </c>
      <c r="H1825" s="7">
        <v>0</v>
      </c>
      <c r="I1825" s="7"/>
      <c r="J1825" s="7"/>
      <c r="K1825" s="9">
        <v>7800000</v>
      </c>
      <c r="L1825" s="9">
        <f t="shared" si="18"/>
        <v>9512195.1219512206</v>
      </c>
      <c r="M1825" s="7" t="s">
        <v>56</v>
      </c>
    </row>
    <row r="1826" spans="1:13" x14ac:dyDescent="0.2">
      <c r="A1826" s="7" t="s">
        <v>19</v>
      </c>
      <c r="B1826" s="6">
        <v>2002</v>
      </c>
      <c r="C1826" s="6">
        <v>6</v>
      </c>
      <c r="D1826" s="6">
        <v>8</v>
      </c>
      <c r="E1826" s="6">
        <v>2002</v>
      </c>
      <c r="F1826" s="6">
        <v>6</v>
      </c>
      <c r="G1826" s="6">
        <v>29</v>
      </c>
      <c r="H1826" s="7">
        <v>0</v>
      </c>
      <c r="I1826" s="7"/>
      <c r="J1826" s="7"/>
      <c r="K1826" s="9">
        <v>370000000</v>
      </c>
      <c r="L1826" s="9">
        <f t="shared" si="18"/>
        <v>451219512.195122</v>
      </c>
      <c r="M1826" s="7" t="s">
        <v>56</v>
      </c>
    </row>
    <row r="1827" spans="1:13" x14ac:dyDescent="0.2">
      <c r="A1827" s="7" t="s">
        <v>19</v>
      </c>
      <c r="B1827" s="6">
        <v>2002</v>
      </c>
      <c r="C1827" s="6">
        <v>7</v>
      </c>
      <c r="D1827" s="6">
        <v>6</v>
      </c>
      <c r="E1827" s="6">
        <v>2002</v>
      </c>
      <c r="F1827" s="6">
        <v>7</v>
      </c>
      <c r="G1827" s="6">
        <v>8</v>
      </c>
      <c r="H1827" s="7">
        <v>1</v>
      </c>
      <c r="I1827" s="7"/>
      <c r="J1827" s="7"/>
      <c r="K1827" s="9">
        <v>800000</v>
      </c>
      <c r="L1827" s="9">
        <f t="shared" si="18"/>
        <v>975609.75609756098</v>
      </c>
      <c r="M1827" s="7" t="s">
        <v>56</v>
      </c>
    </row>
    <row r="1828" spans="1:13" x14ac:dyDescent="0.2">
      <c r="A1828" s="7" t="s">
        <v>19</v>
      </c>
      <c r="B1828" s="6">
        <v>2002</v>
      </c>
      <c r="C1828" s="6">
        <v>7</v>
      </c>
      <c r="D1828" s="6">
        <v>25</v>
      </c>
      <c r="E1828" s="6">
        <v>2002</v>
      </c>
      <c r="F1828" s="6">
        <v>7</v>
      </c>
      <c r="G1828" s="6">
        <v>27</v>
      </c>
      <c r="H1828" s="7">
        <v>0</v>
      </c>
      <c r="I1828" s="7"/>
      <c r="J1828" s="7"/>
      <c r="K1828" s="9">
        <v>3000000</v>
      </c>
      <c r="L1828" s="9">
        <f t="shared" si="18"/>
        <v>3658536.5853658537</v>
      </c>
      <c r="M1828" s="7" t="s">
        <v>56</v>
      </c>
    </row>
    <row r="1829" spans="1:13" x14ac:dyDescent="0.2">
      <c r="A1829" s="7" t="s">
        <v>19</v>
      </c>
      <c r="B1829" s="6">
        <v>2002</v>
      </c>
      <c r="C1829" s="6">
        <v>9</v>
      </c>
      <c r="D1829" s="6">
        <v>26</v>
      </c>
      <c r="E1829" s="6">
        <v>2002</v>
      </c>
      <c r="F1829" s="6">
        <v>9</v>
      </c>
      <c r="G1829" s="6">
        <v>29</v>
      </c>
      <c r="H1829" s="7">
        <v>1</v>
      </c>
      <c r="I1829" s="7"/>
      <c r="J1829" s="7"/>
      <c r="K1829" s="9">
        <v>100000000</v>
      </c>
      <c r="L1829" s="9">
        <f t="shared" si="18"/>
        <v>121951219.51219513</v>
      </c>
      <c r="M1829" s="7" t="s">
        <v>56</v>
      </c>
    </row>
    <row r="1830" spans="1:13" x14ac:dyDescent="0.2">
      <c r="A1830" s="7" t="s">
        <v>19</v>
      </c>
      <c r="B1830" s="6">
        <v>2002</v>
      </c>
      <c r="C1830" s="6">
        <v>9</v>
      </c>
      <c r="D1830" s="6">
        <v>29</v>
      </c>
      <c r="E1830" s="6">
        <v>2002</v>
      </c>
      <c r="F1830" s="6">
        <v>10</v>
      </c>
      <c r="G1830" s="6">
        <v>7</v>
      </c>
      <c r="H1830" s="7">
        <v>8</v>
      </c>
      <c r="I1830" s="7"/>
      <c r="J1830" s="7"/>
      <c r="K1830" s="9">
        <v>170000000</v>
      </c>
      <c r="L1830" s="9">
        <f t="shared" si="18"/>
        <v>207317073.17073172</v>
      </c>
      <c r="M1830" s="7" t="s">
        <v>56</v>
      </c>
    </row>
    <row r="1831" spans="1:13" x14ac:dyDescent="0.2">
      <c r="A1831" s="7" t="s">
        <v>19</v>
      </c>
      <c r="B1831" s="6">
        <v>2002</v>
      </c>
      <c r="C1831" s="6">
        <v>10</v>
      </c>
      <c r="D1831" s="6">
        <v>24</v>
      </c>
      <c r="E1831" s="6">
        <v>2002</v>
      </c>
      <c r="F1831" s="6">
        <v>10</v>
      </c>
      <c r="G1831" s="6">
        <v>28</v>
      </c>
      <c r="H1831" s="7"/>
      <c r="I1831" s="7"/>
      <c r="J1831" s="7"/>
      <c r="K1831" s="9">
        <v>10000000</v>
      </c>
      <c r="L1831" s="9">
        <f t="shared" si="18"/>
        <v>12195121.951219512</v>
      </c>
      <c r="M1831" s="7" t="s">
        <v>56</v>
      </c>
    </row>
    <row r="1832" spans="1:13" x14ac:dyDescent="0.2">
      <c r="A1832" s="7" t="s">
        <v>19</v>
      </c>
      <c r="B1832" s="6">
        <v>2003</v>
      </c>
      <c r="C1832" s="6">
        <v>4</v>
      </c>
      <c r="D1832" s="6">
        <v>7</v>
      </c>
      <c r="E1832" s="6">
        <v>2003</v>
      </c>
      <c r="F1832" s="6">
        <v>4</v>
      </c>
      <c r="G1832" s="6">
        <v>10</v>
      </c>
      <c r="H1832" s="7"/>
      <c r="I1832" s="7"/>
      <c r="J1832" s="7"/>
      <c r="K1832" s="9">
        <v>20000000</v>
      </c>
      <c r="L1832" s="10">
        <f t="shared" ref="L1832:L1837" si="19">K1832/0.84</f>
        <v>23809523.80952381</v>
      </c>
      <c r="M1832" s="7" t="s">
        <v>56</v>
      </c>
    </row>
    <row r="1833" spans="1:13" x14ac:dyDescent="0.2">
      <c r="A1833" s="11" t="s">
        <v>19</v>
      </c>
      <c r="B1833" s="7">
        <v>2003</v>
      </c>
      <c r="C1833" s="7">
        <v>5</v>
      </c>
      <c r="D1833" s="7">
        <v>6</v>
      </c>
      <c r="E1833" s="7">
        <v>2003</v>
      </c>
      <c r="F1833" s="7">
        <v>5</v>
      </c>
      <c r="G1833" s="7">
        <v>14</v>
      </c>
      <c r="H1833" s="7">
        <v>3</v>
      </c>
      <c r="I1833" s="7">
        <v>2000</v>
      </c>
      <c r="J1833" s="7"/>
      <c r="K1833" s="10">
        <v>17000000</v>
      </c>
      <c r="L1833" s="10">
        <f t="shared" si="19"/>
        <v>20238095.238095239</v>
      </c>
      <c r="M1833" s="7" t="s">
        <v>12</v>
      </c>
    </row>
    <row r="1834" spans="1:13" x14ac:dyDescent="0.2">
      <c r="A1834" s="7" t="s">
        <v>19</v>
      </c>
      <c r="B1834" s="6">
        <v>2003</v>
      </c>
      <c r="C1834" s="6">
        <v>5</v>
      </c>
      <c r="D1834" s="6">
        <v>14</v>
      </c>
      <c r="E1834" s="6">
        <v>2003</v>
      </c>
      <c r="F1834" s="6">
        <v>5</v>
      </c>
      <c r="G1834" s="6">
        <v>17</v>
      </c>
      <c r="H1834" s="7">
        <v>0</v>
      </c>
      <c r="I1834" s="7"/>
      <c r="J1834" s="7"/>
      <c r="K1834" s="9">
        <v>95000000</v>
      </c>
      <c r="L1834" s="10">
        <f t="shared" si="19"/>
        <v>113095238.0952381</v>
      </c>
      <c r="M1834" s="7" t="s">
        <v>56</v>
      </c>
    </row>
    <row r="1835" spans="1:13" x14ac:dyDescent="0.2">
      <c r="A1835" s="7" t="s">
        <v>19</v>
      </c>
      <c r="B1835" s="6">
        <v>2003</v>
      </c>
      <c r="C1835" s="6">
        <v>6</v>
      </c>
      <c r="D1835" s="6">
        <v>22</v>
      </c>
      <c r="E1835" s="6">
        <v>2003</v>
      </c>
      <c r="F1835" s="6">
        <v>6</v>
      </c>
      <c r="G1835" s="6">
        <v>28</v>
      </c>
      <c r="H1835" s="7">
        <v>0</v>
      </c>
      <c r="I1835" s="7"/>
      <c r="J1835" s="7"/>
      <c r="K1835" s="9">
        <v>11300000</v>
      </c>
      <c r="L1835" s="10">
        <f t="shared" si="19"/>
        <v>13452380.952380953</v>
      </c>
      <c r="M1835" s="7" t="s">
        <v>56</v>
      </c>
    </row>
    <row r="1836" spans="1:13" x14ac:dyDescent="0.2">
      <c r="A1836" s="7" t="s">
        <v>19</v>
      </c>
      <c r="B1836" s="6">
        <v>2003</v>
      </c>
      <c r="C1836" s="6">
        <v>8</v>
      </c>
      <c r="D1836" s="6">
        <v>19</v>
      </c>
      <c r="E1836" s="6">
        <v>2003</v>
      </c>
      <c r="F1836" s="6">
        <v>8</v>
      </c>
      <c r="G1836" s="6">
        <v>21</v>
      </c>
      <c r="H1836" s="7">
        <v>0</v>
      </c>
      <c r="I1836" s="7"/>
      <c r="J1836" s="7"/>
      <c r="K1836" s="9">
        <v>100000000</v>
      </c>
      <c r="L1836" s="10">
        <f t="shared" si="19"/>
        <v>119047619.04761904</v>
      </c>
      <c r="M1836" s="7" t="s">
        <v>56</v>
      </c>
    </row>
    <row r="1837" spans="1:13" x14ac:dyDescent="0.2">
      <c r="A1837" s="7" t="s">
        <v>19</v>
      </c>
      <c r="B1837" s="6">
        <v>2003</v>
      </c>
      <c r="C1837" s="6">
        <v>9</v>
      </c>
      <c r="D1837" s="6">
        <v>1</v>
      </c>
      <c r="E1837" s="6">
        <v>2003</v>
      </c>
      <c r="F1837" s="6">
        <v>9</v>
      </c>
      <c r="G1837" s="6">
        <v>9</v>
      </c>
      <c r="H1837" s="7">
        <v>1</v>
      </c>
      <c r="I1837" s="7"/>
      <c r="J1837" s="7"/>
      <c r="K1837" s="9">
        <v>4200000</v>
      </c>
      <c r="L1837" s="10">
        <f t="shared" si="19"/>
        <v>5000000</v>
      </c>
      <c r="M1837" s="7" t="s">
        <v>56</v>
      </c>
    </row>
    <row r="1838" spans="1:13" x14ac:dyDescent="0.2">
      <c r="A1838" s="7" t="s">
        <v>19</v>
      </c>
      <c r="B1838" s="6">
        <v>2004</v>
      </c>
      <c r="C1838" s="6">
        <v>4</v>
      </c>
      <c r="D1838" s="6">
        <v>24</v>
      </c>
      <c r="E1838" s="6">
        <v>2004</v>
      </c>
      <c r="F1838" s="6">
        <v>5</v>
      </c>
      <c r="G1838" s="6">
        <v>2</v>
      </c>
      <c r="H1838" s="7">
        <v>4</v>
      </c>
      <c r="I1838" s="7"/>
      <c r="J1838" s="7"/>
      <c r="K1838" s="9">
        <v>3000000</v>
      </c>
      <c r="L1838" s="9">
        <f t="shared" ref="L1838:L1845" si="20">K1838/0.87</f>
        <v>3448275.8620689656</v>
      </c>
      <c r="M1838" s="7" t="s">
        <v>56</v>
      </c>
    </row>
    <row r="1839" spans="1:13" x14ac:dyDescent="0.2">
      <c r="A1839" s="7" t="s">
        <v>19</v>
      </c>
      <c r="B1839" s="6">
        <v>2004</v>
      </c>
      <c r="C1839" s="6">
        <v>5</v>
      </c>
      <c r="D1839" s="6">
        <v>22</v>
      </c>
      <c r="E1839" s="6">
        <v>2004</v>
      </c>
      <c r="F1839" s="6">
        <v>5</v>
      </c>
      <c r="G1839" s="6">
        <v>26</v>
      </c>
      <c r="H1839" s="7">
        <v>1</v>
      </c>
      <c r="I1839" s="7"/>
      <c r="J1839" s="7"/>
      <c r="K1839" s="9">
        <v>32000000</v>
      </c>
      <c r="L1839" s="9">
        <f t="shared" si="20"/>
        <v>36781609.195402302</v>
      </c>
      <c r="M1839" s="7" t="s">
        <v>56</v>
      </c>
    </row>
    <row r="1840" spans="1:13" x14ac:dyDescent="0.2">
      <c r="A1840" s="7" t="s">
        <v>19</v>
      </c>
      <c r="B1840" s="6">
        <v>2004</v>
      </c>
      <c r="C1840" s="6">
        <v>6</v>
      </c>
      <c r="D1840" s="6">
        <v>3</v>
      </c>
      <c r="E1840" s="6">
        <v>2004</v>
      </c>
      <c r="F1840" s="6">
        <v>10</v>
      </c>
      <c r="G1840" s="6">
        <v>11</v>
      </c>
      <c r="H1840" s="7">
        <v>0</v>
      </c>
      <c r="I1840" s="7"/>
      <c r="J1840" s="7"/>
      <c r="K1840" s="9">
        <v>20000000</v>
      </c>
      <c r="L1840" s="9">
        <f t="shared" si="20"/>
        <v>22988505.747126438</v>
      </c>
      <c r="M1840" s="7" t="s">
        <v>56</v>
      </c>
    </row>
    <row r="1841" spans="1:13" x14ac:dyDescent="0.2">
      <c r="A1841" s="7" t="s">
        <v>19</v>
      </c>
      <c r="B1841" s="6">
        <v>2004</v>
      </c>
      <c r="C1841" s="6">
        <v>6</v>
      </c>
      <c r="D1841" s="6">
        <v>10</v>
      </c>
      <c r="E1841" s="6">
        <v>2004</v>
      </c>
      <c r="F1841" s="6">
        <v>6</v>
      </c>
      <c r="G1841" s="6">
        <v>21</v>
      </c>
      <c r="H1841" s="7">
        <v>0</v>
      </c>
      <c r="I1841" s="7"/>
      <c r="J1841" s="7"/>
      <c r="K1841" s="9">
        <v>9000000</v>
      </c>
      <c r="L1841" s="9">
        <f t="shared" si="20"/>
        <v>10344827.586206896</v>
      </c>
      <c r="M1841" s="7" t="s">
        <v>56</v>
      </c>
    </row>
    <row r="1842" spans="1:13" x14ac:dyDescent="0.2">
      <c r="A1842" s="7" t="s">
        <v>19</v>
      </c>
      <c r="B1842" s="6">
        <v>2004</v>
      </c>
      <c r="C1842" s="6">
        <v>7</v>
      </c>
      <c r="D1842" s="6">
        <v>28</v>
      </c>
      <c r="E1842" s="6">
        <v>2004</v>
      </c>
      <c r="F1842" s="6">
        <v>7</v>
      </c>
      <c r="G1842" s="6">
        <v>31</v>
      </c>
      <c r="H1842" s="7">
        <v>3</v>
      </c>
      <c r="I1842" s="7"/>
      <c r="J1842" s="7"/>
      <c r="K1842" s="9">
        <v>17000000</v>
      </c>
      <c r="L1842" s="9">
        <f t="shared" si="20"/>
        <v>19540229.885057472</v>
      </c>
      <c r="M1842" s="7" t="s">
        <v>56</v>
      </c>
    </row>
    <row r="1843" spans="1:13" x14ac:dyDescent="0.2">
      <c r="A1843" s="7" t="s">
        <v>19</v>
      </c>
      <c r="B1843" s="6">
        <v>2004</v>
      </c>
      <c r="C1843" s="6">
        <v>7</v>
      </c>
      <c r="D1843" s="6">
        <v>29</v>
      </c>
      <c r="E1843" s="6">
        <v>2004</v>
      </c>
      <c r="F1843" s="6">
        <v>7</v>
      </c>
      <c r="G1843" s="6">
        <v>30</v>
      </c>
      <c r="H1843" s="7">
        <v>0</v>
      </c>
      <c r="I1843" s="7"/>
      <c r="J1843" s="7"/>
      <c r="K1843" s="9">
        <v>5800000</v>
      </c>
      <c r="L1843" s="9">
        <f t="shared" si="20"/>
        <v>6666666.666666667</v>
      </c>
      <c r="M1843" s="7" t="s">
        <v>56</v>
      </c>
    </row>
    <row r="1844" spans="1:13" x14ac:dyDescent="0.2">
      <c r="A1844" s="7" t="s">
        <v>19</v>
      </c>
      <c r="B1844" s="6">
        <v>2004</v>
      </c>
      <c r="C1844" s="6">
        <v>8</v>
      </c>
      <c r="D1844" s="6">
        <v>30</v>
      </c>
      <c r="E1844" s="6">
        <v>2004</v>
      </c>
      <c r="F1844" s="6">
        <v>9</v>
      </c>
      <c r="G1844" s="6">
        <v>1</v>
      </c>
      <c r="H1844" s="7">
        <v>7</v>
      </c>
      <c r="I1844" s="7"/>
      <c r="J1844" s="7"/>
      <c r="K1844" s="9">
        <v>62000000</v>
      </c>
      <c r="L1844" s="9">
        <f t="shared" si="20"/>
        <v>71264367.816091955</v>
      </c>
      <c r="M1844" s="7" t="s">
        <v>56</v>
      </c>
    </row>
    <row r="1845" spans="1:13" x14ac:dyDescent="0.2">
      <c r="A1845" s="7" t="s">
        <v>19</v>
      </c>
      <c r="B1845" s="6">
        <v>2004</v>
      </c>
      <c r="C1845" s="6">
        <v>9</v>
      </c>
      <c r="D1845" s="6">
        <v>15</v>
      </c>
      <c r="E1845" s="6">
        <v>2004</v>
      </c>
      <c r="F1845" s="6">
        <v>9</v>
      </c>
      <c r="G1845" s="6">
        <v>19</v>
      </c>
      <c r="H1845" s="7">
        <v>1</v>
      </c>
      <c r="I1845" s="7"/>
      <c r="J1845" s="7"/>
      <c r="K1845" s="9">
        <v>12000000</v>
      </c>
      <c r="L1845" s="9">
        <f t="shared" si="20"/>
        <v>13793103.448275862</v>
      </c>
      <c r="M1845" s="7" t="s">
        <v>56</v>
      </c>
    </row>
    <row r="1846" spans="1:13" x14ac:dyDescent="0.2">
      <c r="A1846" s="7" t="s">
        <v>19</v>
      </c>
      <c r="B1846" s="6">
        <v>2005</v>
      </c>
      <c r="C1846" s="6">
        <v>1</v>
      </c>
      <c r="D1846" s="6">
        <v>10</v>
      </c>
      <c r="E1846" s="6">
        <v>2005</v>
      </c>
      <c r="F1846" s="6">
        <v>1</v>
      </c>
      <c r="G1846" s="6">
        <v>13</v>
      </c>
      <c r="H1846" s="7">
        <v>1</v>
      </c>
      <c r="I1846" s="7"/>
      <c r="J1846" s="7"/>
      <c r="K1846" s="9">
        <v>225000000</v>
      </c>
      <c r="L1846" s="10">
        <f>K1846/0.9</f>
        <v>250000000</v>
      </c>
      <c r="M1846" s="7" t="s">
        <v>56</v>
      </c>
    </row>
    <row r="1847" spans="1:13" x14ac:dyDescent="0.2">
      <c r="A1847" s="7" t="s">
        <v>19</v>
      </c>
      <c r="B1847" s="6">
        <v>2005</v>
      </c>
      <c r="C1847" s="6">
        <v>8</v>
      </c>
      <c r="D1847" s="6">
        <v>29</v>
      </c>
      <c r="E1847" s="6">
        <v>2005</v>
      </c>
      <c r="F1847" s="6">
        <v>9</v>
      </c>
      <c r="G1847" s="6">
        <v>19</v>
      </c>
      <c r="H1847" s="7">
        <v>1053</v>
      </c>
      <c r="I1847" s="7"/>
      <c r="J1847" s="7"/>
      <c r="K1847" s="9">
        <v>60000000000</v>
      </c>
      <c r="L1847" s="10">
        <f>K1847/0.9</f>
        <v>66666666666.666664</v>
      </c>
      <c r="M1847" s="7" t="s">
        <v>56</v>
      </c>
    </row>
    <row r="1848" spans="1:13" x14ac:dyDescent="0.2">
      <c r="A1848" s="7" t="s">
        <v>19</v>
      </c>
      <c r="B1848" s="6">
        <v>2005</v>
      </c>
      <c r="C1848" s="6">
        <v>9</v>
      </c>
      <c r="D1848" s="6">
        <v>23</v>
      </c>
      <c r="E1848" s="6">
        <v>2005</v>
      </c>
      <c r="F1848" s="6">
        <v>10</v>
      </c>
      <c r="G1848" s="6">
        <v>1</v>
      </c>
      <c r="H1848" s="7"/>
      <c r="I1848" s="7"/>
      <c r="J1848" s="7"/>
      <c r="K1848" s="9">
        <v>6000000000</v>
      </c>
      <c r="L1848" s="10">
        <f>K1848/0.9</f>
        <v>6666666666.666666</v>
      </c>
      <c r="M1848" s="7" t="s">
        <v>56</v>
      </c>
    </row>
    <row r="1849" spans="1:13" x14ac:dyDescent="0.2">
      <c r="A1849" s="7" t="s">
        <v>19</v>
      </c>
      <c r="B1849" s="6">
        <v>2006</v>
      </c>
      <c r="C1849" s="6">
        <v>3</v>
      </c>
      <c r="D1849" s="6">
        <v>14</v>
      </c>
      <c r="E1849" s="6">
        <v>2006</v>
      </c>
      <c r="F1849" s="6">
        <v>3</v>
      </c>
      <c r="G1849" s="6">
        <v>23</v>
      </c>
      <c r="H1849" s="7">
        <v>7</v>
      </c>
      <c r="I1849" s="7"/>
      <c r="J1849" s="7"/>
      <c r="K1849" s="9">
        <v>12000000</v>
      </c>
      <c r="L1849" s="10">
        <f>K1849/0.92</f>
        <v>13043478.260869564</v>
      </c>
      <c r="M1849" s="7" t="s">
        <v>56</v>
      </c>
    </row>
    <row r="1850" spans="1:13" x14ac:dyDescent="0.2">
      <c r="A1850" s="7" t="s">
        <v>19</v>
      </c>
      <c r="B1850" s="6">
        <v>2006</v>
      </c>
      <c r="C1850" s="6">
        <v>3</v>
      </c>
      <c r="D1850" s="6">
        <v>30</v>
      </c>
      <c r="E1850" s="6">
        <v>2006</v>
      </c>
      <c r="F1850" s="6">
        <v>4</v>
      </c>
      <c r="G1850" s="6">
        <v>25</v>
      </c>
      <c r="H1850" s="7">
        <v>1</v>
      </c>
      <c r="I1850" s="7"/>
      <c r="J1850" s="7"/>
      <c r="K1850" s="9">
        <v>1000000</v>
      </c>
      <c r="L1850" s="10">
        <f>K1850/0.92</f>
        <v>1086956.5217391304</v>
      </c>
      <c r="M1850" s="7" t="s">
        <v>56</v>
      </c>
    </row>
    <row r="1851" spans="1:13" x14ac:dyDescent="0.2">
      <c r="A1851" s="7" t="s">
        <v>19</v>
      </c>
      <c r="B1851" s="6">
        <v>2006</v>
      </c>
      <c r="C1851" s="6">
        <v>7</v>
      </c>
      <c r="D1851" s="6">
        <v>27</v>
      </c>
      <c r="E1851" s="6">
        <v>2006</v>
      </c>
      <c r="F1851" s="6">
        <v>8</v>
      </c>
      <c r="G1851" s="6">
        <v>7</v>
      </c>
      <c r="H1851" s="7">
        <v>1</v>
      </c>
      <c r="I1851" s="7"/>
      <c r="J1851" s="7"/>
      <c r="K1851" s="9">
        <v>100000000</v>
      </c>
      <c r="L1851" s="10">
        <f>K1851/0.92</f>
        <v>108695652.17391303</v>
      </c>
      <c r="M1851" s="7" t="s">
        <v>56</v>
      </c>
    </row>
    <row r="1852" spans="1:13" x14ac:dyDescent="0.2">
      <c r="A1852" s="7" t="s">
        <v>19</v>
      </c>
      <c r="B1852" s="6">
        <v>2007</v>
      </c>
      <c r="C1852" s="6">
        <v>6</v>
      </c>
      <c r="D1852" s="6">
        <v>17</v>
      </c>
      <c r="E1852" s="6">
        <v>2007</v>
      </c>
      <c r="F1852" s="6">
        <v>6</v>
      </c>
      <c r="G1852" s="6">
        <v>22</v>
      </c>
      <c r="H1852" s="7">
        <v>10</v>
      </c>
      <c r="I1852" s="7"/>
      <c r="J1852" s="7"/>
      <c r="K1852" s="9">
        <v>28000000</v>
      </c>
      <c r="L1852" s="10">
        <f>K1852/0.95</f>
        <v>29473684.210526317</v>
      </c>
      <c r="M1852" s="7" t="s">
        <v>56</v>
      </c>
    </row>
    <row r="1853" spans="1:13" x14ac:dyDescent="0.2">
      <c r="A1853" s="7" t="s">
        <v>19</v>
      </c>
      <c r="B1853" s="6">
        <v>2008</v>
      </c>
      <c r="C1853" s="6">
        <v>9</v>
      </c>
      <c r="D1853" s="6">
        <v>12</v>
      </c>
      <c r="E1853" s="6">
        <v>2008</v>
      </c>
      <c r="F1853" s="6">
        <v>9</v>
      </c>
      <c r="G1853" s="6">
        <v>16</v>
      </c>
      <c r="H1853" s="7">
        <v>8</v>
      </c>
      <c r="I1853" s="7"/>
      <c r="J1853" s="7"/>
      <c r="K1853" s="9">
        <v>2000000000</v>
      </c>
      <c r="L1853" s="9">
        <f>K1853/0.99</f>
        <v>2020202020.2020202</v>
      </c>
      <c r="M1853" s="7" t="s">
        <v>56</v>
      </c>
    </row>
    <row r="1854" spans="1:13" x14ac:dyDescent="0.2">
      <c r="A1854" s="7" t="s">
        <v>19</v>
      </c>
      <c r="B1854" s="7">
        <v>2010</v>
      </c>
      <c r="C1854" s="7">
        <v>3</v>
      </c>
      <c r="D1854" s="7">
        <v>1</v>
      </c>
      <c r="E1854" s="7">
        <v>2010</v>
      </c>
      <c r="F1854" s="7">
        <v>3</v>
      </c>
      <c r="G1854" s="7">
        <v>31</v>
      </c>
      <c r="H1854" s="7"/>
      <c r="I1854" s="10"/>
      <c r="J1854" s="7"/>
      <c r="K1854" s="10">
        <v>2000000000</v>
      </c>
      <c r="L1854" s="10">
        <f>K1854/1</f>
        <v>2000000000</v>
      </c>
      <c r="M1854" s="11" t="s">
        <v>329</v>
      </c>
    </row>
    <row r="1855" spans="1:13" x14ac:dyDescent="0.2">
      <c r="A1855" s="7" t="s">
        <v>19</v>
      </c>
      <c r="B1855" s="7">
        <v>2010</v>
      </c>
      <c r="C1855" s="7">
        <v>4</v>
      </c>
      <c r="D1855" s="7">
        <v>30</v>
      </c>
      <c r="E1855" s="7">
        <v>2010</v>
      </c>
      <c r="F1855" s="7">
        <v>5</v>
      </c>
      <c r="G1855" s="7">
        <v>2</v>
      </c>
      <c r="H1855" s="7"/>
      <c r="I1855" s="10"/>
      <c r="J1855" s="7"/>
      <c r="K1855" s="10">
        <v>3000000000</v>
      </c>
      <c r="L1855" s="10">
        <f>K1855/1</f>
        <v>3000000000</v>
      </c>
      <c r="M1855" s="11" t="s">
        <v>329</v>
      </c>
    </row>
    <row r="1856" spans="1:13" x14ac:dyDescent="0.2">
      <c r="A1856" s="7" t="s">
        <v>19</v>
      </c>
      <c r="B1856" s="7">
        <v>2013</v>
      </c>
      <c r="C1856" s="7">
        <v>4</v>
      </c>
      <c r="D1856" s="7">
        <v>16</v>
      </c>
      <c r="E1856" s="7">
        <v>2013</v>
      </c>
      <c r="F1856" s="7">
        <v>4</v>
      </c>
      <c r="G1856" s="7">
        <v>19</v>
      </c>
      <c r="H1856" s="7"/>
      <c r="I1856" s="10"/>
      <c r="J1856" s="7"/>
      <c r="K1856" s="10">
        <v>1000000000</v>
      </c>
      <c r="L1856" s="10">
        <f>K1856/1.07</f>
        <v>934579439.25233638</v>
      </c>
      <c r="M1856" s="11" t="s">
        <v>329</v>
      </c>
    </row>
    <row r="1857" spans="1:13" x14ac:dyDescent="0.2">
      <c r="A1857" s="7" t="s">
        <v>158</v>
      </c>
      <c r="B1857" s="6">
        <v>1992</v>
      </c>
      <c r="C1857" s="6">
        <v>8</v>
      </c>
      <c r="D1857" s="6">
        <v>26</v>
      </c>
      <c r="E1857" s="6">
        <v>1992</v>
      </c>
      <c r="F1857" s="6">
        <v>8</v>
      </c>
      <c r="G1857" s="6">
        <v>27</v>
      </c>
      <c r="H1857" s="7">
        <v>20</v>
      </c>
      <c r="I1857" s="7"/>
      <c r="J1857" s="7"/>
      <c r="K1857" s="9">
        <v>20000000000</v>
      </c>
      <c r="L1857" s="10">
        <f>K1857/0.64</f>
        <v>31250000000</v>
      </c>
      <c r="M1857" s="7" t="s">
        <v>56</v>
      </c>
    </row>
    <row r="1858" spans="1:13" x14ac:dyDescent="0.2">
      <c r="A1858" s="7" t="s">
        <v>263</v>
      </c>
      <c r="B1858" s="6">
        <v>1998</v>
      </c>
      <c r="C1858" s="6">
        <v>8</v>
      </c>
      <c r="D1858" s="6">
        <v>27</v>
      </c>
      <c r="E1858" s="6">
        <v>1998</v>
      </c>
      <c r="F1858" s="6">
        <v>8</v>
      </c>
      <c r="G1858" s="6">
        <v>29</v>
      </c>
      <c r="H1858" s="7">
        <v>2</v>
      </c>
      <c r="I1858" s="7"/>
      <c r="J1858" s="7"/>
      <c r="K1858" s="9">
        <v>1000000000</v>
      </c>
      <c r="L1858" s="9">
        <f>K1858/0.75</f>
        <v>1333333333.3333333</v>
      </c>
      <c r="M1858" s="7" t="s">
        <v>56</v>
      </c>
    </row>
    <row r="1859" spans="1:13" x14ac:dyDescent="0.2">
      <c r="A1859" s="7" t="s">
        <v>264</v>
      </c>
      <c r="B1859" s="6">
        <v>1998</v>
      </c>
      <c r="C1859" s="6">
        <v>9</v>
      </c>
      <c r="D1859" s="6">
        <v>3</v>
      </c>
      <c r="E1859" s="6">
        <v>1998</v>
      </c>
      <c r="F1859" s="6">
        <v>9</v>
      </c>
      <c r="G1859" s="6">
        <v>3</v>
      </c>
      <c r="H1859" s="7">
        <v>3</v>
      </c>
      <c r="I1859" s="7"/>
      <c r="J1859" s="7"/>
      <c r="K1859" s="9">
        <v>50000000</v>
      </c>
      <c r="L1859" s="9">
        <f>K1859/0.75</f>
        <v>66666666.666666664</v>
      </c>
      <c r="M1859" s="7" t="s">
        <v>56</v>
      </c>
    </row>
    <row r="1860" spans="1:13" x14ac:dyDescent="0.2">
      <c r="A1860" s="7" t="s">
        <v>279</v>
      </c>
      <c r="B1860" s="6">
        <v>1999</v>
      </c>
      <c r="C1860" s="6">
        <v>9</v>
      </c>
      <c r="D1860" s="6">
        <v>14</v>
      </c>
      <c r="E1860" s="6">
        <v>1999</v>
      </c>
      <c r="F1860" s="6">
        <v>10</v>
      </c>
      <c r="G1860" s="6">
        <v>10</v>
      </c>
      <c r="H1860" s="7">
        <v>68</v>
      </c>
      <c r="I1860" s="7"/>
      <c r="J1860" s="7"/>
      <c r="K1860" s="9">
        <v>3000000000</v>
      </c>
      <c r="L1860" s="10">
        <f>K1860/0.76</f>
        <v>3947368421.0526314</v>
      </c>
      <c r="M1860" s="7" t="s">
        <v>56</v>
      </c>
    </row>
    <row r="1861" spans="1:13" x14ac:dyDescent="0.2">
      <c r="A1861" s="7" t="s">
        <v>115</v>
      </c>
      <c r="B1861" s="6">
        <v>1989</v>
      </c>
      <c r="C1861" s="6">
        <v>10</v>
      </c>
      <c r="D1861" s="6">
        <v>15</v>
      </c>
      <c r="E1861" s="6">
        <v>1989</v>
      </c>
      <c r="F1861" s="6">
        <v>10</v>
      </c>
      <c r="G1861" s="6">
        <v>16</v>
      </c>
      <c r="H1861" s="7">
        <v>2</v>
      </c>
      <c r="I1861" s="7"/>
      <c r="J1861" s="7"/>
      <c r="K1861" s="9">
        <v>9000000</v>
      </c>
      <c r="L1861" s="9">
        <f>K1861/0.57</f>
        <v>15789473.684210528</v>
      </c>
      <c r="M1861" s="7" t="s">
        <v>56</v>
      </c>
    </row>
    <row r="1862" spans="1:13" x14ac:dyDescent="0.2">
      <c r="A1862" s="7" t="s">
        <v>297</v>
      </c>
      <c r="B1862" s="6">
        <v>2002</v>
      </c>
      <c r="C1862" s="6">
        <v>2</v>
      </c>
      <c r="D1862" s="6">
        <v>18</v>
      </c>
      <c r="E1862" s="6">
        <v>2002</v>
      </c>
      <c r="F1862" s="6">
        <v>2</v>
      </c>
      <c r="G1862" s="6">
        <v>21</v>
      </c>
      <c r="H1862" s="7"/>
      <c r="I1862" s="7"/>
      <c r="J1862" s="7"/>
      <c r="K1862" s="9">
        <v>700000000</v>
      </c>
      <c r="L1862" s="9">
        <f>K1862/0.82</f>
        <v>853658536.58536589</v>
      </c>
      <c r="M1862" s="7" t="s">
        <v>56</v>
      </c>
    </row>
    <row r="1863" spans="1:13" x14ac:dyDescent="0.2">
      <c r="A1863" s="7" t="s">
        <v>284</v>
      </c>
      <c r="B1863" s="6">
        <v>1967</v>
      </c>
      <c r="C1863" s="6">
        <v>8</v>
      </c>
      <c r="D1863" s="7"/>
      <c r="E1863" s="7"/>
      <c r="F1863" s="7"/>
      <c r="G1863" s="7"/>
      <c r="H1863" s="7"/>
      <c r="I1863" s="8">
        <v>23000</v>
      </c>
      <c r="J1863" s="8">
        <v>23000</v>
      </c>
      <c r="K1863" s="9">
        <v>4126000</v>
      </c>
      <c r="L1863" s="9">
        <f>K1863/0.15</f>
        <v>27506666.666666668</v>
      </c>
      <c r="M1863" s="7" t="s">
        <v>9</v>
      </c>
    </row>
    <row r="1864" spans="1:13" x14ac:dyDescent="0.2">
      <c r="A1864" s="7" t="s">
        <v>284</v>
      </c>
      <c r="B1864" s="7">
        <v>1999</v>
      </c>
      <c r="C1864" s="7">
        <v>12</v>
      </c>
      <c r="D1864" s="7">
        <v>15</v>
      </c>
      <c r="E1864" s="7">
        <v>1999</v>
      </c>
      <c r="F1864" s="7">
        <v>12</v>
      </c>
      <c r="G1864" s="7">
        <v>20</v>
      </c>
      <c r="H1864" s="7">
        <v>30000</v>
      </c>
      <c r="I1864" s="7">
        <v>483635</v>
      </c>
      <c r="J1864" s="7"/>
      <c r="K1864" s="10">
        <v>3160000000</v>
      </c>
      <c r="L1864" s="10">
        <f>K1864/0.76</f>
        <v>4157894736.8421054</v>
      </c>
      <c r="M1864" s="7" t="s">
        <v>12</v>
      </c>
    </row>
    <row r="1865" spans="1:13" x14ac:dyDescent="0.2">
      <c r="A1865" s="7" t="s">
        <v>284</v>
      </c>
      <c r="B1865" s="7">
        <v>2002</v>
      </c>
      <c r="C1865" s="7">
        <v>7</v>
      </c>
      <c r="D1865" s="7">
        <v>20</v>
      </c>
      <c r="E1865" s="7">
        <v>2002</v>
      </c>
      <c r="F1865" s="7">
        <v>7</v>
      </c>
      <c r="G1865" s="7">
        <v>31</v>
      </c>
      <c r="H1865" s="7">
        <v>4</v>
      </c>
      <c r="I1865" s="7">
        <v>55376</v>
      </c>
      <c r="J1865" s="7"/>
      <c r="K1865" s="10">
        <v>3000000</v>
      </c>
      <c r="L1865" s="9">
        <f>K1865/0.82</f>
        <v>3658536.5853658537</v>
      </c>
      <c r="M1865" s="7" t="s">
        <v>12</v>
      </c>
    </row>
    <row r="1866" spans="1:13" x14ac:dyDescent="0.2">
      <c r="A1866" s="7" t="s">
        <v>284</v>
      </c>
      <c r="B1866" s="7">
        <v>2005</v>
      </c>
      <c r="C1866" s="7">
        <v>1</v>
      </c>
      <c r="D1866" s="7">
        <v>8</v>
      </c>
      <c r="E1866" s="7">
        <v>2005</v>
      </c>
      <c r="F1866" s="7">
        <v>1</v>
      </c>
      <c r="G1866" s="7">
        <v>20</v>
      </c>
      <c r="H1866" s="7">
        <v>3</v>
      </c>
      <c r="I1866" s="7">
        <v>0</v>
      </c>
      <c r="J1866" s="7"/>
      <c r="K1866" s="10">
        <v>1000000</v>
      </c>
      <c r="L1866" s="10">
        <f>K1866/0.9</f>
        <v>1111111.111111111</v>
      </c>
      <c r="M1866" s="7" t="s">
        <v>12</v>
      </c>
    </row>
    <row r="1867" spans="1:13" x14ac:dyDescent="0.2">
      <c r="A1867" s="7" t="s">
        <v>284</v>
      </c>
      <c r="B1867" s="7">
        <v>2005</v>
      </c>
      <c r="C1867" s="7">
        <v>2</v>
      </c>
      <c r="D1867" s="7">
        <v>7</v>
      </c>
      <c r="E1867" s="7">
        <v>2005</v>
      </c>
      <c r="F1867" s="7">
        <v>2</v>
      </c>
      <c r="G1867" s="7">
        <v>14</v>
      </c>
      <c r="H1867" s="7">
        <v>76</v>
      </c>
      <c r="I1867" s="7">
        <v>25042</v>
      </c>
      <c r="J1867" s="7"/>
      <c r="K1867" s="10">
        <v>50000000</v>
      </c>
      <c r="L1867" s="10">
        <f>K1867/0.9</f>
        <v>55555555.555555552</v>
      </c>
      <c r="M1867" s="7" t="s">
        <v>12</v>
      </c>
    </row>
    <row r="1868" spans="1:13" x14ac:dyDescent="0.2">
      <c r="A1868" s="7" t="s">
        <v>284</v>
      </c>
      <c r="B1868" s="7">
        <v>2010</v>
      </c>
      <c r="C1868" s="7">
        <v>11</v>
      </c>
      <c r="D1868" s="7">
        <v>25</v>
      </c>
      <c r="E1868" s="7">
        <v>2010</v>
      </c>
      <c r="F1868" s="7">
        <v>12</v>
      </c>
      <c r="G1868" s="7">
        <v>6</v>
      </c>
      <c r="H1868" s="7">
        <v>41</v>
      </c>
      <c r="I1868" s="7">
        <v>94800</v>
      </c>
      <c r="J1868" s="7"/>
      <c r="K1868" s="10">
        <v>170000000</v>
      </c>
      <c r="L1868" s="10">
        <f>K1868/1</f>
        <v>170000000</v>
      </c>
      <c r="M1868" s="7" t="s">
        <v>12</v>
      </c>
    </row>
    <row r="1869" spans="1:13" x14ac:dyDescent="0.2">
      <c r="A1869" s="7" t="s">
        <v>284</v>
      </c>
      <c r="B1869" s="7">
        <v>2011</v>
      </c>
      <c r="C1869" s="7">
        <v>12</v>
      </c>
      <c r="D1869" s="7">
        <v>6</v>
      </c>
      <c r="E1869" s="7">
        <v>2011</v>
      </c>
      <c r="F1869" s="7">
        <v>12</v>
      </c>
      <c r="G1869" s="7">
        <v>12</v>
      </c>
      <c r="H1869" s="7">
        <v>8</v>
      </c>
      <c r="I1869" s="7">
        <v>2000</v>
      </c>
      <c r="J1869" s="7"/>
      <c r="K1869" s="10">
        <v>16000000</v>
      </c>
      <c r="L1869" s="10">
        <f>K1869/1.03</f>
        <v>15533980.582524272</v>
      </c>
      <c r="M1869" s="7" t="s">
        <v>12</v>
      </c>
    </row>
    <row r="1870" spans="1:13" x14ac:dyDescent="0.2">
      <c r="A1870" s="7" t="s">
        <v>284</v>
      </c>
      <c r="B1870" s="7">
        <v>2012</v>
      </c>
      <c r="C1870" s="7">
        <v>5</v>
      </c>
      <c r="D1870" s="7">
        <v>8</v>
      </c>
      <c r="E1870" s="7">
        <v>2012</v>
      </c>
      <c r="F1870" s="7">
        <v>5</v>
      </c>
      <c r="G1870" s="7">
        <v>11</v>
      </c>
      <c r="H1870" s="7">
        <v>0</v>
      </c>
      <c r="I1870" s="7">
        <v>11000</v>
      </c>
      <c r="J1870" s="7"/>
      <c r="K1870" s="10">
        <v>93000000</v>
      </c>
      <c r="L1870" s="10">
        <f>K1870/1.05</f>
        <v>88571428.571428567</v>
      </c>
      <c r="M1870" s="7" t="s">
        <v>12</v>
      </c>
    </row>
    <row r="1871" spans="1:13" x14ac:dyDescent="0.2">
      <c r="A1871" s="7" t="s">
        <v>124</v>
      </c>
      <c r="B1871" s="7">
        <v>1990</v>
      </c>
      <c r="C1871" s="7">
        <v>6</v>
      </c>
      <c r="D1871" s="7">
        <v>20</v>
      </c>
      <c r="E1871" s="7">
        <v>1990</v>
      </c>
      <c r="F1871" s="7">
        <v>7</v>
      </c>
      <c r="G1871" s="7">
        <v>8</v>
      </c>
      <c r="H1871" s="7">
        <v>82</v>
      </c>
      <c r="I1871" s="7">
        <v>10200</v>
      </c>
      <c r="J1871" s="7"/>
      <c r="K1871" s="10">
        <v>725000</v>
      </c>
      <c r="L1871" s="12">
        <f>K1871/0.6</f>
        <v>1208333.3333333335</v>
      </c>
      <c r="M1871" s="7" t="s">
        <v>12</v>
      </c>
    </row>
    <row r="1872" spans="1:13" x14ac:dyDescent="0.2">
      <c r="A1872" s="7" t="s">
        <v>124</v>
      </c>
      <c r="B1872" s="7">
        <v>1991</v>
      </c>
      <c r="C1872" s="7">
        <v>7</v>
      </c>
      <c r="D1872" s="7">
        <v>28</v>
      </c>
      <c r="E1872" s="7">
        <v>1991</v>
      </c>
      <c r="F1872" s="7">
        <v>7</v>
      </c>
      <c r="G1872" s="7">
        <v>31</v>
      </c>
      <c r="H1872" s="7">
        <v>38</v>
      </c>
      <c r="I1872" s="7">
        <v>4014</v>
      </c>
      <c r="J1872" s="7"/>
      <c r="K1872" s="10">
        <v>3200000</v>
      </c>
      <c r="L1872" s="10">
        <f>K1872/0.62</f>
        <v>5161290.3225806449</v>
      </c>
      <c r="M1872" s="7" t="s">
        <v>12</v>
      </c>
    </row>
    <row r="1873" spans="1:13" x14ac:dyDescent="0.2">
      <c r="A1873" s="7" t="s">
        <v>124</v>
      </c>
      <c r="B1873" s="7">
        <v>1991</v>
      </c>
      <c r="C1873" s="7">
        <v>8</v>
      </c>
      <c r="D1873" s="7"/>
      <c r="E1873" s="7">
        <v>1991</v>
      </c>
      <c r="F1873" s="7">
        <v>8</v>
      </c>
      <c r="G1873" s="7"/>
      <c r="H1873" s="7">
        <v>21</v>
      </c>
      <c r="I1873" s="7">
        <v>270600</v>
      </c>
      <c r="J1873" s="7"/>
      <c r="K1873" s="10">
        <v>5000000</v>
      </c>
      <c r="L1873" s="10">
        <f>K1873/0.62</f>
        <v>8064516.1290322579</v>
      </c>
      <c r="M1873" s="7" t="s">
        <v>12</v>
      </c>
    </row>
    <row r="1874" spans="1:13" x14ac:dyDescent="0.2">
      <c r="A1874" s="7" t="s">
        <v>124</v>
      </c>
      <c r="B1874" s="7">
        <v>1991</v>
      </c>
      <c r="C1874" s="7">
        <v>9</v>
      </c>
      <c r="D1874" s="7">
        <v>19</v>
      </c>
      <c r="E1874" s="7">
        <v>1991</v>
      </c>
      <c r="F1874" s="7">
        <v>9</v>
      </c>
      <c r="G1874" s="7">
        <v>25</v>
      </c>
      <c r="H1874" s="7">
        <v>136</v>
      </c>
      <c r="I1874" s="7">
        <v>21000</v>
      </c>
      <c r="J1874" s="7"/>
      <c r="K1874" s="10">
        <v>38500000</v>
      </c>
      <c r="L1874" s="10">
        <f>K1874/0.62</f>
        <v>62096774.193548389</v>
      </c>
      <c r="M1874" s="7" t="s">
        <v>12</v>
      </c>
    </row>
    <row r="1875" spans="1:13" x14ac:dyDescent="0.2">
      <c r="A1875" s="7" t="s">
        <v>124</v>
      </c>
      <c r="B1875" s="7">
        <v>1992</v>
      </c>
      <c r="C1875" s="7">
        <v>10</v>
      </c>
      <c r="D1875" s="7">
        <v>5</v>
      </c>
      <c r="E1875" s="7">
        <v>1992</v>
      </c>
      <c r="F1875" s="7">
        <v>10</v>
      </c>
      <c r="G1875" s="7">
        <v>9</v>
      </c>
      <c r="H1875" s="7">
        <v>55</v>
      </c>
      <c r="I1875" s="7">
        <v>51698</v>
      </c>
      <c r="J1875" s="7"/>
      <c r="K1875" s="10">
        <v>47700000</v>
      </c>
      <c r="L1875" s="10">
        <f>K1875/0.64</f>
        <v>74531250</v>
      </c>
      <c r="M1875" s="7" t="s">
        <v>12</v>
      </c>
    </row>
    <row r="1876" spans="1:13" x14ac:dyDescent="0.2">
      <c r="A1876" s="7" t="s">
        <v>124</v>
      </c>
      <c r="B1876" s="7">
        <v>1994</v>
      </c>
      <c r="C1876" s="7">
        <v>9</v>
      </c>
      <c r="D1876" s="7">
        <v>4</v>
      </c>
      <c r="E1876" s="7">
        <v>1994</v>
      </c>
      <c r="F1876" s="7">
        <v>12</v>
      </c>
      <c r="G1876" s="7">
        <v>18</v>
      </c>
      <c r="H1876" s="7">
        <v>310</v>
      </c>
      <c r="I1876" s="7">
        <v>382000</v>
      </c>
      <c r="J1876" s="7"/>
      <c r="K1876" s="10">
        <v>206000000</v>
      </c>
      <c r="L1876" s="10">
        <f>K1876/0.68</f>
        <v>302941176.47058821</v>
      </c>
      <c r="M1876" s="7" t="s">
        <v>12</v>
      </c>
    </row>
    <row r="1877" spans="1:13" x14ac:dyDescent="0.2">
      <c r="A1877" s="7" t="s">
        <v>124</v>
      </c>
      <c r="B1877" s="7">
        <v>1995</v>
      </c>
      <c r="C1877" s="7">
        <v>9</v>
      </c>
      <c r="D1877" s="7">
        <v>21</v>
      </c>
      <c r="E1877" s="7">
        <v>1995</v>
      </c>
      <c r="F1877" s="7">
        <v>10</v>
      </c>
      <c r="G1877" s="7">
        <v>19</v>
      </c>
      <c r="H1877" s="7">
        <v>253</v>
      </c>
      <c r="I1877" s="7">
        <v>400000</v>
      </c>
      <c r="J1877" s="7"/>
      <c r="K1877" s="10">
        <v>86000000</v>
      </c>
      <c r="L1877" s="9">
        <f>K1877/0.7</f>
        <v>122857142.85714287</v>
      </c>
      <c r="M1877" s="7" t="s">
        <v>12</v>
      </c>
    </row>
    <row r="1878" spans="1:13" x14ac:dyDescent="0.2">
      <c r="A1878" s="7" t="s">
        <v>124</v>
      </c>
      <c r="B1878" s="7">
        <v>1996</v>
      </c>
      <c r="C1878" s="7">
        <v>9</v>
      </c>
      <c r="D1878" s="7">
        <v>14</v>
      </c>
      <c r="E1878" s="7">
        <v>1996</v>
      </c>
      <c r="F1878" s="7">
        <v>9</v>
      </c>
      <c r="G1878" s="7">
        <v>19</v>
      </c>
      <c r="H1878" s="7">
        <v>60</v>
      </c>
      <c r="I1878" s="7">
        <v>0</v>
      </c>
      <c r="J1878" s="7"/>
      <c r="K1878" s="10">
        <v>13400000</v>
      </c>
      <c r="L1878" s="10">
        <f>K1878/0.72</f>
        <v>18611111.111111112</v>
      </c>
      <c r="M1878" s="7" t="s">
        <v>12</v>
      </c>
    </row>
    <row r="1879" spans="1:13" x14ac:dyDescent="0.2">
      <c r="A1879" s="7" t="s">
        <v>124</v>
      </c>
      <c r="B1879" s="7">
        <v>1996</v>
      </c>
      <c r="C1879" s="7">
        <v>10</v>
      </c>
      <c r="D1879" s="7">
        <v>1</v>
      </c>
      <c r="E1879" s="7">
        <v>1996</v>
      </c>
      <c r="F1879" s="7">
        <v>11</v>
      </c>
      <c r="G1879" s="7">
        <v>13</v>
      </c>
      <c r="H1879" s="7">
        <v>162</v>
      </c>
      <c r="I1879" s="7">
        <v>375000</v>
      </c>
      <c r="J1879" s="7"/>
      <c r="K1879" s="10">
        <v>138000000</v>
      </c>
      <c r="L1879" s="10">
        <f>K1879/0.72</f>
        <v>191666666.66666669</v>
      </c>
      <c r="M1879" s="7" t="s">
        <v>12</v>
      </c>
    </row>
    <row r="1880" spans="1:13" x14ac:dyDescent="0.2">
      <c r="A1880" s="7" t="s">
        <v>124</v>
      </c>
      <c r="B1880" s="7">
        <v>1998</v>
      </c>
      <c r="C1880" s="7">
        <v>10</v>
      </c>
      <c r="D1880" s="7">
        <v>16</v>
      </c>
      <c r="E1880" s="7">
        <v>1998</v>
      </c>
      <c r="F1880" s="7">
        <v>10</v>
      </c>
      <c r="G1880" s="7">
        <v>23</v>
      </c>
      <c r="H1880" s="7">
        <v>45</v>
      </c>
      <c r="I1880" s="7">
        <v>32505</v>
      </c>
      <c r="J1880" s="7"/>
      <c r="K1880" s="10">
        <v>13700000</v>
      </c>
      <c r="L1880" s="9">
        <f>K1880/0.75</f>
        <v>18266666.666666668</v>
      </c>
      <c r="M1880" s="7" t="s">
        <v>12</v>
      </c>
    </row>
    <row r="1881" spans="1:13" x14ac:dyDescent="0.2">
      <c r="A1881" s="7" t="s">
        <v>124</v>
      </c>
      <c r="B1881" s="7">
        <v>1999</v>
      </c>
      <c r="C1881" s="7">
        <v>7</v>
      </c>
      <c r="D1881" s="7">
        <v>24</v>
      </c>
      <c r="E1881" s="7">
        <v>1999</v>
      </c>
      <c r="F1881" s="7">
        <v>8</v>
      </c>
      <c r="G1881" s="7">
        <v>5</v>
      </c>
      <c r="H1881" s="7">
        <v>40</v>
      </c>
      <c r="I1881" s="7">
        <v>115175</v>
      </c>
      <c r="J1881" s="7"/>
      <c r="K1881" s="10">
        <v>19500000</v>
      </c>
      <c r="L1881" s="10">
        <f>K1881/0.76</f>
        <v>25657894.736842103</v>
      </c>
      <c r="M1881" s="7" t="s">
        <v>12</v>
      </c>
    </row>
    <row r="1882" spans="1:13" x14ac:dyDescent="0.2">
      <c r="A1882" s="7" t="s">
        <v>124</v>
      </c>
      <c r="B1882" s="7">
        <v>1999</v>
      </c>
      <c r="C1882" s="7">
        <v>10</v>
      </c>
      <c r="D1882" s="7">
        <v>25</v>
      </c>
      <c r="E1882" s="7">
        <v>1999</v>
      </c>
      <c r="F1882" s="7">
        <v>11</v>
      </c>
      <c r="G1882" s="7">
        <v>9</v>
      </c>
      <c r="H1882" s="7">
        <v>622</v>
      </c>
      <c r="I1882" s="7">
        <v>3504412</v>
      </c>
      <c r="J1882" s="7"/>
      <c r="K1882" s="10">
        <v>237000000</v>
      </c>
      <c r="L1882" s="10">
        <f>K1882/0.76</f>
        <v>311842105.2631579</v>
      </c>
      <c r="M1882" s="7" t="s">
        <v>12</v>
      </c>
    </row>
    <row r="1883" spans="1:13" x14ac:dyDescent="0.2">
      <c r="A1883" s="7" t="s">
        <v>124</v>
      </c>
      <c r="B1883" s="7">
        <v>1999</v>
      </c>
      <c r="C1883" s="7">
        <v>12</v>
      </c>
      <c r="D1883" s="7">
        <v>2</v>
      </c>
      <c r="E1883" s="7">
        <v>1999</v>
      </c>
      <c r="F1883" s="7">
        <v>12</v>
      </c>
      <c r="G1883" s="7">
        <v>10</v>
      </c>
      <c r="H1883" s="7">
        <v>127</v>
      </c>
      <c r="I1883" s="7">
        <v>2163694</v>
      </c>
      <c r="J1883" s="7"/>
      <c r="K1883" s="10">
        <v>53000000</v>
      </c>
      <c r="L1883" s="10">
        <f>K1883/0.76</f>
        <v>69736842.105263159</v>
      </c>
      <c r="M1883" s="7" t="s">
        <v>12</v>
      </c>
    </row>
    <row r="1884" spans="1:13" x14ac:dyDescent="0.2">
      <c r="A1884" s="7" t="s">
        <v>124</v>
      </c>
      <c r="B1884" s="7">
        <v>2000</v>
      </c>
      <c r="C1884" s="7">
        <v>7</v>
      </c>
      <c r="D1884" s="7"/>
      <c r="E1884" s="7">
        <v>2000</v>
      </c>
      <c r="F1884" s="7">
        <v>11</v>
      </c>
      <c r="G1884" s="7"/>
      <c r="H1884" s="7">
        <v>460</v>
      </c>
      <c r="I1884" s="7">
        <v>5000004</v>
      </c>
      <c r="J1884" s="7"/>
      <c r="K1884" s="10">
        <v>250000000</v>
      </c>
      <c r="L1884" s="10">
        <f>K1884/0.79</f>
        <v>316455696.20253164</v>
      </c>
      <c r="M1884" s="7" t="s">
        <v>12</v>
      </c>
    </row>
    <row r="1885" spans="1:13" x14ac:dyDescent="0.2">
      <c r="A1885" s="7" t="s">
        <v>124</v>
      </c>
      <c r="B1885" s="7">
        <v>2000</v>
      </c>
      <c r="C1885" s="7">
        <v>11</v>
      </c>
      <c r="D1885" s="7">
        <v>18</v>
      </c>
      <c r="E1885" s="7">
        <v>2000</v>
      </c>
      <c r="F1885" s="7">
        <v>11</v>
      </c>
      <c r="G1885" s="7">
        <v>26</v>
      </c>
      <c r="H1885" s="7">
        <v>36</v>
      </c>
      <c r="I1885" s="7">
        <v>25003</v>
      </c>
      <c r="J1885" s="7"/>
      <c r="K1885" s="10">
        <v>15000000</v>
      </c>
      <c r="L1885" s="10">
        <f>K1885/0.79</f>
        <v>18987341.772151899</v>
      </c>
      <c r="M1885" s="7" t="s">
        <v>12</v>
      </c>
    </row>
    <row r="1886" spans="1:13" x14ac:dyDescent="0.2">
      <c r="A1886" s="7" t="s">
        <v>124</v>
      </c>
      <c r="B1886" s="7">
        <v>2001</v>
      </c>
      <c r="C1886" s="7">
        <v>8</v>
      </c>
      <c r="D1886" s="7">
        <v>15</v>
      </c>
      <c r="E1886" s="7">
        <v>2001</v>
      </c>
      <c r="F1886" s="7">
        <v>11</v>
      </c>
      <c r="G1886" s="7">
        <v>19</v>
      </c>
      <c r="H1886" s="7">
        <v>310</v>
      </c>
      <c r="I1886" s="7">
        <v>1570270</v>
      </c>
      <c r="J1886" s="7"/>
      <c r="K1886" s="10">
        <v>84000000</v>
      </c>
      <c r="L1886" s="10">
        <f>K1886/0.81</f>
        <v>103703703.7037037</v>
      </c>
      <c r="M1886" s="7" t="s">
        <v>12</v>
      </c>
    </row>
    <row r="1887" spans="1:13" x14ac:dyDescent="0.2">
      <c r="A1887" s="7" t="s">
        <v>124</v>
      </c>
      <c r="B1887" s="7">
        <v>2001</v>
      </c>
      <c r="C1887" s="7">
        <v>10</v>
      </c>
      <c r="D1887" s="7">
        <v>20</v>
      </c>
      <c r="E1887" s="7">
        <v>2001</v>
      </c>
      <c r="F1887" s="7">
        <v>10</v>
      </c>
      <c r="G1887" s="7">
        <v>24</v>
      </c>
      <c r="H1887" s="7">
        <v>20</v>
      </c>
      <c r="I1887" s="7">
        <v>35006</v>
      </c>
      <c r="J1887" s="7"/>
      <c r="K1887" s="10">
        <v>4700000</v>
      </c>
      <c r="L1887" s="10">
        <f>K1887/0.81</f>
        <v>5802469.1358024692</v>
      </c>
      <c r="M1887" s="7" t="s">
        <v>12</v>
      </c>
    </row>
    <row r="1888" spans="1:13" x14ac:dyDescent="0.2">
      <c r="A1888" s="7" t="s">
        <v>124</v>
      </c>
      <c r="B1888" s="7">
        <v>2002</v>
      </c>
      <c r="C1888" s="7">
        <v>7</v>
      </c>
      <c r="D1888" s="7">
        <v>31</v>
      </c>
      <c r="E1888" s="7">
        <v>2002</v>
      </c>
      <c r="F1888" s="7">
        <v>8</v>
      </c>
      <c r="G1888" s="7">
        <v>6</v>
      </c>
      <c r="H1888" s="7">
        <v>10</v>
      </c>
      <c r="I1888" s="7">
        <v>2000</v>
      </c>
      <c r="J1888" s="7"/>
      <c r="K1888" s="10">
        <v>2200000</v>
      </c>
      <c r="L1888" s="9">
        <f>K1888/0.82</f>
        <v>2682926.829268293</v>
      </c>
      <c r="M1888" s="7" t="s">
        <v>12</v>
      </c>
    </row>
    <row r="1889" spans="1:13" x14ac:dyDescent="0.2">
      <c r="A1889" s="7" t="s">
        <v>124</v>
      </c>
      <c r="B1889" s="7">
        <v>2002</v>
      </c>
      <c r="C1889" s="7">
        <v>9</v>
      </c>
      <c r="D1889" s="7">
        <v>20</v>
      </c>
      <c r="E1889" s="7">
        <v>2002</v>
      </c>
      <c r="F1889" s="7">
        <v>9</v>
      </c>
      <c r="G1889" s="7">
        <v>30</v>
      </c>
      <c r="H1889" s="7">
        <v>55</v>
      </c>
      <c r="I1889" s="7">
        <v>291616</v>
      </c>
      <c r="J1889" s="7"/>
      <c r="K1889" s="10">
        <v>58000000</v>
      </c>
      <c r="L1889" s="9">
        <f>K1889/0.82</f>
        <v>70731707.317073181</v>
      </c>
      <c r="M1889" s="7" t="s">
        <v>12</v>
      </c>
    </row>
    <row r="1890" spans="1:13" x14ac:dyDescent="0.2">
      <c r="A1890" s="7" t="s">
        <v>124</v>
      </c>
      <c r="B1890" s="7">
        <v>2002</v>
      </c>
      <c r="C1890" s="7">
        <v>9</v>
      </c>
      <c r="D1890" s="7"/>
      <c r="E1890" s="7">
        <v>2002</v>
      </c>
      <c r="F1890" s="7">
        <v>9</v>
      </c>
      <c r="G1890" s="7"/>
      <c r="H1890" s="7">
        <v>82</v>
      </c>
      <c r="I1890" s="7">
        <v>1138200</v>
      </c>
      <c r="J1890" s="7"/>
      <c r="K1890" s="10">
        <v>23900000</v>
      </c>
      <c r="L1890" s="9">
        <f>K1890/0.82</f>
        <v>29146341.463414636</v>
      </c>
      <c r="M1890" s="7" t="s">
        <v>12</v>
      </c>
    </row>
    <row r="1891" spans="1:13" x14ac:dyDescent="0.2">
      <c r="A1891" s="7" t="s">
        <v>124</v>
      </c>
      <c r="B1891" s="7">
        <v>2003</v>
      </c>
      <c r="C1891" s="7">
        <v>9</v>
      </c>
      <c r="D1891" s="7">
        <v>10</v>
      </c>
      <c r="E1891" s="7">
        <v>2003</v>
      </c>
      <c r="F1891" s="7">
        <v>9</v>
      </c>
      <c r="G1891" s="7">
        <v>14</v>
      </c>
      <c r="H1891" s="7">
        <v>15</v>
      </c>
      <c r="I1891" s="7">
        <v>1000</v>
      </c>
      <c r="J1891" s="7"/>
      <c r="K1891" s="10">
        <v>38000000</v>
      </c>
      <c r="L1891" s="10">
        <f>K1891/0.84</f>
        <v>45238095.238095239</v>
      </c>
      <c r="M1891" s="7" t="s">
        <v>12</v>
      </c>
    </row>
    <row r="1892" spans="1:13" x14ac:dyDescent="0.2">
      <c r="A1892" s="7" t="s">
        <v>124</v>
      </c>
      <c r="B1892" s="7">
        <v>2003</v>
      </c>
      <c r="C1892" s="7">
        <v>10</v>
      </c>
      <c r="D1892" s="7">
        <v>15</v>
      </c>
      <c r="E1892" s="7">
        <v>2003</v>
      </c>
      <c r="F1892" s="7">
        <v>10</v>
      </c>
      <c r="G1892" s="7">
        <v>22</v>
      </c>
      <c r="H1892" s="7">
        <v>52</v>
      </c>
      <c r="I1892" s="7">
        <v>221774</v>
      </c>
      <c r="J1892" s="7"/>
      <c r="K1892" s="10">
        <v>32000000</v>
      </c>
      <c r="L1892" s="10">
        <f>K1892/0.84</f>
        <v>38095238.095238097</v>
      </c>
      <c r="M1892" s="7" t="s">
        <v>12</v>
      </c>
    </row>
    <row r="1893" spans="1:13" x14ac:dyDescent="0.2">
      <c r="A1893" s="7" t="s">
        <v>124</v>
      </c>
      <c r="B1893" s="7">
        <v>2003</v>
      </c>
      <c r="C1893" s="7">
        <v>11</v>
      </c>
      <c r="D1893" s="7">
        <v>11</v>
      </c>
      <c r="E1893" s="7">
        <v>2003</v>
      </c>
      <c r="F1893" s="7">
        <v>11</v>
      </c>
      <c r="G1893" s="7">
        <v>14</v>
      </c>
      <c r="H1893" s="7">
        <v>61</v>
      </c>
      <c r="I1893" s="7">
        <v>194049</v>
      </c>
      <c r="J1893" s="7"/>
      <c r="K1893" s="10">
        <v>35000000</v>
      </c>
      <c r="L1893" s="10">
        <f>K1893/0.84</f>
        <v>41666666.666666672</v>
      </c>
      <c r="M1893" s="7" t="s">
        <v>12</v>
      </c>
    </row>
    <row r="1894" spans="1:13" x14ac:dyDescent="0.2">
      <c r="A1894" s="7" t="s">
        <v>124</v>
      </c>
      <c r="B1894" s="7">
        <v>2004</v>
      </c>
      <c r="C1894" s="7">
        <v>7</v>
      </c>
      <c r="D1894" s="7">
        <v>18</v>
      </c>
      <c r="E1894" s="7">
        <v>2004</v>
      </c>
      <c r="F1894" s="7">
        <v>7</v>
      </c>
      <c r="G1894" s="7">
        <v>28</v>
      </c>
      <c r="H1894" s="7">
        <v>53</v>
      </c>
      <c r="I1894" s="7">
        <v>18</v>
      </c>
      <c r="J1894" s="7"/>
      <c r="K1894" s="10">
        <v>8000000</v>
      </c>
      <c r="L1894" s="9">
        <f>K1894/0.87</f>
        <v>9195402.2988505755</v>
      </c>
      <c r="M1894" s="7" t="s">
        <v>12</v>
      </c>
    </row>
    <row r="1895" spans="1:13" x14ac:dyDescent="0.2">
      <c r="A1895" s="7" t="s">
        <v>124</v>
      </c>
      <c r="B1895" s="7">
        <v>2005</v>
      </c>
      <c r="C1895" s="7">
        <v>10</v>
      </c>
      <c r="D1895" s="7">
        <v>7</v>
      </c>
      <c r="E1895" s="7">
        <v>2005</v>
      </c>
      <c r="F1895" s="7">
        <v>10</v>
      </c>
      <c r="G1895" s="7">
        <v>10</v>
      </c>
      <c r="H1895" s="7">
        <v>17</v>
      </c>
      <c r="I1895" s="7">
        <v>10000</v>
      </c>
      <c r="J1895" s="7"/>
      <c r="K1895" s="10">
        <v>15000000</v>
      </c>
      <c r="L1895" s="10">
        <f>K1895/0.9</f>
        <v>16666666.666666666</v>
      </c>
      <c r="M1895" s="7" t="s">
        <v>12</v>
      </c>
    </row>
    <row r="1896" spans="1:13" x14ac:dyDescent="0.2">
      <c r="A1896" s="7" t="s">
        <v>124</v>
      </c>
      <c r="B1896" s="7">
        <v>2005</v>
      </c>
      <c r="C1896" s="7">
        <v>10</v>
      </c>
      <c r="D1896" s="7">
        <v>20</v>
      </c>
      <c r="E1896" s="7">
        <v>2005</v>
      </c>
      <c r="F1896" s="7">
        <v>10</v>
      </c>
      <c r="G1896" s="7">
        <v>28</v>
      </c>
      <c r="H1896" s="7">
        <v>67</v>
      </c>
      <c r="I1896" s="7">
        <v>33800</v>
      </c>
      <c r="J1896" s="7"/>
      <c r="K1896" s="10">
        <v>12000000</v>
      </c>
      <c r="L1896" s="10">
        <f>K1896/0.9</f>
        <v>13333333.333333332</v>
      </c>
      <c r="M1896" s="7" t="s">
        <v>12</v>
      </c>
    </row>
    <row r="1897" spans="1:13" x14ac:dyDescent="0.2">
      <c r="A1897" s="7" t="s">
        <v>124</v>
      </c>
      <c r="B1897" s="7">
        <v>2007</v>
      </c>
      <c r="C1897" s="7">
        <v>8</v>
      </c>
      <c r="D1897" s="7">
        <v>5</v>
      </c>
      <c r="E1897" s="7">
        <v>2007</v>
      </c>
      <c r="F1897" s="7">
        <v>8</v>
      </c>
      <c r="G1897" s="7">
        <v>7</v>
      </c>
      <c r="H1897" s="7">
        <v>74</v>
      </c>
      <c r="I1897" s="7">
        <v>416130</v>
      </c>
      <c r="J1897" s="7"/>
      <c r="K1897" s="10">
        <v>130000000</v>
      </c>
      <c r="L1897" s="10">
        <f>K1897/0.95</f>
        <v>136842105.2631579</v>
      </c>
      <c r="M1897" s="7" t="s">
        <v>12</v>
      </c>
    </row>
    <row r="1898" spans="1:13" x14ac:dyDescent="0.2">
      <c r="A1898" s="7" t="s">
        <v>124</v>
      </c>
      <c r="B1898" s="7">
        <v>2007</v>
      </c>
      <c r="C1898" s="7">
        <v>10</v>
      </c>
      <c r="D1898" s="7">
        <v>14</v>
      </c>
      <c r="E1898" s="7">
        <v>2007</v>
      </c>
      <c r="F1898" s="7">
        <v>10</v>
      </c>
      <c r="G1898" s="7">
        <v>24</v>
      </c>
      <c r="H1898" s="7">
        <v>15</v>
      </c>
      <c r="I1898" s="7">
        <v>22000</v>
      </c>
      <c r="J1898" s="7"/>
      <c r="K1898" s="10">
        <v>10000000</v>
      </c>
      <c r="L1898" s="10">
        <f>K1898/0.95</f>
        <v>10526315.789473685</v>
      </c>
      <c r="M1898" s="7" t="s">
        <v>12</v>
      </c>
    </row>
    <row r="1899" spans="1:13" x14ac:dyDescent="0.2">
      <c r="A1899" s="7" t="s">
        <v>124</v>
      </c>
      <c r="B1899" s="7">
        <v>2007</v>
      </c>
      <c r="C1899" s="7">
        <v>10</v>
      </c>
      <c r="D1899" s="7">
        <v>28</v>
      </c>
      <c r="E1899" s="7">
        <v>2007</v>
      </c>
      <c r="F1899" s="7">
        <v>11</v>
      </c>
      <c r="G1899" s="7">
        <v>9</v>
      </c>
      <c r="H1899" s="7">
        <v>83</v>
      </c>
      <c r="I1899" s="7">
        <v>94042</v>
      </c>
      <c r="J1899" s="7"/>
      <c r="K1899" s="10">
        <v>300000000</v>
      </c>
      <c r="L1899" s="10">
        <f>K1899/0.95</f>
        <v>315789473.68421054</v>
      </c>
      <c r="M1899" s="7" t="s">
        <v>12</v>
      </c>
    </row>
    <row r="1900" spans="1:13" x14ac:dyDescent="0.2">
      <c r="A1900" s="7" t="s">
        <v>124</v>
      </c>
      <c r="B1900" s="7">
        <v>2007</v>
      </c>
      <c r="C1900" s="7">
        <v>11</v>
      </c>
      <c r="D1900" s="7">
        <v>10</v>
      </c>
      <c r="E1900" s="7">
        <v>2007</v>
      </c>
      <c r="F1900" s="7">
        <v>11</v>
      </c>
      <c r="G1900" s="7">
        <v>21</v>
      </c>
      <c r="H1900" s="7">
        <v>55</v>
      </c>
      <c r="I1900" s="7">
        <v>150000</v>
      </c>
      <c r="J1900" s="7"/>
      <c r="K1900" s="10">
        <v>350000000</v>
      </c>
      <c r="L1900" s="10">
        <f>K1900/0.95</f>
        <v>368421052.63157898</v>
      </c>
      <c r="M1900" s="7" t="s">
        <v>12</v>
      </c>
    </row>
    <row r="1901" spans="1:13" x14ac:dyDescent="0.2">
      <c r="A1901" s="7" t="s">
        <v>124</v>
      </c>
      <c r="B1901" s="6">
        <v>2008</v>
      </c>
      <c r="C1901" s="6">
        <v>9</v>
      </c>
      <c r="D1901" s="6">
        <v>25</v>
      </c>
      <c r="E1901" s="6">
        <v>2008</v>
      </c>
      <c r="F1901" s="6">
        <v>9</v>
      </c>
      <c r="G1901" s="6">
        <v>29</v>
      </c>
      <c r="H1901" s="7">
        <v>41</v>
      </c>
      <c r="I1901" s="7"/>
      <c r="J1901" s="7"/>
      <c r="K1901" s="9">
        <v>87000000</v>
      </c>
      <c r="L1901" s="9">
        <f>K1901/0.99</f>
        <v>87878787.878787875</v>
      </c>
      <c r="M1901" s="7" t="s">
        <v>56</v>
      </c>
    </row>
    <row r="1902" spans="1:13" x14ac:dyDescent="0.2">
      <c r="A1902" s="7" t="s">
        <v>124</v>
      </c>
      <c r="B1902" s="7">
        <v>2008</v>
      </c>
      <c r="C1902" s="7">
        <v>10</v>
      </c>
      <c r="D1902" s="7">
        <v>19</v>
      </c>
      <c r="E1902" s="7">
        <v>2008</v>
      </c>
      <c r="F1902" s="7">
        <v>10</v>
      </c>
      <c r="G1902" s="7">
        <v>20</v>
      </c>
      <c r="H1902" s="7">
        <v>29</v>
      </c>
      <c r="I1902" s="7">
        <v>12004</v>
      </c>
      <c r="J1902" s="7"/>
      <c r="K1902" s="10">
        <v>4000000</v>
      </c>
      <c r="L1902" s="9">
        <f>K1902/0.99</f>
        <v>4040404.0404040404</v>
      </c>
      <c r="M1902" s="7" t="s">
        <v>12</v>
      </c>
    </row>
    <row r="1903" spans="1:13" x14ac:dyDescent="0.2">
      <c r="A1903" s="7" t="s">
        <v>124</v>
      </c>
      <c r="B1903" s="7">
        <v>2008</v>
      </c>
      <c r="C1903" s="7">
        <v>10</v>
      </c>
      <c r="D1903" s="7">
        <v>27</v>
      </c>
      <c r="E1903" s="7">
        <v>2008</v>
      </c>
      <c r="F1903" s="7">
        <v>11</v>
      </c>
      <c r="G1903" s="7">
        <v>4</v>
      </c>
      <c r="H1903" s="7">
        <v>99</v>
      </c>
      <c r="I1903" s="7">
        <v>600000</v>
      </c>
      <c r="J1903" s="7"/>
      <c r="K1903" s="10">
        <v>479000000</v>
      </c>
      <c r="L1903" s="9">
        <f>K1903/0.99</f>
        <v>483838383.83838385</v>
      </c>
      <c r="M1903" s="7" t="s">
        <v>12</v>
      </c>
    </row>
    <row r="1904" spans="1:13" x14ac:dyDescent="0.2">
      <c r="A1904" s="7" t="s">
        <v>124</v>
      </c>
      <c r="B1904" s="7">
        <v>2010</v>
      </c>
      <c r="C1904" s="7">
        <v>10</v>
      </c>
      <c r="D1904" s="7">
        <v>1</v>
      </c>
      <c r="E1904" s="7">
        <v>2010</v>
      </c>
      <c r="F1904" s="7">
        <v>10</v>
      </c>
      <c r="G1904" s="7">
        <v>6</v>
      </c>
      <c r="H1904" s="7">
        <v>84</v>
      </c>
      <c r="I1904" s="7">
        <v>679825</v>
      </c>
      <c r="J1904" s="7"/>
      <c r="K1904" s="10">
        <v>142500000</v>
      </c>
      <c r="L1904" s="10">
        <f>K1904/1</f>
        <v>142500000</v>
      </c>
      <c r="M1904" s="7" t="s">
        <v>12</v>
      </c>
    </row>
    <row r="1905" spans="1:13" x14ac:dyDescent="0.2">
      <c r="A1905" s="7" t="s">
        <v>124</v>
      </c>
      <c r="B1905" s="7">
        <v>2010</v>
      </c>
      <c r="C1905" s="7">
        <v>10</v>
      </c>
      <c r="D1905" s="7">
        <v>14</v>
      </c>
      <c r="E1905" s="7">
        <v>2010</v>
      </c>
      <c r="F1905" s="7">
        <v>10</v>
      </c>
      <c r="G1905" s="7">
        <v>18</v>
      </c>
      <c r="H1905" s="7">
        <v>21</v>
      </c>
      <c r="I1905" s="7">
        <v>761000</v>
      </c>
      <c r="J1905" s="7"/>
      <c r="K1905" s="10">
        <v>154000000</v>
      </c>
      <c r="L1905" s="10">
        <f>K1905/1</f>
        <v>154000000</v>
      </c>
      <c r="M1905" s="7" t="s">
        <v>12</v>
      </c>
    </row>
    <row r="1906" spans="1:13" x14ac:dyDescent="0.2">
      <c r="A1906" s="7" t="s">
        <v>124</v>
      </c>
      <c r="B1906" s="7">
        <v>2010</v>
      </c>
      <c r="C1906" s="7">
        <v>10</v>
      </c>
      <c r="D1906" s="7">
        <v>29</v>
      </c>
      <c r="E1906" s="7">
        <v>2010</v>
      </c>
      <c r="F1906" s="7">
        <v>11</v>
      </c>
      <c r="G1906" s="7">
        <v>10</v>
      </c>
      <c r="H1906" s="7">
        <v>31</v>
      </c>
      <c r="I1906" s="7">
        <v>39008</v>
      </c>
      <c r="J1906" s="7"/>
      <c r="K1906" s="10">
        <v>107700000</v>
      </c>
      <c r="L1906" s="10">
        <f>K1906/1</f>
        <v>107700000</v>
      </c>
      <c r="M1906" s="7" t="s">
        <v>12</v>
      </c>
    </row>
    <row r="1907" spans="1:13" x14ac:dyDescent="0.2">
      <c r="A1907" s="7" t="s">
        <v>124</v>
      </c>
      <c r="B1907" s="7">
        <v>2010</v>
      </c>
      <c r="C1907" s="7">
        <v>11</v>
      </c>
      <c r="D1907" s="7">
        <v>12</v>
      </c>
      <c r="E1907" s="7">
        <v>2010</v>
      </c>
      <c r="F1907" s="7">
        <v>11</v>
      </c>
      <c r="G1907" s="7">
        <v>17</v>
      </c>
      <c r="H1907" s="7">
        <v>50</v>
      </c>
      <c r="I1907" s="7">
        <v>10000</v>
      </c>
      <c r="J1907" s="7"/>
      <c r="K1907" s="10">
        <v>256000000</v>
      </c>
      <c r="L1907" s="10">
        <f>K1907/1</f>
        <v>256000000</v>
      </c>
      <c r="M1907" s="7" t="s">
        <v>12</v>
      </c>
    </row>
    <row r="1908" spans="1:13" x14ac:dyDescent="0.2">
      <c r="A1908" s="7" t="s">
        <v>124</v>
      </c>
      <c r="B1908" s="7">
        <v>2011</v>
      </c>
      <c r="C1908" s="7">
        <v>9</v>
      </c>
      <c r="D1908" s="7">
        <v>14</v>
      </c>
      <c r="E1908" s="7">
        <v>2011</v>
      </c>
      <c r="F1908" s="7">
        <v>9</v>
      </c>
      <c r="G1908" s="7">
        <v>14</v>
      </c>
      <c r="H1908" s="7">
        <v>24</v>
      </c>
      <c r="I1908" s="7">
        <v>300000</v>
      </c>
      <c r="J1908" s="7"/>
      <c r="K1908" s="10">
        <v>44000000</v>
      </c>
      <c r="L1908" s="10">
        <f>K1908/1.03</f>
        <v>42718446.601941749</v>
      </c>
      <c r="M1908" s="7" t="s">
        <v>12</v>
      </c>
    </row>
    <row r="1909" spans="1:13" x14ac:dyDescent="0.2">
      <c r="A1909" s="7" t="s">
        <v>124</v>
      </c>
      <c r="B1909" s="7">
        <v>2011</v>
      </c>
      <c r="C1909" s="7">
        <v>9</v>
      </c>
      <c r="D1909" s="7"/>
      <c r="E1909" s="7">
        <v>2011</v>
      </c>
      <c r="F1909" s="7">
        <v>12</v>
      </c>
      <c r="G1909" s="7"/>
      <c r="H1909" s="7">
        <v>85</v>
      </c>
      <c r="I1909" s="7">
        <v>600000</v>
      </c>
      <c r="J1909" s="7"/>
      <c r="K1909" s="10">
        <v>175002000</v>
      </c>
      <c r="L1909" s="10">
        <f>K1909/1.03</f>
        <v>169904854.36893204</v>
      </c>
      <c r="M1909" s="7" t="s">
        <v>12</v>
      </c>
    </row>
    <row r="1910" spans="1:13" x14ac:dyDescent="0.2">
      <c r="A1910" s="7" t="s">
        <v>124</v>
      </c>
      <c r="B1910" s="7">
        <v>2012</v>
      </c>
      <c r="C1910" s="7">
        <v>9</v>
      </c>
      <c r="D1910" s="7">
        <v>2</v>
      </c>
      <c r="E1910" s="7">
        <v>2012</v>
      </c>
      <c r="F1910" s="7">
        <v>9</v>
      </c>
      <c r="G1910" s="7">
        <v>11</v>
      </c>
      <c r="H1910" s="7">
        <v>34</v>
      </c>
      <c r="I1910" s="7">
        <v>17540</v>
      </c>
      <c r="J1910" s="7"/>
      <c r="K1910" s="10">
        <v>30000000</v>
      </c>
      <c r="L1910" s="10">
        <f>K1910/1.05</f>
        <v>28571428.571428571</v>
      </c>
      <c r="M1910" s="7" t="s">
        <v>12</v>
      </c>
    </row>
    <row r="1911" spans="1:13" x14ac:dyDescent="0.2">
      <c r="A1911" s="7" t="s">
        <v>124</v>
      </c>
      <c r="B1911" s="7">
        <v>2013</v>
      </c>
      <c r="C1911" s="7">
        <v>7</v>
      </c>
      <c r="D1911" s="7">
        <v>28</v>
      </c>
      <c r="E1911" s="7">
        <v>2013</v>
      </c>
      <c r="F1911" s="7">
        <v>7</v>
      </c>
      <c r="G1911" s="7">
        <v>30</v>
      </c>
      <c r="H1911" s="7">
        <v>5</v>
      </c>
      <c r="I1911" s="7">
        <v>5000</v>
      </c>
      <c r="J1911" s="7"/>
      <c r="K1911" s="10">
        <v>6500000</v>
      </c>
      <c r="L1911" s="10">
        <f>K1911/1.07</f>
        <v>6074766.3551401868</v>
      </c>
      <c r="M1911" s="7" t="s">
        <v>12</v>
      </c>
    </row>
    <row r="1912" spans="1:13" x14ac:dyDescent="0.2">
      <c r="A1912" s="7" t="s">
        <v>124</v>
      </c>
      <c r="B1912" s="7">
        <v>2013</v>
      </c>
      <c r="C1912" s="7">
        <v>11</v>
      </c>
      <c r="D1912" s="7">
        <v>14</v>
      </c>
      <c r="E1912" s="7">
        <v>2013</v>
      </c>
      <c r="F1912" s="7">
        <v>11</v>
      </c>
      <c r="G1912" s="7">
        <v>20</v>
      </c>
      <c r="H1912" s="7">
        <v>47</v>
      </c>
      <c r="I1912" s="7">
        <v>2130001</v>
      </c>
      <c r="J1912" s="7"/>
      <c r="K1912" s="10">
        <v>72000000</v>
      </c>
      <c r="L1912" s="10">
        <f>K1912/1.07</f>
        <v>67289719.626168221</v>
      </c>
      <c r="M1912" s="7" t="s">
        <v>12</v>
      </c>
    </row>
    <row r="1913" spans="1:13" x14ac:dyDescent="0.2">
      <c r="A1913" s="11" t="s">
        <v>198</v>
      </c>
      <c r="B1913" s="6">
        <v>1966</v>
      </c>
      <c r="C1913" s="6">
        <v>9</v>
      </c>
      <c r="D1913" s="6">
        <v>20</v>
      </c>
      <c r="E1913" s="6">
        <v>1966</v>
      </c>
      <c r="F1913" s="6">
        <v>9</v>
      </c>
      <c r="G1913" s="6">
        <v>20</v>
      </c>
      <c r="H1913" s="7">
        <v>31</v>
      </c>
      <c r="I1913" s="8">
        <v>125541</v>
      </c>
      <c r="J1913" s="8">
        <v>70361</v>
      </c>
      <c r="K1913" s="9">
        <v>10000000</v>
      </c>
      <c r="L1913" s="9">
        <f>K1913/0.15</f>
        <v>66666666.666666672</v>
      </c>
      <c r="M1913" s="7" t="s">
        <v>9</v>
      </c>
    </row>
    <row r="1914" spans="1:13" x14ac:dyDescent="0.2">
      <c r="A1914" s="7" t="s">
        <v>198</v>
      </c>
      <c r="B1914" s="6">
        <v>1994</v>
      </c>
      <c r="C1914" s="6">
        <v>7</v>
      </c>
      <c r="D1914" s="6">
        <v>15</v>
      </c>
      <c r="E1914" s="6">
        <v>1994</v>
      </c>
      <c r="F1914" s="6">
        <v>7</v>
      </c>
      <c r="G1914" s="6">
        <v>31</v>
      </c>
      <c r="H1914" s="7">
        <v>21</v>
      </c>
      <c r="I1914" s="7"/>
      <c r="J1914" s="7"/>
      <c r="K1914" s="9">
        <v>2300000</v>
      </c>
      <c r="L1914" s="10">
        <f>K1914/0.68</f>
        <v>3382352.9411764704</v>
      </c>
      <c r="M1914" s="7" t="s">
        <v>56</v>
      </c>
    </row>
    <row r="1915" spans="1:13" x14ac:dyDescent="0.2">
      <c r="A1915" s="7" t="s">
        <v>198</v>
      </c>
      <c r="B1915" s="6">
        <v>2002</v>
      </c>
      <c r="C1915" s="6">
        <v>5</v>
      </c>
      <c r="D1915" s="6">
        <v>12</v>
      </c>
      <c r="E1915" s="6">
        <v>2002</v>
      </c>
      <c r="F1915" s="6">
        <v>5</v>
      </c>
      <c r="G1915" s="6">
        <v>15</v>
      </c>
      <c r="H1915" s="7">
        <v>6</v>
      </c>
      <c r="I1915" s="7"/>
      <c r="J1915" s="7"/>
      <c r="K1915" s="9">
        <v>2000000</v>
      </c>
      <c r="L1915" s="9">
        <f t="shared" ref="L1915:L1920" si="21">K1915/0.82</f>
        <v>2439024.3902439028</v>
      </c>
      <c r="M1915" s="7" t="s">
        <v>56</v>
      </c>
    </row>
    <row r="1916" spans="1:13" x14ac:dyDescent="0.2">
      <c r="A1916" s="7" t="s">
        <v>198</v>
      </c>
      <c r="B1916" s="6">
        <v>2002</v>
      </c>
      <c r="C1916" s="6">
        <v>6</v>
      </c>
      <c r="D1916" s="6">
        <v>20</v>
      </c>
      <c r="E1916" s="6">
        <v>2002</v>
      </c>
      <c r="F1916" s="6">
        <v>6</v>
      </c>
      <c r="G1916" s="6">
        <v>23</v>
      </c>
      <c r="H1916" s="7">
        <v>4</v>
      </c>
      <c r="I1916" s="7"/>
      <c r="J1916" s="7"/>
      <c r="K1916" s="9">
        <v>723684</v>
      </c>
      <c r="L1916" s="9">
        <f t="shared" si="21"/>
        <v>882541.46341463423</v>
      </c>
      <c r="M1916" s="7" t="s">
        <v>56</v>
      </c>
    </row>
    <row r="1917" spans="1:13" x14ac:dyDescent="0.2">
      <c r="A1917" s="7" t="s">
        <v>198</v>
      </c>
      <c r="B1917" s="6">
        <v>2002</v>
      </c>
      <c r="C1917" s="6">
        <v>7</v>
      </c>
      <c r="D1917" s="6">
        <v>15</v>
      </c>
      <c r="E1917" s="6">
        <v>2002</v>
      </c>
      <c r="F1917" s="6">
        <v>12</v>
      </c>
      <c r="G1917" s="6">
        <v>2</v>
      </c>
      <c r="H1917" s="7">
        <v>155</v>
      </c>
      <c r="I1917" s="7"/>
      <c r="J1917" s="7"/>
      <c r="K1917" s="9">
        <v>25400000</v>
      </c>
      <c r="L1917" s="9">
        <f t="shared" si="21"/>
        <v>30975609.756097563</v>
      </c>
      <c r="M1917" s="7" t="s">
        <v>56</v>
      </c>
    </row>
    <row r="1918" spans="1:13" x14ac:dyDescent="0.2">
      <c r="A1918" s="7" t="s">
        <v>198</v>
      </c>
      <c r="B1918" s="6">
        <v>2002</v>
      </c>
      <c r="C1918" s="6">
        <v>8</v>
      </c>
      <c r="D1918" s="6">
        <v>14</v>
      </c>
      <c r="E1918" s="6">
        <v>2002</v>
      </c>
      <c r="F1918" s="6">
        <v>8</v>
      </c>
      <c r="G1918" s="6">
        <v>22</v>
      </c>
      <c r="H1918" s="7">
        <v>29</v>
      </c>
      <c r="I1918" s="7"/>
      <c r="J1918" s="7"/>
      <c r="K1918" s="9">
        <v>2000000</v>
      </c>
      <c r="L1918" s="9">
        <f t="shared" si="21"/>
        <v>2439024.3902439028</v>
      </c>
      <c r="M1918" s="7" t="s">
        <v>56</v>
      </c>
    </row>
    <row r="1919" spans="1:13" x14ac:dyDescent="0.2">
      <c r="A1919" s="7" t="s">
        <v>198</v>
      </c>
      <c r="B1919" s="6">
        <v>2002</v>
      </c>
      <c r="C1919" s="6">
        <v>8</v>
      </c>
      <c r="D1919" s="6">
        <v>19</v>
      </c>
      <c r="E1919" s="6">
        <v>2002</v>
      </c>
      <c r="F1919" s="6">
        <v>8</v>
      </c>
      <c r="G1919" s="6">
        <v>24</v>
      </c>
      <c r="H1919" s="7">
        <v>4</v>
      </c>
      <c r="I1919" s="7"/>
      <c r="J1919" s="7"/>
      <c r="K1919" s="9">
        <v>3000000</v>
      </c>
      <c r="L1919" s="9">
        <f t="shared" si="21"/>
        <v>3658536.5853658537</v>
      </c>
      <c r="M1919" s="7" t="s">
        <v>56</v>
      </c>
    </row>
    <row r="1920" spans="1:13" x14ac:dyDescent="0.2">
      <c r="A1920" s="7" t="s">
        <v>198</v>
      </c>
      <c r="B1920" s="6">
        <v>2002</v>
      </c>
      <c r="C1920" s="6">
        <v>11</v>
      </c>
      <c r="D1920" s="6">
        <v>3</v>
      </c>
      <c r="E1920" s="6">
        <v>2002</v>
      </c>
      <c r="F1920" s="6">
        <v>11</v>
      </c>
      <c r="G1920" s="6">
        <v>7</v>
      </c>
      <c r="H1920" s="7">
        <v>2</v>
      </c>
      <c r="I1920" s="7"/>
      <c r="J1920" s="7"/>
      <c r="K1920" s="9">
        <v>200000</v>
      </c>
      <c r="L1920" s="9">
        <f t="shared" si="21"/>
        <v>243902.43902439025</v>
      </c>
      <c r="M1920" s="7" t="s">
        <v>56</v>
      </c>
    </row>
    <row r="1921" spans="1:13" x14ac:dyDescent="0.2">
      <c r="A1921" s="7" t="s">
        <v>198</v>
      </c>
      <c r="B1921" s="6">
        <v>2004</v>
      </c>
      <c r="C1921" s="6">
        <v>11</v>
      </c>
      <c r="D1921" s="6">
        <v>26</v>
      </c>
      <c r="E1921" s="6">
        <v>2004</v>
      </c>
      <c r="F1921" s="6">
        <v>11</v>
      </c>
      <c r="G1921" s="6">
        <v>30</v>
      </c>
      <c r="H1921" s="7">
        <v>56</v>
      </c>
      <c r="I1921" s="7"/>
      <c r="J1921" s="7"/>
      <c r="K1921" s="9">
        <v>23000000</v>
      </c>
      <c r="L1921" s="9">
        <f>K1921/0.87</f>
        <v>26436781.609195404</v>
      </c>
      <c r="M1921" s="7" t="s">
        <v>56</v>
      </c>
    </row>
    <row r="1922" spans="1:13" x14ac:dyDescent="0.2">
      <c r="A1922" s="7" t="s">
        <v>198</v>
      </c>
      <c r="B1922" s="6">
        <v>2005</v>
      </c>
      <c r="C1922" s="6">
        <v>9</v>
      </c>
      <c r="D1922" s="6">
        <v>8</v>
      </c>
      <c r="E1922" s="6">
        <v>2005</v>
      </c>
      <c r="F1922" s="6">
        <v>11</v>
      </c>
      <c r="G1922" s="6">
        <v>1</v>
      </c>
      <c r="H1922" s="7">
        <v>69</v>
      </c>
      <c r="I1922" s="7"/>
      <c r="J1922" s="7"/>
      <c r="K1922" s="9">
        <v>15500000</v>
      </c>
      <c r="L1922" s="10">
        <f>K1922/0.9</f>
        <v>17222222.22222222</v>
      </c>
      <c r="M1922" s="7" t="s">
        <v>56</v>
      </c>
    </row>
    <row r="1923" spans="1:13" x14ac:dyDescent="0.2">
      <c r="A1923" s="7" t="s">
        <v>198</v>
      </c>
      <c r="B1923" s="6">
        <v>2005</v>
      </c>
      <c r="C1923" s="6">
        <v>9</v>
      </c>
      <c r="D1923" s="6">
        <v>26</v>
      </c>
      <c r="E1923" s="6">
        <v>2005</v>
      </c>
      <c r="F1923" s="6">
        <v>10</v>
      </c>
      <c r="G1923" s="6">
        <v>6</v>
      </c>
      <c r="H1923" s="7">
        <v>104</v>
      </c>
      <c r="I1923" s="7"/>
      <c r="J1923" s="7"/>
      <c r="K1923" s="9">
        <v>1500000000</v>
      </c>
      <c r="L1923" s="10">
        <f>K1923/0.9</f>
        <v>1666666666.6666665</v>
      </c>
      <c r="M1923" s="7" t="s">
        <v>56</v>
      </c>
    </row>
    <row r="1924" spans="1:13" x14ac:dyDescent="0.2">
      <c r="A1924" s="7" t="s">
        <v>198</v>
      </c>
      <c r="B1924" s="6">
        <v>2005</v>
      </c>
      <c r="C1924" s="6">
        <v>11</v>
      </c>
      <c r="D1924" s="6">
        <v>2</v>
      </c>
      <c r="E1924" s="6">
        <v>2005</v>
      </c>
      <c r="F1924" s="6">
        <v>11</v>
      </c>
      <c r="G1924" s="6">
        <v>4</v>
      </c>
      <c r="H1924" s="7">
        <v>20</v>
      </c>
      <c r="I1924" s="7"/>
      <c r="J1924" s="7"/>
      <c r="K1924" s="9">
        <v>11000000</v>
      </c>
      <c r="L1924" s="10">
        <f>K1924/0.9</f>
        <v>12222222.222222222</v>
      </c>
      <c r="M1924" s="7" t="s">
        <v>56</v>
      </c>
    </row>
    <row r="1925" spans="1:13" x14ac:dyDescent="0.2">
      <c r="A1925" s="7" t="s">
        <v>198</v>
      </c>
      <c r="B1925" s="6">
        <v>2005</v>
      </c>
      <c r="C1925" s="6">
        <v>12</v>
      </c>
      <c r="D1925" s="6">
        <v>4</v>
      </c>
      <c r="E1925" s="6">
        <v>2005</v>
      </c>
      <c r="F1925" s="6">
        <v>12</v>
      </c>
      <c r="G1925" s="6">
        <v>24</v>
      </c>
      <c r="H1925" s="7">
        <v>62</v>
      </c>
      <c r="I1925" s="7"/>
      <c r="J1925" s="7"/>
      <c r="K1925" s="9">
        <v>19000000</v>
      </c>
      <c r="L1925" s="10">
        <f>K1925/0.9</f>
        <v>21111111.111111112</v>
      </c>
      <c r="M1925" s="7" t="s">
        <v>56</v>
      </c>
    </row>
    <row r="1926" spans="1:13" x14ac:dyDescent="0.2">
      <c r="A1926" s="7" t="s">
        <v>198</v>
      </c>
      <c r="B1926" s="6">
        <v>2006</v>
      </c>
      <c r="C1926" s="6">
        <v>7</v>
      </c>
      <c r="D1926" s="6">
        <v>9</v>
      </c>
      <c r="E1926" s="6">
        <v>2006</v>
      </c>
      <c r="F1926" s="6">
        <v>7</v>
      </c>
      <c r="G1926" s="6">
        <v>11</v>
      </c>
      <c r="H1926" s="7">
        <v>4</v>
      </c>
      <c r="I1926" s="7"/>
      <c r="J1926" s="7"/>
      <c r="K1926" s="9">
        <v>1000000</v>
      </c>
      <c r="L1926" s="10">
        <f>K1926/0.92</f>
        <v>1086956.5217391304</v>
      </c>
      <c r="M1926" s="7" t="s">
        <v>56</v>
      </c>
    </row>
    <row r="1927" spans="1:13" x14ac:dyDescent="0.2">
      <c r="A1927" s="7" t="s">
        <v>198</v>
      </c>
      <c r="B1927" s="6">
        <v>2006</v>
      </c>
      <c r="C1927" s="6">
        <v>8</v>
      </c>
      <c r="D1927" s="6">
        <v>12</v>
      </c>
      <c r="E1927" s="6">
        <v>2006</v>
      </c>
      <c r="F1927" s="6">
        <v>9</v>
      </c>
      <c r="G1927" s="6">
        <v>2</v>
      </c>
      <c r="H1927" s="7">
        <v>42</v>
      </c>
      <c r="I1927" s="7"/>
      <c r="J1927" s="7"/>
      <c r="K1927" s="9">
        <v>8000000</v>
      </c>
      <c r="L1927" s="10">
        <f>K1927/0.92</f>
        <v>8695652.173913043</v>
      </c>
      <c r="M1927" s="7" t="s">
        <v>56</v>
      </c>
    </row>
    <row r="1928" spans="1:13" x14ac:dyDescent="0.2">
      <c r="A1928" s="11" t="s">
        <v>184</v>
      </c>
      <c r="B1928" s="6">
        <v>1993</v>
      </c>
      <c r="C1928" s="6">
        <v>10</v>
      </c>
      <c r="D1928" s="6">
        <v>2</v>
      </c>
      <c r="E1928" s="6">
        <v>1993</v>
      </c>
      <c r="F1928" s="6">
        <v>10</v>
      </c>
      <c r="G1928" s="6">
        <v>12</v>
      </c>
      <c r="H1928" s="7">
        <v>122</v>
      </c>
      <c r="I1928" s="7"/>
      <c r="J1928" s="7"/>
      <c r="K1928" s="9">
        <v>50000000</v>
      </c>
      <c r="L1928" s="9">
        <f>K1928/0.66</f>
        <v>75757575.75757575</v>
      </c>
      <c r="M1928" s="7" t="s">
        <v>56</v>
      </c>
    </row>
    <row r="1929" spans="1:13" x14ac:dyDescent="0.2">
      <c r="A1929" s="7" t="s">
        <v>184</v>
      </c>
      <c r="B1929" s="6">
        <v>2001</v>
      </c>
      <c r="C1929" s="6">
        <v>5</v>
      </c>
      <c r="D1929" s="6">
        <v>15</v>
      </c>
      <c r="E1929" s="6">
        <v>2001</v>
      </c>
      <c r="F1929" s="6">
        <v>5</v>
      </c>
      <c r="G1929" s="6">
        <v>17</v>
      </c>
      <c r="H1929" s="7">
        <v>2</v>
      </c>
      <c r="I1929" s="7"/>
      <c r="J1929" s="7"/>
      <c r="K1929" s="9">
        <v>965000</v>
      </c>
      <c r="L1929" s="10">
        <f>K1929/0.81</f>
        <v>1191358.024691358</v>
      </c>
      <c r="M1929" s="7" t="s">
        <v>56</v>
      </c>
    </row>
    <row r="1930" spans="1:13" x14ac:dyDescent="0.2">
      <c r="A1930" s="7" t="s">
        <v>184</v>
      </c>
      <c r="B1930" s="6">
        <v>2001</v>
      </c>
      <c r="C1930" s="6">
        <v>8</v>
      </c>
      <c r="D1930" s="6">
        <v>20</v>
      </c>
      <c r="E1930" s="6">
        <v>2001</v>
      </c>
      <c r="F1930" s="6">
        <v>8</v>
      </c>
      <c r="G1930" s="6">
        <v>22</v>
      </c>
      <c r="H1930" s="7">
        <v>11</v>
      </c>
      <c r="I1930" s="7"/>
      <c r="J1930" s="7"/>
      <c r="K1930" s="9">
        <v>400000</v>
      </c>
      <c r="L1930" s="10">
        <f>K1930/0.81</f>
        <v>493827.16049382713</v>
      </c>
      <c r="M1930" s="7" t="s">
        <v>56</v>
      </c>
    </row>
    <row r="1931" spans="1:13" x14ac:dyDescent="0.2">
      <c r="A1931" s="7" t="s">
        <v>108</v>
      </c>
      <c r="B1931" s="6">
        <v>1989</v>
      </c>
      <c r="C1931" s="6">
        <v>5</v>
      </c>
      <c r="D1931" s="6">
        <v>23</v>
      </c>
      <c r="E1931" s="6">
        <v>1989</v>
      </c>
      <c r="F1931" s="6">
        <v>5</v>
      </c>
      <c r="G1931" s="6">
        <v>31</v>
      </c>
      <c r="H1931" s="7">
        <v>140</v>
      </c>
      <c r="I1931" s="7"/>
      <c r="J1931" s="7"/>
      <c r="K1931" s="9">
        <v>22000000</v>
      </c>
      <c r="L1931" s="9">
        <f>K1931/0.57</f>
        <v>38596491.228070177</v>
      </c>
      <c r="M1931" s="7" t="s">
        <v>56</v>
      </c>
    </row>
    <row r="1932" spans="1:13" x14ac:dyDescent="0.2">
      <c r="A1932" s="7" t="s">
        <v>268</v>
      </c>
      <c r="B1932" s="6">
        <v>1998</v>
      </c>
      <c r="C1932" s="6">
        <v>11</v>
      </c>
      <c r="D1932" s="6">
        <v>13</v>
      </c>
      <c r="E1932" s="6">
        <v>1998</v>
      </c>
      <c r="F1932" s="6">
        <v>11</v>
      </c>
      <c r="G1932" s="6">
        <v>16</v>
      </c>
      <c r="H1932" s="7">
        <v>17</v>
      </c>
      <c r="I1932" s="7"/>
      <c r="J1932" s="7"/>
      <c r="K1932" s="9">
        <v>17000000</v>
      </c>
      <c r="L1932" s="9">
        <f>K1932/0.75</f>
        <v>22666666.666666668</v>
      </c>
      <c r="M1932" s="7" t="s">
        <v>56</v>
      </c>
    </row>
    <row r="1933" spans="1:13" x14ac:dyDescent="0.2">
      <c r="A1933" s="7" t="s">
        <v>252</v>
      </c>
      <c r="B1933" s="6">
        <v>1997</v>
      </c>
      <c r="C1933" s="6">
        <v>9</v>
      </c>
      <c r="D1933" s="6">
        <v>20</v>
      </c>
      <c r="E1933" s="6">
        <v>1997</v>
      </c>
      <c r="F1933" s="6">
        <v>9</v>
      </c>
      <c r="G1933" s="6">
        <v>29</v>
      </c>
      <c r="H1933" s="7">
        <v>28</v>
      </c>
      <c r="I1933" s="7"/>
      <c r="J1933" s="7"/>
      <c r="K1933" s="9">
        <v>5100000</v>
      </c>
      <c r="L1933" s="10">
        <f>K1933/0.74</f>
        <v>6891891.8918918921</v>
      </c>
      <c r="M1933" s="7" t="s">
        <v>56</v>
      </c>
    </row>
    <row r="1934" spans="1:13" x14ac:dyDescent="0.2">
      <c r="A1934" s="7" t="s">
        <v>256</v>
      </c>
      <c r="B1934" s="6">
        <v>1997</v>
      </c>
      <c r="C1934" s="6">
        <v>11</v>
      </c>
      <c r="D1934" s="6">
        <v>2</v>
      </c>
      <c r="E1934" s="6">
        <v>1997</v>
      </c>
      <c r="F1934" s="6">
        <v>11</v>
      </c>
      <c r="G1934" s="6">
        <v>12</v>
      </c>
      <c r="H1934" s="7">
        <v>594</v>
      </c>
      <c r="I1934" s="7"/>
      <c r="J1934" s="7"/>
      <c r="K1934" s="9">
        <v>472000000</v>
      </c>
      <c r="L1934" s="10">
        <f>K1934/0.74</f>
        <v>637837837.83783782</v>
      </c>
      <c r="M1934" s="7" t="s">
        <v>56</v>
      </c>
    </row>
    <row r="1935" spans="1:13" x14ac:dyDescent="0.2">
      <c r="A1935" s="7" t="s">
        <v>224</v>
      </c>
      <c r="B1935" s="6">
        <v>1995</v>
      </c>
      <c r="C1935" s="6">
        <v>10</v>
      </c>
      <c r="D1935" s="6">
        <v>8</v>
      </c>
      <c r="E1935" s="6">
        <v>1995</v>
      </c>
      <c r="F1935" s="6">
        <v>11</v>
      </c>
      <c r="G1935" s="6">
        <v>15</v>
      </c>
      <c r="H1935" s="7">
        <v>253</v>
      </c>
      <c r="I1935" s="7"/>
      <c r="J1935" s="7"/>
      <c r="K1935" s="9">
        <v>90000000</v>
      </c>
      <c r="L1935" s="9">
        <f>K1935/0.7</f>
        <v>128571428.57142858</v>
      </c>
      <c r="M1935" s="7" t="s">
        <v>56</v>
      </c>
    </row>
    <row r="1936" spans="1:13" x14ac:dyDescent="0.2">
      <c r="A1936" s="7" t="s">
        <v>271</v>
      </c>
      <c r="B1936" s="6">
        <v>1998</v>
      </c>
      <c r="C1936" s="6">
        <v>11</v>
      </c>
      <c r="D1936" s="6">
        <v>25</v>
      </c>
      <c r="E1936" s="6">
        <v>1998</v>
      </c>
      <c r="F1936" s="6">
        <v>11</v>
      </c>
      <c r="G1936" s="6">
        <v>25</v>
      </c>
      <c r="H1936" s="7">
        <v>49</v>
      </c>
      <c r="I1936" s="7"/>
      <c r="J1936" s="7"/>
      <c r="K1936" s="9">
        <v>30000000</v>
      </c>
      <c r="L1936" s="9">
        <f>K1936/0.75</f>
        <v>40000000</v>
      </c>
      <c r="M1936" s="7" t="s">
        <v>56</v>
      </c>
    </row>
    <row r="1937" spans="1:13" x14ac:dyDescent="0.2">
      <c r="A1937" s="7" t="s">
        <v>269</v>
      </c>
      <c r="B1937" s="6">
        <v>1998</v>
      </c>
      <c r="C1937" s="6">
        <v>11</v>
      </c>
      <c r="D1937" s="6">
        <v>19</v>
      </c>
      <c r="E1937" s="6">
        <v>1998</v>
      </c>
      <c r="F1937" s="6">
        <v>11</v>
      </c>
      <c r="G1937" s="6">
        <v>24</v>
      </c>
      <c r="H1937" s="7">
        <v>90</v>
      </c>
      <c r="I1937" s="7"/>
      <c r="J1937" s="7"/>
      <c r="K1937" s="9">
        <v>22000000</v>
      </c>
      <c r="L1937" s="9">
        <f>K1937/0.75</f>
        <v>29333333.333333332</v>
      </c>
      <c r="M1937" s="7" t="s">
        <v>56</v>
      </c>
    </row>
    <row r="1938" spans="1:13" x14ac:dyDescent="0.2">
      <c r="A1938" s="7" t="s">
        <v>118</v>
      </c>
      <c r="B1938" s="6">
        <v>1990</v>
      </c>
      <c r="C1938" s="6">
        <v>2</v>
      </c>
      <c r="D1938" s="6">
        <v>14</v>
      </c>
      <c r="E1938" s="6">
        <v>1990</v>
      </c>
      <c r="F1938" s="6">
        <v>2</v>
      </c>
      <c r="G1938" s="6">
        <v>16</v>
      </c>
      <c r="H1938" s="7">
        <v>3</v>
      </c>
      <c r="I1938" s="7"/>
      <c r="J1938" s="7"/>
      <c r="K1938" s="9">
        <v>2000000</v>
      </c>
      <c r="L1938" s="12">
        <f>K1938/0.6</f>
        <v>3333333.3333333335</v>
      </c>
      <c r="M1938" s="7" t="s">
        <v>56</v>
      </c>
    </row>
    <row r="1939" spans="1:13" x14ac:dyDescent="0.2">
      <c r="A1939" s="7" t="s">
        <v>272</v>
      </c>
      <c r="B1939" s="6">
        <v>1999</v>
      </c>
      <c r="C1939" s="6">
        <v>1</v>
      </c>
      <c r="D1939" s="6">
        <v>19</v>
      </c>
      <c r="E1939" s="6">
        <v>1999</v>
      </c>
      <c r="F1939" s="6">
        <v>1</v>
      </c>
      <c r="G1939" s="6">
        <v>23</v>
      </c>
      <c r="H1939" s="7">
        <v>7</v>
      </c>
      <c r="I1939" s="7"/>
      <c r="J1939" s="7"/>
      <c r="K1939" s="9">
        <v>2000000</v>
      </c>
      <c r="L1939" s="10">
        <f>K1939/0.76</f>
        <v>2631578.9473684211</v>
      </c>
      <c r="M1939" s="7" t="s">
        <v>56</v>
      </c>
    </row>
    <row r="1940" spans="1:13" x14ac:dyDescent="0.2">
      <c r="A1940" s="7" t="s">
        <v>168</v>
      </c>
      <c r="B1940" s="7">
        <v>1993</v>
      </c>
      <c r="C1940" s="7">
        <v>2</v>
      </c>
      <c r="D1940" s="7">
        <v>5</v>
      </c>
      <c r="E1940" s="7">
        <v>1993</v>
      </c>
      <c r="F1940" s="7">
        <v>2</v>
      </c>
      <c r="G1940" s="7">
        <v>10</v>
      </c>
      <c r="H1940" s="7">
        <v>31</v>
      </c>
      <c r="I1940" s="7">
        <v>21500</v>
      </c>
      <c r="J1940" s="7"/>
      <c r="K1940" s="10">
        <v>1500000</v>
      </c>
      <c r="L1940" s="9">
        <f>K1940/0.66</f>
        <v>2272727.2727272725</v>
      </c>
      <c r="M1940" s="7" t="s">
        <v>12</v>
      </c>
    </row>
    <row r="1941" spans="1:13" x14ac:dyDescent="0.2">
      <c r="A1941" s="7" t="s">
        <v>168</v>
      </c>
      <c r="B1941" s="7">
        <v>1996</v>
      </c>
      <c r="C1941" s="7">
        <v>5</v>
      </c>
      <c r="D1941" s="7">
        <v>14</v>
      </c>
      <c r="E1941" s="7">
        <v>1996</v>
      </c>
      <c r="F1941" s="7">
        <v>5</v>
      </c>
      <c r="G1941" s="7">
        <v>18</v>
      </c>
      <c r="H1941" s="7">
        <v>7</v>
      </c>
      <c r="I1941" s="7">
        <v>5000</v>
      </c>
      <c r="J1941" s="7"/>
      <c r="K1941" s="10">
        <v>10000000</v>
      </c>
      <c r="L1941" s="10">
        <f>K1941/0.72</f>
        <v>13888888.88888889</v>
      </c>
      <c r="M1941" s="7" t="s">
        <v>12</v>
      </c>
    </row>
    <row r="1942" spans="1:13" x14ac:dyDescent="0.2">
      <c r="A1942" s="7" t="s">
        <v>168</v>
      </c>
      <c r="B1942" s="6">
        <v>1996</v>
      </c>
      <c r="C1942" s="6">
        <v>6</v>
      </c>
      <c r="D1942" s="6">
        <v>13</v>
      </c>
      <c r="E1942" s="6">
        <v>1996</v>
      </c>
      <c r="F1942" s="6">
        <v>6</v>
      </c>
      <c r="G1942" s="6">
        <v>25</v>
      </c>
      <c r="H1942" s="7">
        <v>340</v>
      </c>
      <c r="I1942" s="7"/>
      <c r="J1942" s="7"/>
      <c r="K1942" s="9">
        <v>1200000000</v>
      </c>
      <c r="L1942" s="10">
        <f>K1942/0.72</f>
        <v>1666666666.6666667</v>
      </c>
      <c r="M1942" s="7" t="s">
        <v>56</v>
      </c>
    </row>
    <row r="1943" spans="1:13" x14ac:dyDescent="0.2">
      <c r="A1943" s="7" t="s">
        <v>168</v>
      </c>
      <c r="B1943" s="7">
        <v>2008</v>
      </c>
      <c r="C1943" s="7">
        <v>10</v>
      </c>
      <c r="D1943" s="7">
        <v>23</v>
      </c>
      <c r="E1943" s="7">
        <v>2008</v>
      </c>
      <c r="F1943" s="7">
        <v>10</v>
      </c>
      <c r="G1943" s="7">
        <v>24</v>
      </c>
      <c r="H1943" s="7">
        <v>90</v>
      </c>
      <c r="I1943" s="7">
        <v>25064</v>
      </c>
      <c r="J1943" s="7"/>
      <c r="K1943" s="10">
        <v>400000000</v>
      </c>
      <c r="L1943" s="9">
        <f>K1943/0.99</f>
        <v>404040404.04040402</v>
      </c>
      <c r="M1943" s="7" t="s">
        <v>12</v>
      </c>
    </row>
    <row r="1944" spans="1:13" x14ac:dyDescent="0.2">
      <c r="A1944" s="7" t="s">
        <v>364</v>
      </c>
      <c r="B1944" s="7">
        <v>1975</v>
      </c>
      <c r="C1944" s="7">
        <v>8</v>
      </c>
      <c r="D1944" s="7">
        <v>24</v>
      </c>
      <c r="E1944" s="7">
        <v>1975</v>
      </c>
      <c r="F1944" s="7">
        <v>8</v>
      </c>
      <c r="G1944" s="7">
        <v>24</v>
      </c>
      <c r="H1944" s="7">
        <v>52</v>
      </c>
      <c r="I1944" s="7">
        <v>50000</v>
      </c>
      <c r="J1944" s="7"/>
      <c r="K1944" s="10">
        <v>12700000</v>
      </c>
      <c r="L1944" s="10">
        <f>K1944/0.25</f>
        <v>50800000</v>
      </c>
      <c r="M1944" s="7" t="s">
        <v>12</v>
      </c>
    </row>
    <row r="1945" spans="1:13" x14ac:dyDescent="0.2">
      <c r="A1945" s="7" t="s">
        <v>27</v>
      </c>
      <c r="B1945" s="7">
        <v>1981</v>
      </c>
      <c r="C1945" s="7">
        <v>3</v>
      </c>
      <c r="D1945" s="7"/>
      <c r="E1945" s="7">
        <v>1981</v>
      </c>
      <c r="F1945" s="7">
        <v>3</v>
      </c>
      <c r="G1945" s="7"/>
      <c r="H1945" s="7">
        <v>0</v>
      </c>
      <c r="I1945" s="7">
        <v>12000</v>
      </c>
      <c r="J1945" s="7"/>
      <c r="K1945" s="10">
        <v>16200000</v>
      </c>
      <c r="L1945" s="9">
        <f>K1945/0.42</f>
        <v>38571428.571428575</v>
      </c>
      <c r="M1945" s="7" t="s">
        <v>12</v>
      </c>
    </row>
    <row r="1946" spans="1:13" x14ac:dyDescent="0.2">
      <c r="A1946" s="7" t="s">
        <v>27</v>
      </c>
      <c r="B1946" s="7">
        <v>1981</v>
      </c>
      <c r="C1946" s="7">
        <v>9</v>
      </c>
      <c r="D1946" s="7"/>
      <c r="E1946" s="7">
        <v>1981</v>
      </c>
      <c r="F1946" s="7">
        <v>9</v>
      </c>
      <c r="G1946" s="7"/>
      <c r="H1946" s="7">
        <v>0</v>
      </c>
      <c r="I1946" s="7">
        <v>3000</v>
      </c>
      <c r="J1946" s="7"/>
      <c r="K1946" s="10">
        <v>16000000</v>
      </c>
      <c r="L1946" s="9">
        <f>K1946/0.42</f>
        <v>38095238.095238097</v>
      </c>
      <c r="M1946" s="7" t="s">
        <v>12</v>
      </c>
    </row>
    <row r="1947" spans="1:13" x14ac:dyDescent="0.2">
      <c r="A1947" s="7" t="s">
        <v>27</v>
      </c>
      <c r="B1947" s="7">
        <v>1982</v>
      </c>
      <c r="C1947" s="7">
        <v>3</v>
      </c>
      <c r="D1947" s="7">
        <v>29</v>
      </c>
      <c r="E1947" s="7">
        <v>1982</v>
      </c>
      <c r="F1947" s="7">
        <v>3</v>
      </c>
      <c r="G1947" s="7">
        <v>29</v>
      </c>
      <c r="H1947" s="7">
        <v>482</v>
      </c>
      <c r="I1947" s="7">
        <v>350000</v>
      </c>
      <c r="J1947" s="7"/>
      <c r="K1947" s="10">
        <v>975000000</v>
      </c>
      <c r="L1947" s="10">
        <f>K1947/0.44</f>
        <v>2215909090.909091</v>
      </c>
      <c r="M1947" s="7" t="s">
        <v>12</v>
      </c>
    </row>
    <row r="1948" spans="1:13" x14ac:dyDescent="0.2">
      <c r="A1948" s="7" t="s">
        <v>27</v>
      </c>
      <c r="B1948" s="7">
        <v>1989</v>
      </c>
      <c r="C1948" s="7">
        <v>3</v>
      </c>
      <c r="D1948" s="7">
        <v>19</v>
      </c>
      <c r="E1948" s="7">
        <v>1989</v>
      </c>
      <c r="F1948" s="7">
        <v>3</v>
      </c>
      <c r="G1948" s="7">
        <v>19</v>
      </c>
      <c r="H1948" s="7">
        <v>25</v>
      </c>
      <c r="I1948" s="7">
        <v>340000</v>
      </c>
      <c r="J1948" s="7"/>
      <c r="K1948" s="10">
        <v>33000000</v>
      </c>
      <c r="L1948" s="9">
        <f>K1948/0.57</f>
        <v>57894736.842105269</v>
      </c>
      <c r="M1948" s="7" t="s">
        <v>12</v>
      </c>
    </row>
    <row r="1949" spans="1:13" x14ac:dyDescent="0.2">
      <c r="A1949" s="7" t="s">
        <v>104</v>
      </c>
      <c r="B1949" s="6">
        <v>1964</v>
      </c>
      <c r="C1949" s="6">
        <v>10</v>
      </c>
      <c r="D1949" s="6">
        <v>28</v>
      </c>
      <c r="E1949" s="6">
        <v>1964</v>
      </c>
      <c r="F1949" s="6">
        <v>10</v>
      </c>
      <c r="G1949" s="6">
        <v>29</v>
      </c>
      <c r="H1949" s="7"/>
      <c r="I1949" s="8">
        <v>200000</v>
      </c>
      <c r="J1949" s="8">
        <v>40000</v>
      </c>
      <c r="K1949" s="9">
        <v>62600000</v>
      </c>
      <c r="L1949" s="9">
        <f>K1949/0.14</f>
        <v>447142857.14285707</v>
      </c>
      <c r="M1949" s="7" t="s">
        <v>9</v>
      </c>
    </row>
    <row r="1950" spans="1:13" x14ac:dyDescent="0.2">
      <c r="A1950" s="6" t="s">
        <v>104</v>
      </c>
      <c r="B1950" s="6">
        <v>1965</v>
      </c>
      <c r="C1950" s="6">
        <v>5</v>
      </c>
      <c r="D1950" s="6">
        <v>9</v>
      </c>
      <c r="E1950" s="6">
        <v>1965</v>
      </c>
      <c r="F1950" s="6">
        <v>5</v>
      </c>
      <c r="G1950" s="6">
        <v>9</v>
      </c>
      <c r="H1950" s="6">
        <v>3</v>
      </c>
      <c r="I1950" s="6">
        <v>95000</v>
      </c>
      <c r="J1950" s="6"/>
      <c r="K1950" s="24">
        <v>347000000</v>
      </c>
      <c r="L1950" s="9">
        <f>K1950/0.14</f>
        <v>2478571428.5714283</v>
      </c>
      <c r="M1950" s="15" t="s">
        <v>12</v>
      </c>
    </row>
    <row r="1951" spans="1:13" x14ac:dyDescent="0.2">
      <c r="A1951" s="7" t="s">
        <v>104</v>
      </c>
      <c r="B1951" s="6">
        <v>1989</v>
      </c>
      <c r="C1951" s="6">
        <v>1</v>
      </c>
      <c r="D1951" s="6">
        <v>26</v>
      </c>
      <c r="E1951" s="6">
        <v>1989</v>
      </c>
      <c r="F1951" s="6">
        <v>2</v>
      </c>
      <c r="G1951" s="6">
        <v>2</v>
      </c>
      <c r="H1951" s="7">
        <v>72</v>
      </c>
      <c r="I1951" s="7"/>
      <c r="J1951" s="7"/>
      <c r="K1951" s="9">
        <v>4340000</v>
      </c>
      <c r="L1951" s="9">
        <f>K1951/0.57</f>
        <v>7614035.0877192989</v>
      </c>
      <c r="M1951" s="7" t="s">
        <v>56</v>
      </c>
    </row>
    <row r="1952" spans="1:13" x14ac:dyDescent="0.2">
      <c r="A1952" s="7" t="s">
        <v>104</v>
      </c>
      <c r="B1952" s="7">
        <v>1990</v>
      </c>
      <c r="C1952" s="7">
        <v>10</v>
      </c>
      <c r="D1952" s="7">
        <v>30</v>
      </c>
      <c r="E1952" s="7">
        <v>1990</v>
      </c>
      <c r="F1952" s="7">
        <v>10</v>
      </c>
      <c r="G1952" s="7">
        <v>30</v>
      </c>
      <c r="H1952" s="7">
        <v>0</v>
      </c>
      <c r="I1952" s="7">
        <v>0</v>
      </c>
      <c r="J1952" s="7"/>
      <c r="K1952" s="10">
        <v>766100000</v>
      </c>
      <c r="L1952" s="12">
        <f>K1952/0.6</f>
        <v>1276833333.3333335</v>
      </c>
      <c r="M1952" s="7" t="s">
        <v>12</v>
      </c>
    </row>
    <row r="1953" spans="1:13" x14ac:dyDescent="0.2">
      <c r="A1953" s="7" t="s">
        <v>106</v>
      </c>
      <c r="B1953" s="6">
        <v>1978</v>
      </c>
      <c r="C1953" s="6">
        <v>2</v>
      </c>
      <c r="D1953" s="7"/>
      <c r="E1953" s="6">
        <v>1978</v>
      </c>
      <c r="F1953" s="6">
        <v>2</v>
      </c>
      <c r="G1953" s="6">
        <v>18</v>
      </c>
      <c r="H1953" s="7">
        <v>11</v>
      </c>
      <c r="I1953" s="8">
        <v>30000</v>
      </c>
      <c r="J1953" s="8">
        <v>30000</v>
      </c>
      <c r="K1953" s="9">
        <v>200000</v>
      </c>
      <c r="L1953" s="9">
        <f>K1953/0.3</f>
        <v>666666.66666666674</v>
      </c>
      <c r="M1953" s="7" t="s">
        <v>9</v>
      </c>
    </row>
    <row r="1954" spans="1:13" x14ac:dyDescent="0.2">
      <c r="A1954" s="7" t="s">
        <v>106</v>
      </c>
      <c r="B1954" s="6">
        <v>1989</v>
      </c>
      <c r="C1954" s="6">
        <v>2</v>
      </c>
      <c r="D1954" s="6">
        <v>1</v>
      </c>
      <c r="E1954" s="6">
        <v>1989</v>
      </c>
      <c r="F1954" s="6">
        <v>2</v>
      </c>
      <c r="G1954" s="6">
        <v>10</v>
      </c>
      <c r="H1954" s="7">
        <v>8</v>
      </c>
      <c r="I1954" s="7"/>
      <c r="J1954" s="7"/>
      <c r="K1954" s="9">
        <v>500000</v>
      </c>
      <c r="L1954" s="9">
        <f>K1954/0.57</f>
        <v>877192.98245614045</v>
      </c>
      <c r="M1954" s="7" t="s">
        <v>56</v>
      </c>
    </row>
    <row r="1955" spans="1:13" x14ac:dyDescent="0.2">
      <c r="A1955" s="7" t="s">
        <v>106</v>
      </c>
      <c r="B1955" s="7">
        <v>1998</v>
      </c>
      <c r="C1955" s="7">
        <v>2</v>
      </c>
      <c r="D1955" s="7">
        <v>6</v>
      </c>
      <c r="E1955" s="7">
        <v>1998</v>
      </c>
      <c r="F1955" s="7">
        <v>2</v>
      </c>
      <c r="G1955" s="7">
        <v>6</v>
      </c>
      <c r="H1955" s="7">
        <v>0</v>
      </c>
      <c r="I1955" s="7">
        <v>1300000</v>
      </c>
      <c r="J1955" s="7"/>
      <c r="K1955" s="10">
        <v>20700000</v>
      </c>
      <c r="L1955" s="9">
        <f>K1955/0.75</f>
        <v>27600000</v>
      </c>
      <c r="M1955" s="7" t="s">
        <v>12</v>
      </c>
    </row>
    <row r="1956" spans="1:13" x14ac:dyDescent="0.2">
      <c r="A1956" s="7" t="s">
        <v>106</v>
      </c>
      <c r="B1956" s="6">
        <v>2009</v>
      </c>
      <c r="C1956" s="6">
        <v>2</v>
      </c>
      <c r="D1956" s="6">
        <v>27</v>
      </c>
      <c r="E1956" s="6">
        <v>2009</v>
      </c>
      <c r="F1956" s="6">
        <v>4</v>
      </c>
      <c r="G1956" s="6">
        <v>25</v>
      </c>
      <c r="H1956" s="7">
        <v>150</v>
      </c>
      <c r="I1956" s="7"/>
      <c r="J1956" s="7"/>
      <c r="K1956" s="9">
        <v>240000000</v>
      </c>
      <c r="L1956" s="9">
        <f>K1956/0.98</f>
        <v>244897959.18367347</v>
      </c>
      <c r="M1956" s="7" t="s">
        <v>56</v>
      </c>
    </row>
    <row r="1957" spans="1:13" x14ac:dyDescent="0.2">
      <c r="A1957" s="7" t="s">
        <v>286</v>
      </c>
      <c r="B1957" s="7">
        <v>2000</v>
      </c>
      <c r="C1957" s="7">
        <v>1</v>
      </c>
      <c r="D1957" s="7">
        <v>26</v>
      </c>
      <c r="E1957" s="7">
        <v>2000</v>
      </c>
      <c r="F1957" s="7">
        <v>3</v>
      </c>
      <c r="G1957" s="7">
        <v>27</v>
      </c>
      <c r="H1957" s="7">
        <v>70</v>
      </c>
      <c r="I1957" s="7">
        <v>266000</v>
      </c>
      <c r="J1957" s="7"/>
      <c r="K1957" s="10">
        <v>72900000</v>
      </c>
      <c r="L1957" s="10">
        <f>K1957/0.79</f>
        <v>92278481.012658224</v>
      </c>
      <c r="M1957" s="7" t="s">
        <v>12</v>
      </c>
    </row>
    <row r="1958" spans="1:13" x14ac:dyDescent="0.2">
      <c r="A1958" s="7" t="s">
        <v>286</v>
      </c>
      <c r="B1958" s="7">
        <v>2001</v>
      </c>
      <c r="C1958" s="7">
        <v>2</v>
      </c>
      <c r="D1958" s="7"/>
      <c r="E1958" s="7">
        <v>2001</v>
      </c>
      <c r="F1958" s="7">
        <v>2</v>
      </c>
      <c r="G1958" s="7"/>
      <c r="H1958" s="7">
        <v>13</v>
      </c>
      <c r="I1958" s="7">
        <v>30000</v>
      </c>
      <c r="J1958" s="7"/>
      <c r="K1958" s="10">
        <v>3600000</v>
      </c>
      <c r="L1958" s="10">
        <f>K1958/0.81</f>
        <v>4444444.444444444</v>
      </c>
      <c r="M1958" s="7" t="s">
        <v>12</v>
      </c>
    </row>
    <row r="1959" spans="1:13" x14ac:dyDescent="0.2">
      <c r="A1959" s="7" t="s">
        <v>286</v>
      </c>
      <c r="B1959" s="7">
        <v>2003</v>
      </c>
      <c r="C1959" s="7">
        <v>2</v>
      </c>
      <c r="D1959" s="7">
        <v>25</v>
      </c>
      <c r="E1959" s="7">
        <v>2003</v>
      </c>
      <c r="F1959" s="7">
        <v>2</v>
      </c>
      <c r="G1959" s="7">
        <v>28</v>
      </c>
      <c r="H1959" s="7">
        <v>2</v>
      </c>
      <c r="I1959" s="7">
        <v>18000</v>
      </c>
      <c r="J1959" s="7"/>
      <c r="K1959" s="10">
        <v>200000000</v>
      </c>
      <c r="L1959" s="10">
        <f>K1959/0.84</f>
        <v>238095238.09523809</v>
      </c>
      <c r="M1959" s="7" t="s">
        <v>12</v>
      </c>
    </row>
    <row r="1960" spans="1:13" x14ac:dyDescent="0.2">
      <c r="A1960" s="7" t="s">
        <v>286</v>
      </c>
      <c r="B1960" s="7">
        <v>2014</v>
      </c>
      <c r="C1960" s="7">
        <v>1</v>
      </c>
      <c r="D1960" s="7">
        <v>20</v>
      </c>
      <c r="E1960" s="7">
        <v>2014</v>
      </c>
      <c r="F1960" s="7">
        <v>2</v>
      </c>
      <c r="G1960" s="7">
        <v>10</v>
      </c>
      <c r="H1960" s="7">
        <v>3</v>
      </c>
      <c r="I1960" s="7">
        <v>1002</v>
      </c>
      <c r="J1960" s="7"/>
      <c r="K1960" s="10">
        <v>20000000</v>
      </c>
      <c r="L1960" s="10">
        <f>K1960/1.09</f>
        <v>18348623.853211008</v>
      </c>
      <c r="M1960" s="7" t="s">
        <v>12</v>
      </c>
    </row>
  </sheetData>
  <sortState xmlns:xlrd2="http://schemas.microsoft.com/office/spreadsheetml/2017/richdata2" ref="A3:R1960">
    <sortCondition ref="A3:A1960"/>
    <sortCondition ref="B3:B1960"/>
    <sortCondition ref="C3:C1960"/>
    <sortCondition ref="D3:D1960"/>
  </sortState>
  <mergeCells count="9">
    <mergeCell ref="A1:A2"/>
    <mergeCell ref="L1:L2"/>
    <mergeCell ref="M1:M2"/>
    <mergeCell ref="B1:D1"/>
    <mergeCell ref="E1:G1"/>
    <mergeCell ref="K1:K2"/>
    <mergeCell ref="H1:H2"/>
    <mergeCell ref="I1:I2"/>
    <mergeCell ref="J1:J2"/>
  </mergeCells>
  <hyperlinks>
    <hyperlink ref="M1759" r:id="rId1" xr:uid="{C591852D-5787-9445-8207-0348DF87AC36}"/>
    <hyperlink ref="M1758" r:id="rId2" xr:uid="{EB4E4D8C-DAB2-414C-87BD-B7C75DC73EAD}"/>
    <hyperlink ref="M707" r:id="rId3" xr:uid="{E8AD3C7E-6A12-1847-A1D9-1B526E024033}"/>
    <hyperlink ref="M205" r:id="rId4" xr:uid="{8A805BAE-DF66-4B4D-9FD3-CBF0ED29A9B7}"/>
    <hyperlink ref="M959" r:id="rId5" xr:uid="{6CC0A071-E4D2-F84F-A19C-02A4671D331B}"/>
    <hyperlink ref="M960" r:id="rId6" xr:uid="{6F8495D4-1BCE-C04D-AEE4-D4EFB6CC0F29}"/>
    <hyperlink ref="M1749" r:id="rId7" xr:uid="{97EDF740-3F18-C64F-9D14-75F286CD1671}"/>
    <hyperlink ref="A1599" r:id="rId8" xr:uid="{3A5A27EB-84E3-A640-AEDD-06E8CBE85618}"/>
    <hyperlink ref="A147" r:id="rId9" xr:uid="{80DF4E6B-0506-4E40-8F97-5E287D8639AE}"/>
    <hyperlink ref="A1047" r:id="rId10" xr:uid="{33F6C36A-03F2-3F4D-9F1F-2D72BBC1E83B}"/>
    <hyperlink ref="A1076" r:id="rId11" xr:uid="{5CEBD0B5-7CA1-304D-B939-25013A05A987}"/>
    <hyperlink ref="A1265" r:id="rId12" xr:uid="{43E9CD33-3FC1-1D41-A952-27C84DEF60EC}"/>
    <hyperlink ref="A1927" r:id="rId13" xr:uid="{A8DCD5CA-2479-F94F-BD22-B9122858E4FC}"/>
    <hyperlink ref="A1851" r:id="rId14" xr:uid="{CCFC8147-EB31-4742-8FC5-B03462564CBE}"/>
    <hyperlink ref="A1351" r:id="rId15" xr:uid="{6756676D-E563-C842-A30B-D838F235E9F8}"/>
    <hyperlink ref="A1408" r:id="rId16" xr:uid="{AA3ACE89-71A2-DB49-B319-53E9516E3E60}"/>
    <hyperlink ref="A1850" r:id="rId17" xr:uid="{32E18CA2-4CC3-6B4D-BEB5-5C20901F466F}"/>
    <hyperlink ref="A692" r:id="rId18" xr:uid="{62ED4997-88E9-F14A-8274-F07B4F9C0D4A}"/>
    <hyperlink ref="A550" r:id="rId19" xr:uid="{6734525E-3304-E14B-80E8-3A4F328C89E8}"/>
    <hyperlink ref="A1848" r:id="rId20" xr:uid="{06443BC9-4FFF-654F-BE09-A5B18DBF4C02}"/>
    <hyperlink ref="A1847" r:id="rId21" xr:uid="{BE1127D6-172E-1F4E-91FD-12335EBD383A}"/>
    <hyperlink ref="A89" r:id="rId22" xr:uid="{E27556D3-E699-884F-B50E-9903EDE3DBFE}"/>
    <hyperlink ref="A826" r:id="rId23" xr:uid="{AE9574FF-2309-744C-8EDA-64B1C6B4FE07}"/>
    <hyperlink ref="A825" r:id="rId24" xr:uid="{49284644-6D61-7743-86EB-2224A3606D4A}"/>
    <hyperlink ref="A824" r:id="rId25" xr:uid="{16DB2E77-DCF4-DA4F-9A34-89F9B0080FC2}"/>
    <hyperlink ref="A1257" r:id="rId26" xr:uid="{AA142C98-3552-5E4F-94B9-1EDE7770BB32}"/>
    <hyperlink ref="A1256" r:id="rId27" xr:uid="{F8CFB761-70A0-C54C-8A9E-40B7CB8D8553}"/>
    <hyperlink ref="A1255" r:id="rId28" xr:uid="{679DB83D-1CAB-694F-BEE0-47F3A8381C00}"/>
    <hyperlink ref="A1842" r:id="rId29" xr:uid="{B90F7441-57F7-F542-95D4-937571EA0F06}"/>
    <hyperlink ref="A1119" r:id="rId30" xr:uid="{3E6A33C9-A53F-2943-9175-51D5E6204E5D}"/>
    <hyperlink ref="A1254" r:id="rId31" xr:uid="{808A8FD3-1B93-0041-A115-B86230CBF057}"/>
    <hyperlink ref="A1130" r:id="rId32" xr:uid="{F3CA1329-9140-6B4E-B4F9-C9FD63E40C35}"/>
    <hyperlink ref="A1840" r:id="rId33" xr:uid="{06595371-E899-F841-8D16-6F1BD662B1E9}"/>
    <hyperlink ref="A1838" r:id="rId34" xr:uid="{B03ADF3E-202E-1344-A530-0DD3F258CCDE}"/>
    <hyperlink ref="A186" r:id="rId35" xr:uid="{9FBE5135-0D76-5642-BD9E-00790B4250C4}"/>
    <hyperlink ref="A85" r:id="rId36" xr:uid="{98CBBD63-E89B-6B4A-926A-4ADFF31C7044}"/>
    <hyperlink ref="A1005" r:id="rId37" xr:uid="{73EAD5F2-3218-B740-8171-EDE26F3BAA92}"/>
    <hyperlink ref="A83" r:id="rId38" xr:uid="{64D3D3CE-1D69-A443-9687-2EB5B5D2AE30}"/>
    <hyperlink ref="A1045" r:id="rId39" xr:uid="{970A8C55-4CDE-A74A-AD20-956B2C5FE74C}"/>
    <hyperlink ref="A1590" r:id="rId40" xr:uid="{C1C2446A-9346-2D4A-BB4C-B0226D135BD0}"/>
    <hyperlink ref="A334" r:id="rId41" xr:uid="{040FC082-3BE2-7845-AEE9-573824D70829}"/>
    <hyperlink ref="A1252" r:id="rId42" xr:uid="{BFB829CD-4B6D-814D-BCFC-B944CF03D106}"/>
    <hyperlink ref="A1044" r:id="rId43" xr:uid="{3C70F812-C037-4941-8287-1CBBCC47A0E1}"/>
    <hyperlink ref="A1251" r:id="rId44" xr:uid="{CE88D8C1-1DDB-4148-8D9F-081C551EBF65}"/>
    <hyperlink ref="A1832" r:id="rId45" xr:uid="{C310191B-E238-E841-8A16-1EDADA90F7BC}"/>
    <hyperlink ref="A107" r:id="rId46" xr:uid="{78D7CC9D-E23B-9846-9AA7-2E852BF48A17}"/>
    <hyperlink ref="A1920" r:id="rId47" xr:uid="{B7FCD915-1CF7-4441-A1A8-3A2A12DE852B}"/>
    <hyperlink ref="A1443" r:id="rId48" xr:uid="{E03F9CD9-B4D9-5A44-99DA-90D43AE62DFB}"/>
    <hyperlink ref="A1588" r:id="rId49" xr:uid="{6DF30068-8F74-2343-A8EF-8750557B01A3}"/>
    <hyperlink ref="A549" r:id="rId50" xr:uid="{7F067D6E-D11B-804D-B158-489179DF754E}"/>
    <hyperlink ref="A1825" r:id="rId51" xr:uid="{5030F905-B54E-0F4B-9FD2-CF3BE90B7144}"/>
    <hyperlink ref="A1917" r:id="rId52" xr:uid="{9B2D53F2-C079-CA4B-8546-F4722D823C12}"/>
    <hyperlink ref="A1826" r:id="rId53" xr:uid="{F33C6A46-8817-F34A-AA1A-9196C21C6311}"/>
    <hyperlink ref="A749" r:id="rId54" xr:uid="{F71AA838-1C73-E945-AB62-7C2A33CE908E}"/>
    <hyperlink ref="A1245" r:id="rId55" xr:uid="{7A9D17B2-F48A-5046-9320-398019DDAF95}"/>
    <hyperlink ref="A1821" r:id="rId56" xr:uid="{EC8938D1-8276-8942-AD93-173CCB94EFB9}"/>
    <hyperlink ref="A1820" r:id="rId57" xr:uid="{A2E3BB4B-AA98-A644-8FE4-C7495DD26A0D}"/>
    <hyperlink ref="A106" r:id="rId58" xr:uid="{B3E2E215-CEE7-F148-9B9A-AA4509FDFFCA}"/>
    <hyperlink ref="A1243" r:id="rId59" xr:uid="{D5A37C80-CE15-AD4F-A36C-02C6E0968980}"/>
    <hyperlink ref="A1644" r:id="rId60" xr:uid="{D033967E-B3B2-9746-8198-5246F4CFCCE9}"/>
    <hyperlink ref="A1242" r:id="rId61" xr:uid="{CF1AB7F3-590C-F646-9373-9177A36BB91A}"/>
    <hyperlink ref="A746" r:id="rId62" xr:uid="{37C12840-36F6-3143-BD97-C3EB2FC2B0C8}"/>
    <hyperlink ref="A244" r:id="rId63" xr:uid="{10EAA14F-5E3A-484B-8900-00F06C6C65C9}"/>
    <hyperlink ref="A76" r:id="rId64" xr:uid="{C6599C98-8E5F-B843-B879-B4185BA5C064}"/>
    <hyperlink ref="A1240" r:id="rId65" xr:uid="{4E941767-1E1F-A340-BC6B-5D44AFA60F88}"/>
    <hyperlink ref="A552" r:id="rId66" xr:uid="{609E0B3E-CC51-684A-8CD4-528AF2779282}"/>
    <hyperlink ref="A743" r:id="rId67" xr:uid="{3A75F710-D1F1-584F-B566-745ABBD38886}"/>
    <hyperlink ref="A1148" r:id="rId68" xr:uid="{CBF75A1C-9C68-EB4E-A37F-8B4FF0CC3EF2}"/>
    <hyperlink ref="A789" r:id="rId69" xr:uid="{DF03B62D-F140-094A-8CE8-F3E78D0CCAC3}"/>
    <hyperlink ref="A375" r:id="rId70" xr:uid="{7086DA62-3AEA-1F4E-B607-79FE4C639EF1}"/>
    <hyperlink ref="A1860" r:id="rId71" xr:uid="{3E22BBCB-D932-F040-BBD5-725E0645059F}"/>
    <hyperlink ref="A1161" r:id="rId72" xr:uid="{208FE802-C300-644B-BEB7-F559036201B6}"/>
    <hyperlink ref="A1813" r:id="rId73" xr:uid="{01025E01-6851-9B4E-8DB1-CF25B65BDAB2}"/>
    <hyperlink ref="A109" r:id="rId74" xr:uid="{2BDB2E14-4B80-9C46-8E48-35C6901609F6}"/>
    <hyperlink ref="A1812" r:id="rId75" xr:uid="{F33E5299-6A3E-3746-885C-9407D4715900}"/>
    <hyperlink ref="A1934" r:id="rId76" xr:uid="{FA880C3F-1C21-514B-AC3F-AD3FF957B839}"/>
    <hyperlink ref="A1933" r:id="rId77" xr:uid="{E54B0C6E-DFF0-F540-BED0-161906B92C5B}"/>
    <hyperlink ref="A372" r:id="rId78" xr:uid="{D69C2906-1ED0-2341-ADDB-21FE3B1726AD}"/>
    <hyperlink ref="A371" r:id="rId79" xr:uid="{41AFDD2F-774C-3D46-9E40-1431973DB2D9}"/>
    <hyperlink ref="A369" r:id="rId80" xr:uid="{07CF7324-86CB-844C-87F2-C88583EAB700}"/>
    <hyperlink ref="A1804" r:id="rId81" xr:uid="{C8649B27-6AB5-D744-A79F-448D7D2D6C41}"/>
    <hyperlink ref="A1013" r:id="rId82" xr:uid="{BC2C927C-79A2-4942-89E2-29D86DAA1796}"/>
    <hyperlink ref="A336" r:id="rId83" xr:uid="{CDFEA29F-15AB-C740-8593-BBC8056D47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BB90-E540-1A40-9CF8-890DFC1E86ED}">
  <dimension ref="A1:J215"/>
  <sheetViews>
    <sheetView workbookViewId="0">
      <selection activeCell="A71" sqref="A71"/>
    </sheetView>
  </sheetViews>
  <sheetFormatPr baseColWidth="10" defaultRowHeight="16" x14ac:dyDescent="0.2"/>
  <cols>
    <col min="1" max="1" width="10.83203125" style="7"/>
    <col min="2" max="7" width="11" style="7" bestFit="1" customWidth="1"/>
    <col min="8" max="9" width="13.6640625" style="7" bestFit="1" customWidth="1"/>
    <col min="10" max="10" width="55.6640625" style="7" customWidth="1"/>
    <col min="11" max="12" width="10.83203125" style="7" customWidth="1"/>
    <col min="13" max="16384" width="10.83203125" style="7"/>
  </cols>
  <sheetData>
    <row r="1" spans="1:10" x14ac:dyDescent="0.2">
      <c r="A1" s="35" t="s">
        <v>386</v>
      </c>
      <c r="B1" s="35" t="s">
        <v>387</v>
      </c>
      <c r="C1" s="35"/>
      <c r="D1" s="35"/>
      <c r="E1" s="35" t="s">
        <v>388</v>
      </c>
      <c r="F1" s="35"/>
      <c r="G1" s="35"/>
      <c r="H1" s="35" t="s">
        <v>390</v>
      </c>
      <c r="I1" s="35" t="s">
        <v>389</v>
      </c>
      <c r="J1" s="35" t="s">
        <v>4</v>
      </c>
    </row>
    <row r="2" spans="1:10" x14ac:dyDescent="0.2">
      <c r="A2" s="35"/>
      <c r="B2" s="25" t="s">
        <v>333</v>
      </c>
      <c r="C2" s="25" t="s">
        <v>334</v>
      </c>
      <c r="D2" s="25" t="s">
        <v>335</v>
      </c>
      <c r="E2" s="25" t="s">
        <v>333</v>
      </c>
      <c r="F2" s="25" t="s">
        <v>334</v>
      </c>
      <c r="G2" s="25" t="s">
        <v>335</v>
      </c>
      <c r="H2" s="35"/>
      <c r="I2" s="35"/>
      <c r="J2" s="35"/>
    </row>
    <row r="3" spans="1:10" x14ac:dyDescent="0.2">
      <c r="A3" s="7" t="s">
        <v>11</v>
      </c>
      <c r="B3" s="7">
        <v>1961</v>
      </c>
      <c r="C3" s="7" t="s">
        <v>336</v>
      </c>
      <c r="E3" s="7">
        <v>1961</v>
      </c>
      <c r="H3" s="7">
        <v>668000000</v>
      </c>
      <c r="I3" s="8">
        <f>H3/0.14</f>
        <v>4771428571.4285707</v>
      </c>
      <c r="J3" s="36" t="s">
        <v>337</v>
      </c>
    </row>
    <row r="4" spans="1:10" x14ac:dyDescent="0.2">
      <c r="A4" s="7" t="s">
        <v>68</v>
      </c>
      <c r="B4" s="7">
        <v>1962</v>
      </c>
      <c r="C4" s="7">
        <v>9</v>
      </c>
      <c r="D4" s="7">
        <v>1</v>
      </c>
      <c r="E4" s="7">
        <v>1962</v>
      </c>
      <c r="H4" s="7">
        <v>30000000</v>
      </c>
      <c r="I4" s="8">
        <f>H4/0.14</f>
        <v>214285714.28571427</v>
      </c>
      <c r="J4" s="3" t="s">
        <v>9</v>
      </c>
    </row>
    <row r="5" spans="1:10" x14ac:dyDescent="0.2">
      <c r="A5" s="7" t="s">
        <v>20</v>
      </c>
      <c r="B5" s="7">
        <v>1965</v>
      </c>
      <c r="C5" s="7">
        <v>3</v>
      </c>
      <c r="E5" s="7">
        <v>1965</v>
      </c>
      <c r="F5" s="7">
        <v>4</v>
      </c>
      <c r="H5" s="7">
        <v>27118000</v>
      </c>
      <c r="I5" s="8">
        <f>H5/0.14</f>
        <v>193699999.99999997</v>
      </c>
      <c r="J5" s="3" t="s">
        <v>12</v>
      </c>
    </row>
    <row r="6" spans="1:10" x14ac:dyDescent="0.2">
      <c r="A6" s="7" t="s">
        <v>14</v>
      </c>
      <c r="B6" s="7">
        <v>1965</v>
      </c>
      <c r="E6" s="7">
        <v>1966</v>
      </c>
      <c r="F6" s="7">
        <v>1</v>
      </c>
      <c r="G6" s="7">
        <v>1</v>
      </c>
      <c r="H6" s="7">
        <v>100000000</v>
      </c>
      <c r="I6" s="8">
        <f>H6/0.15</f>
        <v>666666666.66666675</v>
      </c>
      <c r="J6" s="3" t="s">
        <v>9</v>
      </c>
    </row>
    <row r="7" spans="1:10" x14ac:dyDescent="0.2">
      <c r="A7" s="7" t="s">
        <v>257</v>
      </c>
      <c r="B7" s="7">
        <v>1967</v>
      </c>
      <c r="E7" s="7">
        <v>1967</v>
      </c>
      <c r="F7" s="7">
        <v>1</v>
      </c>
      <c r="G7" s="7">
        <v>1</v>
      </c>
      <c r="H7" s="7">
        <v>200000</v>
      </c>
      <c r="I7" s="8">
        <f>H7/0.15</f>
        <v>1333333.3333333335</v>
      </c>
      <c r="J7" s="3" t="s">
        <v>9</v>
      </c>
    </row>
    <row r="8" spans="1:10" x14ac:dyDescent="0.2">
      <c r="A8" s="7" t="s">
        <v>316</v>
      </c>
      <c r="B8" s="7">
        <v>1967</v>
      </c>
      <c r="E8" s="7">
        <v>1967</v>
      </c>
      <c r="F8" s="7">
        <v>5</v>
      </c>
      <c r="G8" s="7">
        <v>18</v>
      </c>
      <c r="H8" s="7">
        <v>200000</v>
      </c>
      <c r="I8" s="8">
        <f>H8/0.15</f>
        <v>1333333.3333333335</v>
      </c>
      <c r="J8" s="3" t="s">
        <v>9</v>
      </c>
    </row>
    <row r="9" spans="1:10" x14ac:dyDescent="0.2">
      <c r="A9" s="7" t="s">
        <v>25</v>
      </c>
      <c r="B9" s="7">
        <v>1967</v>
      </c>
      <c r="E9" s="7">
        <v>1969</v>
      </c>
      <c r="H9" s="7">
        <v>600000000</v>
      </c>
      <c r="I9" s="8">
        <f>H9/0.17</f>
        <v>3529411764.7058821</v>
      </c>
      <c r="J9" s="3" t="s">
        <v>12</v>
      </c>
    </row>
    <row r="10" spans="1:10" x14ac:dyDescent="0.2">
      <c r="A10" s="7" t="s">
        <v>288</v>
      </c>
      <c r="B10" s="7">
        <v>1968</v>
      </c>
      <c r="C10" s="7">
        <v>6</v>
      </c>
      <c r="E10" s="7">
        <v>1968</v>
      </c>
      <c r="H10" s="7">
        <v>1000000</v>
      </c>
      <c r="I10" s="8">
        <f t="shared" ref="I10:I15" si="0">H10/0.16</f>
        <v>6250000</v>
      </c>
      <c r="J10" s="3" t="s">
        <v>12</v>
      </c>
    </row>
    <row r="11" spans="1:10" x14ac:dyDescent="0.2">
      <c r="A11" s="7" t="s">
        <v>300</v>
      </c>
      <c r="B11" s="7">
        <v>1968</v>
      </c>
      <c r="E11" s="7">
        <v>1968</v>
      </c>
      <c r="F11" s="7">
        <v>1</v>
      </c>
      <c r="G11" s="7">
        <v>1</v>
      </c>
      <c r="H11" s="7">
        <v>1000000</v>
      </c>
      <c r="I11" s="8">
        <f t="shared" si="0"/>
        <v>6250000</v>
      </c>
      <c r="J11" s="3" t="s">
        <v>9</v>
      </c>
    </row>
    <row r="12" spans="1:10" x14ac:dyDescent="0.2">
      <c r="A12" s="7" t="s">
        <v>338</v>
      </c>
      <c r="B12" s="7">
        <v>1968</v>
      </c>
      <c r="E12" s="7">
        <v>1968</v>
      </c>
      <c r="F12" s="7">
        <v>1</v>
      </c>
      <c r="G12" s="7">
        <v>1</v>
      </c>
      <c r="H12" s="7">
        <v>500000</v>
      </c>
      <c r="I12" s="8">
        <f t="shared" si="0"/>
        <v>3125000</v>
      </c>
      <c r="J12" s="3" t="s">
        <v>9</v>
      </c>
    </row>
    <row r="13" spans="1:10" x14ac:dyDescent="0.2">
      <c r="A13" s="7" t="s">
        <v>318</v>
      </c>
      <c r="B13" s="7">
        <v>1968</v>
      </c>
      <c r="E13" s="7">
        <v>1968</v>
      </c>
      <c r="F13" s="7">
        <v>6</v>
      </c>
      <c r="G13" s="7">
        <v>1</v>
      </c>
      <c r="H13" s="7">
        <v>1000000</v>
      </c>
      <c r="I13" s="8">
        <f t="shared" si="0"/>
        <v>6250000</v>
      </c>
      <c r="J13" s="3" t="s">
        <v>9</v>
      </c>
    </row>
    <row r="14" spans="1:10" x14ac:dyDescent="0.2">
      <c r="A14" s="7" t="s">
        <v>339</v>
      </c>
      <c r="B14" s="7">
        <v>1968</v>
      </c>
      <c r="E14" s="7">
        <v>1968</v>
      </c>
      <c r="F14" s="7">
        <v>8</v>
      </c>
      <c r="G14" s="7">
        <v>1</v>
      </c>
      <c r="H14" s="7">
        <v>5000000</v>
      </c>
      <c r="I14" s="8">
        <f t="shared" si="0"/>
        <v>31250000</v>
      </c>
      <c r="J14" s="3" t="s">
        <v>9</v>
      </c>
    </row>
    <row r="15" spans="1:10" x14ac:dyDescent="0.2">
      <c r="A15" s="7" t="s">
        <v>340</v>
      </c>
      <c r="B15" s="7">
        <v>1968</v>
      </c>
      <c r="E15" s="7">
        <v>1968</v>
      </c>
      <c r="F15" s="7">
        <v>11</v>
      </c>
      <c r="G15" s="7">
        <v>1</v>
      </c>
      <c r="H15" s="7">
        <v>500000</v>
      </c>
      <c r="I15" s="8">
        <f t="shared" si="0"/>
        <v>3125000</v>
      </c>
      <c r="J15" s="3" t="s">
        <v>9</v>
      </c>
    </row>
    <row r="16" spans="1:10" x14ac:dyDescent="0.2">
      <c r="A16" s="7" t="s">
        <v>26</v>
      </c>
      <c r="B16" s="7">
        <v>1968</v>
      </c>
      <c r="E16" s="7">
        <v>1969</v>
      </c>
      <c r="F16" s="7">
        <v>5</v>
      </c>
      <c r="G16" s="7">
        <v>1</v>
      </c>
      <c r="H16" s="7">
        <v>10000000</v>
      </c>
      <c r="I16" s="8">
        <f>H16/0.17</f>
        <v>58823529.411764704</v>
      </c>
      <c r="J16" s="3" t="s">
        <v>9</v>
      </c>
    </row>
    <row r="17" spans="1:10" x14ac:dyDescent="0.2">
      <c r="A17" s="7" t="s">
        <v>71</v>
      </c>
      <c r="B17" s="7">
        <v>1968</v>
      </c>
      <c r="C17" s="7">
        <v>8</v>
      </c>
      <c r="E17" s="7">
        <v>1972</v>
      </c>
      <c r="H17" s="7">
        <v>55000000</v>
      </c>
      <c r="I17" s="8">
        <f>H17/0.19</f>
        <v>289473684.21052629</v>
      </c>
      <c r="J17" s="3" t="s">
        <v>12</v>
      </c>
    </row>
    <row r="18" spans="1:10" x14ac:dyDescent="0.2">
      <c r="A18" s="7" t="s">
        <v>341</v>
      </c>
      <c r="B18" s="7">
        <v>1969</v>
      </c>
      <c r="C18" s="7">
        <v>1</v>
      </c>
      <c r="D18" s="7">
        <v>1</v>
      </c>
      <c r="E18" s="7">
        <v>1969</v>
      </c>
      <c r="F18" s="7">
        <v>1</v>
      </c>
      <c r="H18" s="7">
        <v>200000</v>
      </c>
      <c r="I18" s="8">
        <f t="shared" ref="I18:I26" si="1">H18/0.17</f>
        <v>1176470.588235294</v>
      </c>
      <c r="J18" s="3" t="s">
        <v>355</v>
      </c>
    </row>
    <row r="19" spans="1:10" x14ac:dyDescent="0.2">
      <c r="A19" s="7" t="s">
        <v>325</v>
      </c>
      <c r="B19" s="7">
        <v>1969</v>
      </c>
      <c r="C19" s="7">
        <v>4</v>
      </c>
      <c r="E19" s="7">
        <v>1969</v>
      </c>
      <c r="F19" s="7">
        <v>8</v>
      </c>
      <c r="G19" s="7">
        <v>7</v>
      </c>
      <c r="H19" s="7">
        <v>200000</v>
      </c>
      <c r="I19" s="8">
        <f t="shared" si="1"/>
        <v>1176470.588235294</v>
      </c>
      <c r="J19" s="3" t="s">
        <v>9</v>
      </c>
    </row>
    <row r="20" spans="1:10" x14ac:dyDescent="0.2">
      <c r="A20" s="7" t="s">
        <v>45</v>
      </c>
      <c r="B20" s="7">
        <v>1969</v>
      </c>
      <c r="E20" s="7">
        <v>1969</v>
      </c>
      <c r="F20" s="7">
        <v>1</v>
      </c>
      <c r="G20" s="7">
        <v>1</v>
      </c>
      <c r="H20" s="7">
        <v>5000000</v>
      </c>
      <c r="I20" s="8">
        <f t="shared" si="1"/>
        <v>29411764.705882352</v>
      </c>
      <c r="J20" s="3" t="s">
        <v>9</v>
      </c>
    </row>
    <row r="21" spans="1:10" x14ac:dyDescent="0.2">
      <c r="A21" s="7" t="s">
        <v>100</v>
      </c>
      <c r="B21" s="7">
        <v>1969</v>
      </c>
      <c r="E21" s="7">
        <v>1969</v>
      </c>
      <c r="F21" s="7">
        <v>5</v>
      </c>
      <c r="G21" s="7">
        <v>1</v>
      </c>
      <c r="H21" s="7">
        <v>5000000</v>
      </c>
      <c r="I21" s="8">
        <f t="shared" si="1"/>
        <v>29411764.705882352</v>
      </c>
      <c r="J21" s="3" t="s">
        <v>9</v>
      </c>
    </row>
    <row r="22" spans="1:10" x14ac:dyDescent="0.2">
      <c r="A22" s="7" t="s">
        <v>342</v>
      </c>
      <c r="B22" s="7">
        <v>1969</v>
      </c>
      <c r="E22" s="7">
        <v>1969</v>
      </c>
      <c r="F22" s="7">
        <v>5</v>
      </c>
      <c r="G22" s="7">
        <v>29</v>
      </c>
      <c r="H22" s="7">
        <v>5000000</v>
      </c>
      <c r="I22" s="8">
        <f t="shared" si="1"/>
        <v>29411764.705882352</v>
      </c>
      <c r="J22" s="3" t="s">
        <v>9</v>
      </c>
    </row>
    <row r="23" spans="1:10" x14ac:dyDescent="0.2">
      <c r="A23" s="7" t="s">
        <v>342</v>
      </c>
      <c r="B23" s="7">
        <v>1969</v>
      </c>
      <c r="E23" s="7">
        <v>1969</v>
      </c>
      <c r="F23" s="7">
        <v>6</v>
      </c>
      <c r="G23" s="7">
        <v>14</v>
      </c>
      <c r="H23" s="7">
        <v>1000000</v>
      </c>
      <c r="I23" s="8">
        <f t="shared" si="1"/>
        <v>5882352.9411764704</v>
      </c>
      <c r="J23" s="3" t="s">
        <v>9</v>
      </c>
    </row>
    <row r="24" spans="1:10" x14ac:dyDescent="0.2">
      <c r="A24" s="7" t="s">
        <v>312</v>
      </c>
      <c r="B24" s="7">
        <v>1969</v>
      </c>
      <c r="E24" s="7">
        <v>1969</v>
      </c>
      <c r="F24" s="7">
        <v>9</v>
      </c>
      <c r="G24" s="7">
        <v>4</v>
      </c>
      <c r="H24" s="7">
        <v>500000</v>
      </c>
      <c r="I24" s="8">
        <f t="shared" si="1"/>
        <v>2941176.4705882352</v>
      </c>
      <c r="J24" s="3" t="s">
        <v>9</v>
      </c>
    </row>
    <row r="25" spans="1:10" x14ac:dyDescent="0.2">
      <c r="A25" s="7" t="s">
        <v>201</v>
      </c>
      <c r="B25" s="7">
        <v>1969</v>
      </c>
      <c r="E25" s="7">
        <v>1969</v>
      </c>
      <c r="F25" s="7">
        <v>9</v>
      </c>
      <c r="G25" s="7">
        <v>12</v>
      </c>
      <c r="H25" s="7">
        <v>1000000</v>
      </c>
      <c r="I25" s="8">
        <f t="shared" si="1"/>
        <v>5882352.9411764704</v>
      </c>
      <c r="J25" s="3" t="s">
        <v>9</v>
      </c>
    </row>
    <row r="26" spans="1:10" x14ac:dyDescent="0.2">
      <c r="A26" s="7" t="s">
        <v>99</v>
      </c>
      <c r="B26" s="7">
        <v>1969</v>
      </c>
      <c r="E26" s="7">
        <v>1969</v>
      </c>
      <c r="F26" s="7">
        <v>10</v>
      </c>
      <c r="G26" s="7">
        <v>7</v>
      </c>
      <c r="H26" s="7">
        <v>100000</v>
      </c>
      <c r="I26" s="8">
        <f t="shared" si="1"/>
        <v>588235.29411764699</v>
      </c>
      <c r="J26" s="3" t="s">
        <v>9</v>
      </c>
    </row>
    <row r="27" spans="1:10" x14ac:dyDescent="0.2">
      <c r="A27" s="7" t="s">
        <v>255</v>
      </c>
      <c r="B27" s="7">
        <v>1969</v>
      </c>
      <c r="E27" s="7">
        <v>1970</v>
      </c>
      <c r="F27" s="7">
        <v>1</v>
      </c>
      <c r="G27" s="7">
        <v>1</v>
      </c>
      <c r="H27" s="7">
        <v>1500000</v>
      </c>
      <c r="I27" s="8">
        <f>H27/0.18</f>
        <v>8333333.333333334</v>
      </c>
      <c r="J27" s="3" t="s">
        <v>9</v>
      </c>
    </row>
    <row r="28" spans="1:10" x14ac:dyDescent="0.2">
      <c r="A28" s="7" t="s">
        <v>325</v>
      </c>
      <c r="B28" s="7">
        <v>1969</v>
      </c>
      <c r="E28" s="7">
        <v>1971</v>
      </c>
      <c r="F28" s="7">
        <v>1</v>
      </c>
      <c r="G28" s="7">
        <v>1</v>
      </c>
      <c r="H28" s="7">
        <v>3000000</v>
      </c>
      <c r="I28" s="8">
        <f t="shared" ref="I28:I36" si="2">H28/0.19</f>
        <v>15789473.684210526</v>
      </c>
      <c r="J28" s="3" t="s">
        <v>9</v>
      </c>
    </row>
    <row r="29" spans="1:10" x14ac:dyDescent="0.2">
      <c r="A29" s="7" t="s">
        <v>317</v>
      </c>
      <c r="B29" s="7">
        <v>1969</v>
      </c>
      <c r="E29" s="7">
        <v>1971</v>
      </c>
      <c r="F29" s="7">
        <v>1</v>
      </c>
      <c r="G29" s="7">
        <v>1</v>
      </c>
      <c r="H29" s="7">
        <v>2000000</v>
      </c>
      <c r="I29" s="8">
        <f t="shared" si="2"/>
        <v>10526315.789473685</v>
      </c>
      <c r="J29" s="3" t="s">
        <v>9</v>
      </c>
    </row>
    <row r="30" spans="1:10" x14ac:dyDescent="0.2">
      <c r="A30" s="7" t="s">
        <v>342</v>
      </c>
      <c r="B30" s="7">
        <v>1969</v>
      </c>
      <c r="E30" s="7">
        <v>1971</v>
      </c>
      <c r="F30" s="7">
        <v>1</v>
      </c>
      <c r="G30" s="7">
        <v>1</v>
      </c>
      <c r="H30" s="7">
        <v>1500000</v>
      </c>
      <c r="I30" s="8">
        <f t="shared" si="2"/>
        <v>7894736.8421052629</v>
      </c>
      <c r="J30" s="3" t="s">
        <v>9</v>
      </c>
    </row>
    <row r="31" spans="1:10" x14ac:dyDescent="0.2">
      <c r="A31" s="7" t="s">
        <v>343</v>
      </c>
      <c r="B31" s="7">
        <v>1969</v>
      </c>
      <c r="E31" s="7">
        <v>1971</v>
      </c>
      <c r="F31" s="7">
        <v>1</v>
      </c>
      <c r="G31" s="7">
        <v>1</v>
      </c>
      <c r="H31" s="7">
        <v>1500000</v>
      </c>
      <c r="I31" s="8">
        <f t="shared" si="2"/>
        <v>7894736.8421052629</v>
      </c>
      <c r="J31" s="3" t="s">
        <v>9</v>
      </c>
    </row>
    <row r="32" spans="1:10" x14ac:dyDescent="0.2">
      <c r="A32" s="7" t="s">
        <v>100</v>
      </c>
      <c r="B32" s="7">
        <v>1969</v>
      </c>
      <c r="E32" s="7">
        <v>1971</v>
      </c>
      <c r="F32" s="7">
        <v>1</v>
      </c>
      <c r="G32" s="7">
        <v>1</v>
      </c>
      <c r="H32" s="7">
        <v>200000</v>
      </c>
      <c r="I32" s="8">
        <f t="shared" si="2"/>
        <v>1052631.5789473683</v>
      </c>
      <c r="J32" s="3" t="s">
        <v>9</v>
      </c>
    </row>
    <row r="33" spans="1:10" x14ac:dyDescent="0.2">
      <c r="A33" s="7" t="s">
        <v>45</v>
      </c>
      <c r="B33" s="7">
        <v>1969</v>
      </c>
      <c r="E33" s="7">
        <v>1971</v>
      </c>
      <c r="F33" s="7">
        <v>1</v>
      </c>
      <c r="G33" s="7">
        <v>1</v>
      </c>
      <c r="H33" s="7">
        <v>1500000</v>
      </c>
      <c r="I33" s="8">
        <f t="shared" si="2"/>
        <v>7894736.8421052629</v>
      </c>
      <c r="J33" s="3" t="s">
        <v>9</v>
      </c>
    </row>
    <row r="34" spans="1:10" x14ac:dyDescent="0.2">
      <c r="A34" s="7" t="s">
        <v>325</v>
      </c>
      <c r="B34" s="7">
        <v>1969</v>
      </c>
      <c r="E34" s="7">
        <v>1972</v>
      </c>
      <c r="F34" s="7">
        <v>1</v>
      </c>
      <c r="G34" s="7">
        <v>1</v>
      </c>
      <c r="H34" s="7">
        <v>2500000</v>
      </c>
      <c r="I34" s="8">
        <f t="shared" si="2"/>
        <v>13157894.736842105</v>
      </c>
      <c r="J34" s="3" t="s">
        <v>9</v>
      </c>
    </row>
    <row r="35" spans="1:10" x14ac:dyDescent="0.2">
      <c r="A35" s="7" t="s">
        <v>343</v>
      </c>
      <c r="B35" s="7">
        <v>1969</v>
      </c>
      <c r="E35" s="7">
        <v>1972</v>
      </c>
      <c r="F35" s="7">
        <v>1</v>
      </c>
      <c r="G35" s="7">
        <v>1</v>
      </c>
      <c r="H35" s="7">
        <v>1500000</v>
      </c>
      <c r="I35" s="8">
        <f t="shared" si="2"/>
        <v>7894736.8421052629</v>
      </c>
      <c r="J35" s="3" t="s">
        <v>9</v>
      </c>
    </row>
    <row r="36" spans="1:10" x14ac:dyDescent="0.2">
      <c r="A36" s="7" t="s">
        <v>100</v>
      </c>
      <c r="B36" s="7">
        <v>1969</v>
      </c>
      <c r="E36" s="7">
        <v>1972</v>
      </c>
      <c r="F36" s="7">
        <v>1</v>
      </c>
      <c r="G36" s="7">
        <v>1</v>
      </c>
      <c r="H36" s="7">
        <v>500000</v>
      </c>
      <c r="I36" s="8">
        <f t="shared" si="2"/>
        <v>2631578.9473684211</v>
      </c>
      <c r="J36" s="3" t="s">
        <v>9</v>
      </c>
    </row>
    <row r="37" spans="1:10" x14ac:dyDescent="0.2">
      <c r="A37" s="7" t="s">
        <v>100</v>
      </c>
      <c r="B37" s="7">
        <v>1969</v>
      </c>
      <c r="E37" s="7">
        <v>1973</v>
      </c>
      <c r="F37" s="7">
        <v>4</v>
      </c>
      <c r="G37" s="7">
        <v>3</v>
      </c>
      <c r="H37" s="7">
        <v>94000000</v>
      </c>
      <c r="I37" s="8">
        <f t="shared" ref="I37:I42" si="3">H37/0.2</f>
        <v>470000000</v>
      </c>
      <c r="J37" s="3" t="s">
        <v>9</v>
      </c>
    </row>
    <row r="38" spans="1:10" x14ac:dyDescent="0.2">
      <c r="A38" s="7" t="s">
        <v>342</v>
      </c>
      <c r="B38" s="7">
        <v>1969</v>
      </c>
      <c r="E38" s="7">
        <v>1973</v>
      </c>
      <c r="F38" s="7">
        <v>4</v>
      </c>
      <c r="G38" s="7">
        <v>9</v>
      </c>
      <c r="H38" s="7">
        <v>106000000</v>
      </c>
      <c r="I38" s="8">
        <f t="shared" si="3"/>
        <v>530000000</v>
      </c>
      <c r="J38" s="3" t="s">
        <v>9</v>
      </c>
    </row>
    <row r="39" spans="1:10" x14ac:dyDescent="0.2">
      <c r="A39" s="7" t="s">
        <v>99</v>
      </c>
      <c r="B39" s="7">
        <v>1969</v>
      </c>
      <c r="E39" s="7">
        <v>1973</v>
      </c>
      <c r="F39" s="7">
        <v>4</v>
      </c>
      <c r="G39" s="7">
        <v>25</v>
      </c>
      <c r="H39" s="7">
        <v>83000000</v>
      </c>
      <c r="I39" s="8">
        <f t="shared" si="3"/>
        <v>415000000</v>
      </c>
      <c r="J39" s="3" t="s">
        <v>9</v>
      </c>
    </row>
    <row r="40" spans="1:10" x14ac:dyDescent="0.2">
      <c r="A40" s="7" t="s">
        <v>325</v>
      </c>
      <c r="B40" s="7">
        <v>1969</v>
      </c>
      <c r="E40" s="7">
        <v>1973</v>
      </c>
      <c r="F40" s="7">
        <v>5</v>
      </c>
      <c r="G40" s="7">
        <v>1</v>
      </c>
      <c r="H40" s="7">
        <v>700000000</v>
      </c>
      <c r="I40" s="8">
        <f t="shared" si="3"/>
        <v>3500000000</v>
      </c>
      <c r="J40" s="3" t="s">
        <v>9</v>
      </c>
    </row>
    <row r="41" spans="1:10" x14ac:dyDescent="0.2">
      <c r="A41" s="7" t="s">
        <v>343</v>
      </c>
      <c r="B41" s="7">
        <v>1969</v>
      </c>
      <c r="E41" s="7">
        <v>1973</v>
      </c>
      <c r="F41" s="7">
        <v>5</v>
      </c>
      <c r="G41" s="7">
        <v>7</v>
      </c>
      <c r="H41" s="7">
        <v>34000000</v>
      </c>
      <c r="I41" s="8">
        <f t="shared" si="3"/>
        <v>170000000</v>
      </c>
      <c r="J41" s="3" t="s">
        <v>9</v>
      </c>
    </row>
    <row r="42" spans="1:10" x14ac:dyDescent="0.2">
      <c r="A42" s="7" t="s">
        <v>45</v>
      </c>
      <c r="B42" s="7">
        <v>1969</v>
      </c>
      <c r="E42" s="7">
        <v>1973</v>
      </c>
      <c r="F42" s="7">
        <v>5</v>
      </c>
      <c r="G42" s="7">
        <v>8</v>
      </c>
      <c r="H42" s="7">
        <v>74800000</v>
      </c>
      <c r="I42" s="8">
        <f t="shared" si="3"/>
        <v>374000000</v>
      </c>
      <c r="J42" s="3" t="s">
        <v>9</v>
      </c>
    </row>
    <row r="43" spans="1:10" x14ac:dyDescent="0.2">
      <c r="A43" s="7" t="s">
        <v>41</v>
      </c>
      <c r="B43" s="7">
        <v>1970</v>
      </c>
      <c r="E43" s="7">
        <v>1970</v>
      </c>
      <c r="F43" s="7">
        <v>8</v>
      </c>
      <c r="G43" s="7">
        <v>7</v>
      </c>
      <c r="H43" s="7">
        <v>100000</v>
      </c>
      <c r="I43" s="8">
        <f>H43/0.18</f>
        <v>555555.55555555562</v>
      </c>
      <c r="J43" s="3" t="s">
        <v>9</v>
      </c>
    </row>
    <row r="44" spans="1:10" x14ac:dyDescent="0.2">
      <c r="A44" s="7" t="s">
        <v>212</v>
      </c>
      <c r="B44" s="7">
        <v>1971</v>
      </c>
      <c r="C44" s="7">
        <v>1</v>
      </c>
      <c r="E44" s="7">
        <v>1971</v>
      </c>
      <c r="H44" s="7">
        <v>100000</v>
      </c>
      <c r="I44" s="8">
        <f t="shared" ref="I44:I49" si="4">H44/0.19</f>
        <v>526315.78947368416</v>
      </c>
      <c r="J44" s="3" t="s">
        <v>344</v>
      </c>
    </row>
    <row r="45" spans="1:10" x14ac:dyDescent="0.2">
      <c r="A45" s="7" t="s">
        <v>216</v>
      </c>
      <c r="B45" s="7">
        <v>1971</v>
      </c>
      <c r="C45" s="7">
        <v>1</v>
      </c>
      <c r="E45" s="7">
        <v>1971</v>
      </c>
      <c r="H45" s="7">
        <v>100000</v>
      </c>
      <c r="I45" s="8">
        <f t="shared" si="4"/>
        <v>526315.78947368416</v>
      </c>
      <c r="J45" s="3" t="s">
        <v>344</v>
      </c>
    </row>
    <row r="46" spans="1:10" x14ac:dyDescent="0.2">
      <c r="A46" s="7" t="s">
        <v>345</v>
      </c>
      <c r="B46" s="7">
        <v>1971</v>
      </c>
      <c r="C46" s="7">
        <v>1</v>
      </c>
      <c r="E46" s="7">
        <v>1971</v>
      </c>
      <c r="H46" s="7">
        <v>500000</v>
      </c>
      <c r="I46" s="8">
        <f t="shared" si="4"/>
        <v>2631578.9473684211</v>
      </c>
      <c r="J46" s="3" t="s">
        <v>344</v>
      </c>
    </row>
    <row r="47" spans="1:10" x14ac:dyDescent="0.2">
      <c r="A47" s="7" t="s">
        <v>346</v>
      </c>
      <c r="B47" s="7">
        <v>1971</v>
      </c>
      <c r="E47" s="7">
        <v>1971</v>
      </c>
      <c r="F47" s="7">
        <v>1</v>
      </c>
      <c r="G47" s="7">
        <v>1</v>
      </c>
      <c r="H47" s="7">
        <v>1500000</v>
      </c>
      <c r="I47" s="8">
        <f t="shared" si="4"/>
        <v>7894736.8421052629</v>
      </c>
      <c r="J47" s="3" t="s">
        <v>9</v>
      </c>
    </row>
    <row r="48" spans="1:10" x14ac:dyDescent="0.2">
      <c r="A48" s="7" t="s">
        <v>340</v>
      </c>
      <c r="B48" s="7">
        <v>1971</v>
      </c>
      <c r="E48" s="7">
        <v>1971</v>
      </c>
      <c r="F48" s="7">
        <v>1</v>
      </c>
      <c r="G48" s="7">
        <v>1</v>
      </c>
      <c r="H48" s="7">
        <v>200000</v>
      </c>
      <c r="I48" s="8">
        <f t="shared" si="4"/>
        <v>1052631.5789473683</v>
      </c>
      <c r="J48" s="3" t="s">
        <v>9</v>
      </c>
    </row>
    <row r="49" spans="1:10" x14ac:dyDescent="0.2">
      <c r="A49" s="7" t="s">
        <v>253</v>
      </c>
      <c r="B49" s="7">
        <v>1971</v>
      </c>
      <c r="E49" s="7">
        <v>1971</v>
      </c>
      <c r="F49" s="7">
        <v>1</v>
      </c>
      <c r="G49" s="7">
        <v>1</v>
      </c>
      <c r="H49" s="7">
        <v>1500000</v>
      </c>
      <c r="I49" s="8">
        <f t="shared" si="4"/>
        <v>7894736.8421052629</v>
      </c>
      <c r="J49" s="3" t="s">
        <v>9</v>
      </c>
    </row>
    <row r="50" spans="1:10" x14ac:dyDescent="0.2">
      <c r="A50" s="7" t="s">
        <v>341</v>
      </c>
      <c r="B50" s="7">
        <v>1971</v>
      </c>
      <c r="C50" s="7">
        <v>8</v>
      </c>
      <c r="D50" s="7">
        <v>7</v>
      </c>
      <c r="E50" s="7">
        <v>1973</v>
      </c>
      <c r="H50" s="7">
        <v>30000000</v>
      </c>
      <c r="I50" s="8">
        <f t="shared" ref="I50:I55" si="5">H50/0.2</f>
        <v>150000000</v>
      </c>
      <c r="J50" s="3" t="s">
        <v>344</v>
      </c>
    </row>
    <row r="51" spans="1:10" x14ac:dyDescent="0.2">
      <c r="A51" s="7" t="s">
        <v>14</v>
      </c>
      <c r="B51" s="7">
        <v>1972</v>
      </c>
      <c r="E51" s="7">
        <v>1973</v>
      </c>
      <c r="F51" s="7">
        <v>1</v>
      </c>
      <c r="G51" s="7">
        <v>1</v>
      </c>
      <c r="H51" s="7">
        <v>100000000</v>
      </c>
      <c r="I51" s="8">
        <f t="shared" si="5"/>
        <v>500000000</v>
      </c>
      <c r="J51" s="3" t="s">
        <v>9</v>
      </c>
    </row>
    <row r="52" spans="1:10" x14ac:dyDescent="0.2">
      <c r="A52" s="7" t="s">
        <v>50</v>
      </c>
      <c r="B52" s="7">
        <v>1972</v>
      </c>
      <c r="E52" s="7">
        <v>1973</v>
      </c>
      <c r="F52" s="7">
        <v>1</v>
      </c>
      <c r="G52" s="7">
        <v>1</v>
      </c>
      <c r="H52" s="7">
        <v>10000000</v>
      </c>
      <c r="I52" s="8">
        <f t="shared" si="5"/>
        <v>50000000</v>
      </c>
      <c r="J52" s="3" t="s">
        <v>9</v>
      </c>
    </row>
    <row r="53" spans="1:10" x14ac:dyDescent="0.2">
      <c r="A53" s="7" t="s">
        <v>347</v>
      </c>
      <c r="B53" s="7">
        <v>1972</v>
      </c>
      <c r="E53" s="7">
        <v>1973</v>
      </c>
      <c r="F53" s="7">
        <v>4</v>
      </c>
      <c r="G53" s="7">
        <v>9</v>
      </c>
      <c r="H53" s="7">
        <v>70000000</v>
      </c>
      <c r="I53" s="8">
        <f t="shared" si="5"/>
        <v>350000000</v>
      </c>
      <c r="J53" s="3" t="s">
        <v>9</v>
      </c>
    </row>
    <row r="54" spans="1:10" x14ac:dyDescent="0.2">
      <c r="A54" s="7" t="s">
        <v>16</v>
      </c>
      <c r="B54" s="7">
        <v>1972</v>
      </c>
      <c r="E54" s="7">
        <v>1973</v>
      </c>
      <c r="F54" s="7">
        <v>4</v>
      </c>
      <c r="G54" s="7">
        <v>27</v>
      </c>
      <c r="H54" s="7">
        <v>7000000</v>
      </c>
      <c r="I54" s="8">
        <f t="shared" si="5"/>
        <v>35000000</v>
      </c>
      <c r="J54" s="3" t="s">
        <v>9</v>
      </c>
    </row>
    <row r="55" spans="1:10" x14ac:dyDescent="0.2">
      <c r="A55" s="7" t="s">
        <v>14</v>
      </c>
      <c r="B55" s="7">
        <v>1972</v>
      </c>
      <c r="E55" s="7">
        <v>1973</v>
      </c>
      <c r="H55" s="7">
        <v>100000000</v>
      </c>
      <c r="I55" s="8">
        <f t="shared" si="5"/>
        <v>500000000</v>
      </c>
      <c r="J55" s="3" t="s">
        <v>344</v>
      </c>
    </row>
    <row r="56" spans="1:10" x14ac:dyDescent="0.2">
      <c r="A56" s="7" t="s">
        <v>201</v>
      </c>
      <c r="B56" s="7">
        <v>1973</v>
      </c>
      <c r="C56" s="7">
        <v>12</v>
      </c>
      <c r="E56" s="7">
        <v>1978</v>
      </c>
      <c r="H56" s="7">
        <v>76000000</v>
      </c>
      <c r="I56" s="8">
        <f>H56/0.3</f>
        <v>253333333.33333334</v>
      </c>
      <c r="J56" s="3" t="s">
        <v>344</v>
      </c>
    </row>
    <row r="57" spans="1:10" x14ac:dyDescent="0.2">
      <c r="A57" s="7" t="s">
        <v>45</v>
      </c>
      <c r="B57" s="7">
        <v>1977</v>
      </c>
      <c r="E57" s="7">
        <v>1978</v>
      </c>
      <c r="F57" s="7">
        <v>3</v>
      </c>
      <c r="G57" s="7">
        <v>14</v>
      </c>
      <c r="H57" s="7">
        <v>300000000</v>
      </c>
      <c r="I57" s="8">
        <f>H57/0.3</f>
        <v>1000000000</v>
      </c>
      <c r="J57" s="3" t="s">
        <v>9</v>
      </c>
    </row>
    <row r="58" spans="1:10" x14ac:dyDescent="0.2">
      <c r="A58" s="7" t="s">
        <v>11</v>
      </c>
      <c r="B58" s="7">
        <v>1977</v>
      </c>
      <c r="C58" s="7">
        <v>1</v>
      </c>
      <c r="E58" s="26">
        <v>1980</v>
      </c>
      <c r="H58" s="7">
        <v>3000000000</v>
      </c>
      <c r="I58" s="8">
        <f>H58/0.38</f>
        <v>7894736842.1052628</v>
      </c>
      <c r="J58" s="3" t="s">
        <v>344</v>
      </c>
    </row>
    <row r="59" spans="1:10" x14ac:dyDescent="0.2">
      <c r="A59" s="7" t="s">
        <v>347</v>
      </c>
      <c r="B59" s="7">
        <v>1978</v>
      </c>
      <c r="E59" s="7">
        <v>1978</v>
      </c>
      <c r="F59" s="7">
        <v>4</v>
      </c>
      <c r="G59" s="7">
        <v>27</v>
      </c>
      <c r="H59" s="7">
        <v>1200000</v>
      </c>
      <c r="I59" s="8">
        <f>H59/0.3</f>
        <v>4000000</v>
      </c>
      <c r="J59" s="3" t="s">
        <v>344</v>
      </c>
    </row>
    <row r="60" spans="1:10" x14ac:dyDescent="0.2">
      <c r="A60" s="7" t="s">
        <v>41</v>
      </c>
      <c r="B60" s="7">
        <v>1978</v>
      </c>
      <c r="E60" s="7">
        <v>1978</v>
      </c>
      <c r="H60" s="7">
        <v>2300000000</v>
      </c>
      <c r="I60" s="8">
        <f>H60/0.3</f>
        <v>7666666666.666667</v>
      </c>
      <c r="J60" s="3" t="s">
        <v>344</v>
      </c>
    </row>
    <row r="61" spans="1:10" x14ac:dyDescent="0.2">
      <c r="A61" s="7" t="s">
        <v>343</v>
      </c>
      <c r="B61" s="7">
        <v>1978</v>
      </c>
      <c r="E61" s="26">
        <v>1979</v>
      </c>
      <c r="F61" s="7">
        <v>4</v>
      </c>
      <c r="G61" s="7">
        <v>7</v>
      </c>
      <c r="H61" s="7">
        <v>25500000</v>
      </c>
      <c r="I61" s="8">
        <f>H61/0.33</f>
        <v>77272727.272727266</v>
      </c>
      <c r="J61" s="3" t="s">
        <v>9</v>
      </c>
    </row>
    <row r="62" spans="1:10" x14ac:dyDescent="0.2">
      <c r="A62" s="7" t="s">
        <v>14</v>
      </c>
      <c r="B62" s="7">
        <v>1979</v>
      </c>
      <c r="E62" s="26">
        <v>1979</v>
      </c>
      <c r="H62" s="7">
        <v>200000000</v>
      </c>
      <c r="I62" s="8">
        <f>H62/0.33</f>
        <v>606060606.060606</v>
      </c>
      <c r="J62" s="3" t="s">
        <v>344</v>
      </c>
    </row>
    <row r="63" spans="1:10" x14ac:dyDescent="0.2">
      <c r="A63" s="7" t="s">
        <v>19</v>
      </c>
      <c r="B63" s="7">
        <v>1980</v>
      </c>
      <c r="C63" s="7">
        <v>6</v>
      </c>
      <c r="D63" s="7">
        <v>11</v>
      </c>
      <c r="E63" s="7">
        <v>1980</v>
      </c>
      <c r="F63" s="7">
        <v>11</v>
      </c>
      <c r="G63" s="7">
        <v>30</v>
      </c>
      <c r="H63" s="8">
        <v>10000000000</v>
      </c>
      <c r="I63" s="8">
        <f>H63/0.38</f>
        <v>26315789473.684212</v>
      </c>
      <c r="J63" s="3" t="s">
        <v>329</v>
      </c>
    </row>
    <row r="64" spans="1:10" x14ac:dyDescent="0.2">
      <c r="A64" s="7" t="s">
        <v>37</v>
      </c>
      <c r="B64" s="7">
        <v>1980</v>
      </c>
      <c r="E64" s="7">
        <v>1983</v>
      </c>
      <c r="H64" s="7">
        <v>1500000000</v>
      </c>
      <c r="I64" s="8">
        <f>H64/0.46</f>
        <v>3260869565.217391</v>
      </c>
      <c r="J64" s="3" t="s">
        <v>344</v>
      </c>
    </row>
    <row r="65" spans="1:10" x14ac:dyDescent="0.2">
      <c r="A65" s="7" t="s">
        <v>37</v>
      </c>
      <c r="B65" s="7">
        <v>1981</v>
      </c>
      <c r="E65" s="7">
        <v>1981</v>
      </c>
      <c r="H65" s="7">
        <v>1460000000</v>
      </c>
      <c r="I65" s="8">
        <f>H65/0.42</f>
        <v>3476190476.1904764</v>
      </c>
      <c r="J65" s="3" t="s">
        <v>344</v>
      </c>
    </row>
    <row r="66" spans="1:10" x14ac:dyDescent="0.2">
      <c r="A66" s="7" t="s">
        <v>25</v>
      </c>
      <c r="B66" s="7">
        <v>1981</v>
      </c>
      <c r="E66" s="7">
        <v>1982</v>
      </c>
      <c r="H66" s="7">
        <v>6000000000</v>
      </c>
      <c r="I66" s="8">
        <f>H66/0.44</f>
        <v>13636363636.363636</v>
      </c>
      <c r="J66" s="3" t="s">
        <v>344</v>
      </c>
    </row>
    <row r="67" spans="1:10" x14ac:dyDescent="0.2">
      <c r="A67" s="7" t="s">
        <v>25</v>
      </c>
      <c r="B67" s="7">
        <v>1982</v>
      </c>
      <c r="E67" s="7">
        <v>1983</v>
      </c>
      <c r="H67" s="26">
        <v>7420000000</v>
      </c>
      <c r="I67" s="8">
        <f>H67/0.46</f>
        <v>16130434782.608694</v>
      </c>
      <c r="J67" s="3" t="s">
        <v>348</v>
      </c>
    </row>
    <row r="68" spans="1:10" x14ac:dyDescent="0.2">
      <c r="A68" s="7" t="s">
        <v>286</v>
      </c>
      <c r="B68" s="7">
        <v>1982</v>
      </c>
      <c r="C68" s="7">
        <v>10</v>
      </c>
      <c r="E68" s="7">
        <v>1984</v>
      </c>
      <c r="H68" s="7">
        <v>1000000</v>
      </c>
      <c r="I68" s="8">
        <f>H68/0.48</f>
        <v>2083333.3333333335</v>
      </c>
      <c r="J68" s="3" t="s">
        <v>344</v>
      </c>
    </row>
    <row r="69" spans="1:10" x14ac:dyDescent="0.2">
      <c r="A69" s="7" t="s">
        <v>30</v>
      </c>
      <c r="B69" s="7">
        <v>1983</v>
      </c>
      <c r="C69" s="7">
        <v>2</v>
      </c>
      <c r="E69" s="7">
        <v>1983</v>
      </c>
      <c r="F69" s="7">
        <v>6</v>
      </c>
      <c r="H69" s="8">
        <v>48400000</v>
      </c>
      <c r="I69" s="8">
        <f>H69/0.46</f>
        <v>105217391.30434783</v>
      </c>
      <c r="J69" s="3" t="s">
        <v>349</v>
      </c>
    </row>
    <row r="70" spans="1:10" x14ac:dyDescent="0.2">
      <c r="A70" s="7" t="s">
        <v>8</v>
      </c>
      <c r="B70" s="7">
        <v>1983</v>
      </c>
      <c r="C70" s="7">
        <v>4</v>
      </c>
      <c r="E70" s="7">
        <v>1983</v>
      </c>
      <c r="H70" s="7">
        <v>95000000</v>
      </c>
      <c r="I70" s="8">
        <f>H70/0.46</f>
        <v>206521739.13043478</v>
      </c>
      <c r="J70" s="3" t="s">
        <v>344</v>
      </c>
    </row>
    <row r="71" spans="1:10" x14ac:dyDescent="0.2">
      <c r="A71" s="7" t="s">
        <v>17</v>
      </c>
      <c r="B71" s="7">
        <v>1983</v>
      </c>
      <c r="C71" s="7">
        <v>6</v>
      </c>
      <c r="D71" s="7">
        <v>1</v>
      </c>
      <c r="E71" s="7">
        <v>1983</v>
      </c>
      <c r="F71" s="7">
        <v>8</v>
      </c>
      <c r="G71" s="7">
        <v>31</v>
      </c>
      <c r="H71" s="8">
        <v>3000000000</v>
      </c>
      <c r="I71" s="8">
        <f>H71/0.46</f>
        <v>6521739130.434782</v>
      </c>
      <c r="J71" s="3" t="s">
        <v>329</v>
      </c>
    </row>
    <row r="72" spans="1:10" x14ac:dyDescent="0.2">
      <c r="A72" s="7" t="s">
        <v>26</v>
      </c>
      <c r="B72" s="7">
        <v>1983</v>
      </c>
      <c r="E72" s="7">
        <v>1983</v>
      </c>
      <c r="F72" s="7">
        <v>6</v>
      </c>
      <c r="G72" s="7">
        <v>3</v>
      </c>
      <c r="H72" s="7">
        <v>151800000</v>
      </c>
      <c r="I72" s="8">
        <f>H72/0.46</f>
        <v>330000000</v>
      </c>
      <c r="J72" s="3" t="s">
        <v>9</v>
      </c>
    </row>
    <row r="73" spans="1:10" x14ac:dyDescent="0.2">
      <c r="A73" s="7" t="s">
        <v>67</v>
      </c>
      <c r="B73" s="7">
        <v>1983</v>
      </c>
      <c r="E73" s="7">
        <v>1983</v>
      </c>
      <c r="H73" s="7">
        <v>30000000</v>
      </c>
      <c r="I73" s="8">
        <f>H73/0.86</f>
        <v>34883720.930232562</v>
      </c>
      <c r="J73" s="3" t="s">
        <v>9</v>
      </c>
    </row>
    <row r="74" spans="1:10" x14ac:dyDescent="0.2">
      <c r="A74" s="7" t="s">
        <v>30</v>
      </c>
      <c r="B74" s="7">
        <v>1983</v>
      </c>
      <c r="E74" s="7">
        <v>1984</v>
      </c>
      <c r="H74" s="8">
        <v>500000000</v>
      </c>
      <c r="I74" s="8">
        <f>H74/0.48</f>
        <v>1041666666.6666667</v>
      </c>
      <c r="J74" s="3" t="s">
        <v>350</v>
      </c>
    </row>
    <row r="75" spans="1:10" x14ac:dyDescent="0.2">
      <c r="A75" s="7" t="s">
        <v>65</v>
      </c>
      <c r="B75" s="7">
        <v>1983</v>
      </c>
      <c r="C75" s="7">
        <v>1</v>
      </c>
      <c r="E75" s="7">
        <v>1985</v>
      </c>
      <c r="H75" s="7">
        <v>651000</v>
      </c>
      <c r="I75" s="8">
        <f>H76/0.49</f>
        <v>145108163.26530612</v>
      </c>
      <c r="J75" s="3" t="s">
        <v>344</v>
      </c>
    </row>
    <row r="76" spans="1:10" x14ac:dyDescent="0.2">
      <c r="A76" s="7" t="s">
        <v>64</v>
      </c>
      <c r="B76" s="7">
        <v>1983</v>
      </c>
      <c r="C76" s="7">
        <v>6</v>
      </c>
      <c r="E76" s="7">
        <v>1985</v>
      </c>
      <c r="H76" s="7">
        <v>71103000</v>
      </c>
      <c r="I76" s="8">
        <f>H77/0.49</f>
        <v>2040816326.5306122</v>
      </c>
      <c r="J76" s="3" t="s">
        <v>344</v>
      </c>
    </row>
    <row r="77" spans="1:10" x14ac:dyDescent="0.2">
      <c r="A77" s="7" t="s">
        <v>11</v>
      </c>
      <c r="B77" s="7">
        <v>1984</v>
      </c>
      <c r="C77" s="7">
        <v>1</v>
      </c>
      <c r="E77" s="7">
        <v>1985</v>
      </c>
      <c r="F77" s="7">
        <v>3</v>
      </c>
      <c r="H77" s="7">
        <v>1000000000</v>
      </c>
      <c r="I77" s="8">
        <f>H78/0.49</f>
        <v>1328571428.5714285</v>
      </c>
      <c r="J77" s="3" t="s">
        <v>344</v>
      </c>
    </row>
    <row r="78" spans="1:10" x14ac:dyDescent="0.2">
      <c r="A78" s="7" t="s">
        <v>41</v>
      </c>
      <c r="B78" s="7">
        <v>1985</v>
      </c>
      <c r="C78" s="7">
        <v>11</v>
      </c>
      <c r="E78" s="7">
        <v>1985</v>
      </c>
      <c r="H78" s="7">
        <v>651000000</v>
      </c>
      <c r="I78" s="8">
        <f>H79/0.49</f>
        <v>4081632653.0612245</v>
      </c>
      <c r="J78" s="3" t="s">
        <v>344</v>
      </c>
    </row>
    <row r="79" spans="1:10" x14ac:dyDescent="0.2">
      <c r="A79" s="7" t="s">
        <v>17</v>
      </c>
      <c r="B79" s="7">
        <v>1986</v>
      </c>
      <c r="C79" s="7">
        <v>6</v>
      </c>
      <c r="D79" s="7">
        <v>1</v>
      </c>
      <c r="E79" s="7">
        <v>1986</v>
      </c>
      <c r="F79" s="7">
        <v>8</v>
      </c>
      <c r="G79" s="7">
        <v>31</v>
      </c>
      <c r="H79" s="8">
        <v>2000000000</v>
      </c>
      <c r="I79" s="8">
        <f>H79/0.5</f>
        <v>4000000000</v>
      </c>
      <c r="J79" s="3" t="s">
        <v>329</v>
      </c>
    </row>
    <row r="80" spans="1:10" x14ac:dyDescent="0.2">
      <c r="A80" s="7" t="s">
        <v>244</v>
      </c>
      <c r="B80" s="7">
        <v>1986</v>
      </c>
      <c r="C80" s="7">
        <v>6</v>
      </c>
      <c r="E80" s="7">
        <v>1986</v>
      </c>
      <c r="F80" s="7">
        <v>9</v>
      </c>
      <c r="H80" s="7">
        <v>500000000</v>
      </c>
      <c r="I80" s="8">
        <f>H80/0.5</f>
        <v>1000000000</v>
      </c>
      <c r="J80" s="3" t="s">
        <v>344</v>
      </c>
    </row>
    <row r="81" spans="1:10" x14ac:dyDescent="0.2">
      <c r="A81" s="7" t="s">
        <v>11</v>
      </c>
      <c r="B81" s="7">
        <v>1988</v>
      </c>
      <c r="C81" s="7">
        <v>1</v>
      </c>
      <c r="E81" s="7">
        <v>1988</v>
      </c>
      <c r="H81" s="7">
        <v>810000000</v>
      </c>
      <c r="I81" s="8">
        <f>H81/0.54</f>
        <v>1500000000</v>
      </c>
      <c r="J81" s="3" t="s">
        <v>344</v>
      </c>
    </row>
    <row r="82" spans="1:10" x14ac:dyDescent="0.2">
      <c r="A82" s="7" t="s">
        <v>17</v>
      </c>
      <c r="B82" s="7">
        <v>1988</v>
      </c>
      <c r="C82" s="7">
        <v>6</v>
      </c>
      <c r="D82" s="7">
        <v>1</v>
      </c>
      <c r="E82" s="7">
        <v>1988</v>
      </c>
      <c r="F82" s="7">
        <v>8</v>
      </c>
      <c r="G82" s="7">
        <v>31</v>
      </c>
      <c r="H82" s="8">
        <v>20000000000</v>
      </c>
      <c r="I82" s="8">
        <f>H82/0.54</f>
        <v>37037037037.037033</v>
      </c>
      <c r="J82" s="3" t="s">
        <v>329</v>
      </c>
    </row>
    <row r="83" spans="1:10" x14ac:dyDescent="0.2">
      <c r="A83" s="7" t="s">
        <v>20</v>
      </c>
      <c r="B83" s="7">
        <v>1988</v>
      </c>
      <c r="C83" s="7">
        <v>6</v>
      </c>
      <c r="E83" s="7">
        <v>1988</v>
      </c>
      <c r="H83" s="7">
        <v>942887000</v>
      </c>
      <c r="I83" s="8">
        <f>H83/0.54</f>
        <v>1746087037.0370369</v>
      </c>
      <c r="J83" s="3" t="s">
        <v>344</v>
      </c>
    </row>
    <row r="84" spans="1:10" x14ac:dyDescent="0.2">
      <c r="A84" s="7" t="s">
        <v>30</v>
      </c>
      <c r="B84" s="7">
        <v>1988</v>
      </c>
      <c r="C84" s="7">
        <v>10</v>
      </c>
      <c r="E84" s="7">
        <v>1988</v>
      </c>
      <c r="H84" s="7">
        <v>48400000</v>
      </c>
      <c r="I84" s="8">
        <f>H84/0.54</f>
        <v>89629629.629629627</v>
      </c>
      <c r="J84" s="3" t="s">
        <v>9</v>
      </c>
    </row>
    <row r="85" spans="1:10" x14ac:dyDescent="0.2">
      <c r="A85" s="7" t="s">
        <v>17</v>
      </c>
      <c r="B85" s="7">
        <v>1989</v>
      </c>
      <c r="C85" s="7">
        <v>6</v>
      </c>
      <c r="D85" s="7">
        <v>1</v>
      </c>
      <c r="E85" s="7">
        <v>1989</v>
      </c>
      <c r="F85" s="7">
        <v>11</v>
      </c>
      <c r="G85" s="7">
        <v>30</v>
      </c>
      <c r="H85" s="8">
        <v>2000000000</v>
      </c>
      <c r="I85" s="8">
        <f>H85/0.57</f>
        <v>3508771929.8245616</v>
      </c>
      <c r="J85" s="3" t="s">
        <v>329</v>
      </c>
    </row>
    <row r="86" spans="1:10" x14ac:dyDescent="0.2">
      <c r="A86" s="7" t="s">
        <v>40</v>
      </c>
      <c r="B86" s="7">
        <v>1989</v>
      </c>
      <c r="C86" s="7">
        <v>7</v>
      </c>
      <c r="E86" s="7">
        <v>1989</v>
      </c>
      <c r="F86" s="7">
        <v>8</v>
      </c>
      <c r="H86" s="7">
        <v>1600000000</v>
      </c>
      <c r="I86" s="8">
        <f>H86/0.57</f>
        <v>2807017543.8596492</v>
      </c>
      <c r="J86" s="3" t="s">
        <v>344</v>
      </c>
    </row>
    <row r="87" spans="1:10" x14ac:dyDescent="0.2">
      <c r="A87" s="7" t="s">
        <v>206</v>
      </c>
      <c r="B87" s="7">
        <v>1990</v>
      </c>
      <c r="C87" s="7">
        <v>3</v>
      </c>
      <c r="E87" s="7">
        <v>1990</v>
      </c>
      <c r="F87" s="7">
        <v>3</v>
      </c>
      <c r="H87" s="7">
        <v>1000000000</v>
      </c>
      <c r="I87" s="8">
        <f>H87/0.6</f>
        <v>1666666666.6666667</v>
      </c>
      <c r="J87" s="3" t="s">
        <v>344</v>
      </c>
    </row>
    <row r="88" spans="1:10" x14ac:dyDescent="0.2">
      <c r="A88" s="7" t="s">
        <v>26</v>
      </c>
      <c r="B88" s="7">
        <v>1990</v>
      </c>
      <c r="C88" s="7">
        <v>8</v>
      </c>
      <c r="E88" s="7">
        <v>1990</v>
      </c>
      <c r="H88" s="7">
        <v>36000000</v>
      </c>
      <c r="I88" s="8">
        <f>H88/0.6</f>
        <v>60000000</v>
      </c>
      <c r="J88" s="3" t="s">
        <v>344</v>
      </c>
    </row>
    <row r="89" spans="1:10" x14ac:dyDescent="0.2">
      <c r="A89" s="7" t="s">
        <v>13</v>
      </c>
      <c r="B89" s="7">
        <v>1990</v>
      </c>
      <c r="C89" s="7">
        <v>12</v>
      </c>
      <c r="E89" s="7">
        <v>1992</v>
      </c>
      <c r="F89" s="7">
        <v>7</v>
      </c>
      <c r="H89" s="7">
        <v>64000000</v>
      </c>
      <c r="I89" s="8">
        <f>H89/0.64</f>
        <v>100000000</v>
      </c>
      <c r="J89" s="3" t="s">
        <v>344</v>
      </c>
    </row>
    <row r="90" spans="1:10" x14ac:dyDescent="0.2">
      <c r="A90" s="7" t="s">
        <v>37</v>
      </c>
      <c r="B90" s="7">
        <v>1990</v>
      </c>
      <c r="C90" s="7">
        <v>9</v>
      </c>
      <c r="E90" s="7">
        <v>1995</v>
      </c>
      <c r="H90" s="7">
        <v>4500000000</v>
      </c>
      <c r="I90" s="8">
        <f>H90/0.7</f>
        <v>6428571428.5714293</v>
      </c>
      <c r="J90" s="3" t="s">
        <v>344</v>
      </c>
    </row>
    <row r="91" spans="1:10" x14ac:dyDescent="0.2">
      <c r="A91" s="7" t="s">
        <v>287</v>
      </c>
      <c r="B91" s="7">
        <v>1990</v>
      </c>
      <c r="C91" s="7">
        <v>11</v>
      </c>
      <c r="E91" s="7">
        <v>1995</v>
      </c>
      <c r="H91" s="7">
        <v>1739000</v>
      </c>
      <c r="I91" s="8">
        <f>H91/0.7</f>
        <v>2484285.7142857146</v>
      </c>
      <c r="J91" s="3" t="s">
        <v>344</v>
      </c>
    </row>
    <row r="92" spans="1:10" x14ac:dyDescent="0.2">
      <c r="A92" s="7" t="s">
        <v>71</v>
      </c>
      <c r="B92" s="7">
        <v>1991</v>
      </c>
      <c r="C92" s="7">
        <v>1</v>
      </c>
      <c r="E92" s="7">
        <v>1991</v>
      </c>
      <c r="F92" s="7">
        <v>5</v>
      </c>
      <c r="H92" s="7">
        <v>200000000</v>
      </c>
      <c r="I92" s="8">
        <f>H92/0.62</f>
        <v>322580645.16129035</v>
      </c>
      <c r="J92" s="3" t="s">
        <v>344</v>
      </c>
    </row>
    <row r="93" spans="1:10" x14ac:dyDescent="0.2">
      <c r="A93" s="27" t="s">
        <v>17</v>
      </c>
      <c r="B93" s="27">
        <v>1991</v>
      </c>
      <c r="C93" s="27">
        <v>3</v>
      </c>
      <c r="D93" s="27">
        <v>1</v>
      </c>
      <c r="E93" s="27">
        <v>1991</v>
      </c>
      <c r="F93" s="27">
        <v>8</v>
      </c>
      <c r="G93" s="27">
        <v>31</v>
      </c>
      <c r="H93" s="28">
        <v>3000000000</v>
      </c>
      <c r="I93" s="8">
        <f>H93/0.62</f>
        <v>4838709677.4193544</v>
      </c>
      <c r="J93" s="4"/>
    </row>
    <row r="94" spans="1:10" x14ac:dyDescent="0.2">
      <c r="A94" s="7" t="s">
        <v>25</v>
      </c>
      <c r="B94" s="7">
        <v>1991</v>
      </c>
      <c r="E94" s="7">
        <v>1991</v>
      </c>
      <c r="H94" s="7">
        <v>473000000</v>
      </c>
      <c r="I94" s="8">
        <f>H94/0.62</f>
        <v>762903225.80645156</v>
      </c>
      <c r="J94" s="3" t="s">
        <v>344</v>
      </c>
    </row>
    <row r="95" spans="1:10" x14ac:dyDescent="0.2">
      <c r="A95" s="7" t="s">
        <v>57</v>
      </c>
      <c r="B95" s="7">
        <v>1991</v>
      </c>
      <c r="C95" s="7">
        <v>3</v>
      </c>
      <c r="E95" s="7">
        <v>1992</v>
      </c>
      <c r="F95" s="7">
        <v>3</v>
      </c>
      <c r="H95" s="7">
        <v>50000000</v>
      </c>
      <c r="I95" s="8">
        <f>H95/0.64</f>
        <v>78125000</v>
      </c>
      <c r="J95" s="3" t="s">
        <v>344</v>
      </c>
    </row>
    <row r="96" spans="1:10" x14ac:dyDescent="0.2">
      <c r="A96" s="7" t="s">
        <v>319</v>
      </c>
      <c r="B96" s="7">
        <v>1991</v>
      </c>
      <c r="E96" s="7">
        <v>1992</v>
      </c>
      <c r="F96" s="7">
        <v>3</v>
      </c>
      <c r="H96" s="7">
        <v>50000000</v>
      </c>
      <c r="I96" s="8">
        <f>H96/0.64</f>
        <v>78125000</v>
      </c>
      <c r="J96" s="3" t="s">
        <v>344</v>
      </c>
    </row>
    <row r="97" spans="1:10" x14ac:dyDescent="0.2">
      <c r="A97" s="7" t="s">
        <v>24</v>
      </c>
      <c r="B97" s="7">
        <v>1991</v>
      </c>
      <c r="E97" s="7">
        <v>1992</v>
      </c>
      <c r="F97" s="7">
        <v>3</v>
      </c>
      <c r="H97" s="7">
        <v>1000000000</v>
      </c>
      <c r="I97" s="8">
        <f>H97/0.64</f>
        <v>1562500000</v>
      </c>
      <c r="J97" s="3" t="s">
        <v>344</v>
      </c>
    </row>
    <row r="98" spans="1:10" x14ac:dyDescent="0.2">
      <c r="A98" s="7" t="s">
        <v>161</v>
      </c>
      <c r="B98" s="7">
        <v>1991</v>
      </c>
      <c r="C98" s="7">
        <v>7</v>
      </c>
      <c r="E98" s="7">
        <v>1993</v>
      </c>
      <c r="H98" s="7">
        <v>1000000</v>
      </c>
      <c r="I98" s="8">
        <f>H98/0.66</f>
        <v>1515151.5151515151</v>
      </c>
      <c r="J98" s="3" t="s">
        <v>344</v>
      </c>
    </row>
    <row r="99" spans="1:10" x14ac:dyDescent="0.2">
      <c r="A99" s="7" t="s">
        <v>286</v>
      </c>
      <c r="B99" s="7">
        <v>1991</v>
      </c>
      <c r="C99" s="7">
        <v>4</v>
      </c>
      <c r="E99" s="7">
        <v>1995</v>
      </c>
      <c r="H99" s="7">
        <v>50000000</v>
      </c>
      <c r="I99" s="8">
        <f>H99/0.7</f>
        <v>71428571.428571433</v>
      </c>
      <c r="J99" s="3" t="s">
        <v>344</v>
      </c>
    </row>
    <row r="100" spans="1:10" x14ac:dyDescent="0.2">
      <c r="A100" s="7" t="s">
        <v>25</v>
      </c>
      <c r="B100" s="7">
        <v>1991</v>
      </c>
      <c r="E100" s="7">
        <v>1995</v>
      </c>
      <c r="H100" s="26">
        <v>3900000000</v>
      </c>
      <c r="I100" s="8">
        <f>H100/0.7</f>
        <v>5571428571.4285717</v>
      </c>
      <c r="J100" s="3" t="s">
        <v>348</v>
      </c>
    </row>
    <row r="101" spans="1:10" x14ac:dyDescent="0.2">
      <c r="A101" s="7" t="s">
        <v>351</v>
      </c>
      <c r="B101" s="7">
        <v>1992</v>
      </c>
      <c r="C101" s="7">
        <v>5</v>
      </c>
      <c r="E101" s="7">
        <v>1992</v>
      </c>
      <c r="F101" s="7">
        <v>7</v>
      </c>
      <c r="H101" s="7">
        <v>751700000</v>
      </c>
      <c r="I101" s="8">
        <f>H101/0.64</f>
        <v>1174531250</v>
      </c>
      <c r="J101" s="3" t="s">
        <v>344</v>
      </c>
    </row>
    <row r="102" spans="1:10" x14ac:dyDescent="0.2">
      <c r="A102" s="7" t="s">
        <v>244</v>
      </c>
      <c r="B102" s="7">
        <v>1992</v>
      </c>
      <c r="C102" s="7">
        <v>5</v>
      </c>
      <c r="E102" s="7">
        <v>1992</v>
      </c>
      <c r="F102" s="7">
        <v>8</v>
      </c>
      <c r="H102" s="7">
        <v>384000000</v>
      </c>
      <c r="I102" s="8">
        <f>H102/0.64</f>
        <v>600000000</v>
      </c>
      <c r="J102" s="3" t="s">
        <v>344</v>
      </c>
    </row>
    <row r="103" spans="1:10" x14ac:dyDescent="0.2">
      <c r="A103" s="7" t="s">
        <v>352</v>
      </c>
      <c r="B103" s="7">
        <v>1992</v>
      </c>
      <c r="C103" s="7">
        <v>6</v>
      </c>
      <c r="E103" s="7">
        <v>1992</v>
      </c>
      <c r="F103" s="7">
        <v>7</v>
      </c>
      <c r="H103" s="7">
        <v>52900000</v>
      </c>
      <c r="I103" s="8">
        <f>H103/0.64</f>
        <v>82656250</v>
      </c>
      <c r="J103" s="3" t="s">
        <v>344</v>
      </c>
    </row>
    <row r="104" spans="1:10" x14ac:dyDescent="0.2">
      <c r="A104" s="7" t="s">
        <v>26</v>
      </c>
      <c r="B104" s="7">
        <v>1992</v>
      </c>
      <c r="E104" s="7">
        <v>1992</v>
      </c>
      <c r="F104" s="7">
        <v>7</v>
      </c>
      <c r="G104" s="7">
        <v>14</v>
      </c>
      <c r="H104" s="7">
        <v>250000000</v>
      </c>
      <c r="I104" s="8">
        <f>H104/0.64</f>
        <v>390625000</v>
      </c>
      <c r="J104" s="3" t="s">
        <v>344</v>
      </c>
    </row>
    <row r="105" spans="1:10" x14ac:dyDescent="0.2">
      <c r="A105" s="7" t="s">
        <v>20</v>
      </c>
      <c r="B105" s="7">
        <v>1992</v>
      </c>
      <c r="E105" s="7">
        <v>1993</v>
      </c>
      <c r="H105" s="7">
        <v>53200000</v>
      </c>
      <c r="I105" s="8">
        <f>H105/0.66</f>
        <v>80606060.606060609</v>
      </c>
      <c r="J105" s="3" t="s">
        <v>344</v>
      </c>
    </row>
    <row r="106" spans="1:10" x14ac:dyDescent="0.2">
      <c r="A106" s="7" t="s">
        <v>25</v>
      </c>
      <c r="B106" s="7">
        <v>1992</v>
      </c>
      <c r="C106" s="7">
        <v>12</v>
      </c>
      <c r="E106" s="7">
        <v>1995</v>
      </c>
      <c r="F106" s="7">
        <v>12</v>
      </c>
      <c r="H106" s="7">
        <v>1500000000</v>
      </c>
      <c r="I106" s="8">
        <f>H106/0.7</f>
        <v>2142857142.8571429</v>
      </c>
      <c r="J106" s="3" t="s">
        <v>344</v>
      </c>
    </row>
    <row r="107" spans="1:10" x14ac:dyDescent="0.2">
      <c r="A107" s="7" t="s">
        <v>17</v>
      </c>
      <c r="B107" s="7">
        <v>1993</v>
      </c>
      <c r="C107" s="7">
        <v>6</v>
      </c>
      <c r="D107" s="7">
        <v>1</v>
      </c>
      <c r="E107" s="7">
        <v>1993</v>
      </c>
      <c r="F107" s="7">
        <v>8</v>
      </c>
      <c r="G107" s="7">
        <v>31</v>
      </c>
      <c r="H107" s="8">
        <v>1000000000</v>
      </c>
      <c r="I107" s="8">
        <f>H107/0.66</f>
        <v>1515151515.151515</v>
      </c>
      <c r="J107" s="3" t="s">
        <v>329</v>
      </c>
    </row>
    <row r="108" spans="1:10" x14ac:dyDescent="0.2">
      <c r="A108" s="7" t="s">
        <v>22</v>
      </c>
      <c r="B108" s="7">
        <v>1993</v>
      </c>
      <c r="E108" s="7">
        <v>1993</v>
      </c>
      <c r="H108" s="7">
        <v>2000000</v>
      </c>
      <c r="I108" s="8">
        <f>H108/0.66</f>
        <v>3030303.0303030303</v>
      </c>
      <c r="J108" s="3" t="s">
        <v>344</v>
      </c>
    </row>
    <row r="109" spans="1:10" x14ac:dyDescent="0.2">
      <c r="A109" s="7" t="s">
        <v>47</v>
      </c>
      <c r="B109" s="7">
        <v>1994</v>
      </c>
      <c r="C109" s="7">
        <v>1</v>
      </c>
      <c r="E109" s="7">
        <v>1994</v>
      </c>
      <c r="F109" s="7">
        <v>8</v>
      </c>
      <c r="H109" s="7">
        <v>100000000</v>
      </c>
      <c r="I109" s="8">
        <f t="shared" ref="I109:I116" si="6">H109/0.68</f>
        <v>147058823.52941176</v>
      </c>
      <c r="J109" s="3" t="s">
        <v>344</v>
      </c>
    </row>
    <row r="110" spans="1:10" x14ac:dyDescent="0.2">
      <c r="A110" s="7" t="s">
        <v>20</v>
      </c>
      <c r="B110" s="7">
        <v>1994</v>
      </c>
      <c r="C110" s="7">
        <v>1</v>
      </c>
      <c r="E110" s="7">
        <v>1994</v>
      </c>
      <c r="F110" s="7">
        <v>12</v>
      </c>
      <c r="H110" s="7">
        <v>13755200000</v>
      </c>
      <c r="I110" s="8">
        <f t="shared" si="6"/>
        <v>20228235294.117645</v>
      </c>
      <c r="J110" s="3" t="s">
        <v>344</v>
      </c>
    </row>
    <row r="111" spans="1:10" x14ac:dyDescent="0.2">
      <c r="A111" s="7" t="s">
        <v>90</v>
      </c>
      <c r="B111" s="7">
        <v>1994</v>
      </c>
      <c r="C111" s="7">
        <v>7</v>
      </c>
      <c r="E111" s="7">
        <v>1994</v>
      </c>
      <c r="F111" s="7">
        <v>9</v>
      </c>
      <c r="H111" s="7">
        <v>1000000</v>
      </c>
      <c r="I111" s="8">
        <f t="shared" si="6"/>
        <v>1470588.2352941176</v>
      </c>
      <c r="J111" s="3" t="s">
        <v>344</v>
      </c>
    </row>
    <row r="112" spans="1:10" x14ac:dyDescent="0.2">
      <c r="A112" s="7" t="s">
        <v>35</v>
      </c>
      <c r="B112" s="7">
        <v>1994</v>
      </c>
      <c r="C112" s="7">
        <v>7</v>
      </c>
      <c r="E112" s="7">
        <v>1994</v>
      </c>
      <c r="F112" s="7">
        <v>9</v>
      </c>
      <c r="H112" s="7">
        <v>1000000</v>
      </c>
      <c r="I112" s="8">
        <f t="shared" si="6"/>
        <v>1470588.2352941176</v>
      </c>
      <c r="J112" s="3" t="s">
        <v>344</v>
      </c>
    </row>
    <row r="113" spans="1:10" x14ac:dyDescent="0.2">
      <c r="A113" s="7" t="s">
        <v>36</v>
      </c>
      <c r="B113" s="7">
        <v>1994</v>
      </c>
      <c r="C113" s="7">
        <v>7</v>
      </c>
      <c r="E113" s="7">
        <v>1994</v>
      </c>
      <c r="F113" s="7">
        <v>9</v>
      </c>
      <c r="H113" s="7">
        <v>10000000</v>
      </c>
      <c r="I113" s="8">
        <f t="shared" si="6"/>
        <v>14705882.352941176</v>
      </c>
      <c r="J113" s="3" t="s">
        <v>344</v>
      </c>
    </row>
    <row r="114" spans="1:10" x14ac:dyDescent="0.2">
      <c r="A114" s="7" t="s">
        <v>16</v>
      </c>
      <c r="B114" s="7">
        <v>1994</v>
      </c>
      <c r="C114" s="7">
        <v>7</v>
      </c>
      <c r="E114" s="7">
        <v>1994</v>
      </c>
      <c r="F114" s="7">
        <v>9</v>
      </c>
      <c r="H114" s="7">
        <v>10000000</v>
      </c>
      <c r="I114" s="8">
        <f t="shared" si="6"/>
        <v>14705882.352941176</v>
      </c>
      <c r="J114" s="3" t="s">
        <v>344</v>
      </c>
    </row>
    <row r="115" spans="1:10" x14ac:dyDescent="0.2">
      <c r="A115" s="7" t="s">
        <v>31</v>
      </c>
      <c r="B115" s="7">
        <v>1994</v>
      </c>
      <c r="C115" s="7">
        <v>7</v>
      </c>
      <c r="E115" s="7">
        <v>1994</v>
      </c>
      <c r="F115" s="7">
        <v>9</v>
      </c>
      <c r="H115" s="7">
        <v>16000000</v>
      </c>
      <c r="I115" s="8">
        <f t="shared" si="6"/>
        <v>23529411.764705881</v>
      </c>
      <c r="J115" s="3" t="s">
        <v>344</v>
      </c>
    </row>
    <row r="116" spans="1:10" x14ac:dyDescent="0.2">
      <c r="A116" s="7" t="s">
        <v>145</v>
      </c>
      <c r="B116" s="7">
        <v>1994</v>
      </c>
      <c r="C116" s="7">
        <v>7</v>
      </c>
      <c r="E116" s="7">
        <v>1994</v>
      </c>
      <c r="F116" s="7">
        <v>9</v>
      </c>
      <c r="H116" s="7">
        <v>2000000</v>
      </c>
      <c r="I116" s="8">
        <f t="shared" si="6"/>
        <v>2941176.4705882352</v>
      </c>
      <c r="J116" s="3" t="s">
        <v>344</v>
      </c>
    </row>
    <row r="117" spans="1:10" x14ac:dyDescent="0.2">
      <c r="A117" s="7" t="s">
        <v>143</v>
      </c>
      <c r="B117" s="7">
        <v>1994</v>
      </c>
      <c r="C117" s="7">
        <v>6</v>
      </c>
      <c r="E117" s="7">
        <v>1996</v>
      </c>
      <c r="H117" s="7">
        <v>100000000</v>
      </c>
      <c r="I117" s="8">
        <f>H117/0.72</f>
        <v>138888888.8888889</v>
      </c>
      <c r="J117" s="3" t="s">
        <v>344</v>
      </c>
    </row>
    <row r="118" spans="1:10" x14ac:dyDescent="0.2">
      <c r="A118" s="7" t="s">
        <v>20</v>
      </c>
      <c r="B118" s="7">
        <v>1995</v>
      </c>
      <c r="C118" s="7">
        <v>1</v>
      </c>
      <c r="E118" s="7">
        <v>1995</v>
      </c>
      <c r="F118" s="7">
        <v>8</v>
      </c>
      <c r="H118" s="7">
        <v>12800000</v>
      </c>
      <c r="I118" s="8">
        <f>H118/0.7</f>
        <v>18285714.285714287</v>
      </c>
      <c r="J118" s="3" t="s">
        <v>344</v>
      </c>
    </row>
    <row r="119" spans="1:10" x14ac:dyDescent="0.2">
      <c r="A119" s="7" t="s">
        <v>23</v>
      </c>
      <c r="B119" s="7">
        <v>1995</v>
      </c>
      <c r="C119" s="7">
        <v>6</v>
      </c>
      <c r="E119" s="7">
        <v>1995</v>
      </c>
      <c r="F119" s="7">
        <v>6</v>
      </c>
      <c r="H119" s="7">
        <v>100000000</v>
      </c>
      <c r="I119" s="8">
        <f>H119/0.7</f>
        <v>142857142.85714287</v>
      </c>
      <c r="J119" s="3" t="s">
        <v>344</v>
      </c>
    </row>
    <row r="120" spans="1:10" x14ac:dyDescent="0.2">
      <c r="A120" s="7" t="s">
        <v>353</v>
      </c>
      <c r="B120" s="7">
        <v>1996</v>
      </c>
      <c r="C120" s="7">
        <v>2</v>
      </c>
      <c r="D120" s="7">
        <v>7</v>
      </c>
      <c r="E120" s="7">
        <v>1996</v>
      </c>
      <c r="F120" s="7">
        <v>8</v>
      </c>
      <c r="G120" s="7">
        <v>31</v>
      </c>
      <c r="H120" s="8">
        <v>2000000000</v>
      </c>
      <c r="I120" s="8">
        <f>H120/0.72</f>
        <v>2777777777.7777777</v>
      </c>
      <c r="J120" s="3" t="s">
        <v>329</v>
      </c>
    </row>
    <row r="121" spans="1:10" x14ac:dyDescent="0.2">
      <c r="A121" s="7" t="s">
        <v>14</v>
      </c>
      <c r="B121" s="7">
        <v>1996</v>
      </c>
      <c r="C121" s="7">
        <v>3</v>
      </c>
      <c r="E121" s="7">
        <v>1996</v>
      </c>
      <c r="F121" s="7">
        <v>4</v>
      </c>
      <c r="H121" s="7">
        <v>542400000</v>
      </c>
      <c r="I121" s="8">
        <f>H121/0.72</f>
        <v>753333333.33333337</v>
      </c>
      <c r="J121" s="3" t="s">
        <v>344</v>
      </c>
    </row>
    <row r="122" spans="1:10" x14ac:dyDescent="0.2">
      <c r="A122" s="7" t="s">
        <v>23</v>
      </c>
      <c r="B122" s="7">
        <v>1996</v>
      </c>
      <c r="C122" s="7">
        <v>5</v>
      </c>
      <c r="E122" s="7">
        <v>1996</v>
      </c>
      <c r="H122" s="7">
        <v>1200000000</v>
      </c>
      <c r="I122" s="8">
        <f>H122/0.72</f>
        <v>1666666666.6666667</v>
      </c>
      <c r="J122" s="3" t="s">
        <v>344</v>
      </c>
    </row>
    <row r="123" spans="1:10" x14ac:dyDescent="0.2">
      <c r="A123" s="7" t="s">
        <v>40</v>
      </c>
      <c r="B123" s="7">
        <v>1997</v>
      </c>
      <c r="C123" s="7">
        <v>4</v>
      </c>
      <c r="E123" s="7">
        <v>1997</v>
      </c>
      <c r="H123" s="7">
        <v>10000000</v>
      </c>
      <c r="I123" s="8">
        <f t="shared" ref="I123:I135" si="7">H123/0.74</f>
        <v>13513513.513513513</v>
      </c>
      <c r="J123" s="3" t="s">
        <v>344</v>
      </c>
    </row>
    <row r="124" spans="1:10" x14ac:dyDescent="0.2">
      <c r="A124" s="7" t="s">
        <v>60</v>
      </c>
      <c r="B124" s="7">
        <v>1997</v>
      </c>
      <c r="C124" s="7">
        <v>4</v>
      </c>
      <c r="E124" s="7">
        <v>1997</v>
      </c>
      <c r="H124" s="7">
        <v>800000000</v>
      </c>
      <c r="I124" s="8">
        <f t="shared" si="7"/>
        <v>1081081081.0810812</v>
      </c>
      <c r="J124" s="3" t="s">
        <v>344</v>
      </c>
    </row>
    <row r="125" spans="1:10" x14ac:dyDescent="0.2">
      <c r="A125" s="7" t="s">
        <v>8</v>
      </c>
      <c r="B125" s="7">
        <v>1997</v>
      </c>
      <c r="C125" s="7">
        <v>4</v>
      </c>
      <c r="E125" s="7">
        <v>1997</v>
      </c>
      <c r="H125" s="7">
        <v>10000000</v>
      </c>
      <c r="I125" s="8">
        <f t="shared" si="7"/>
        <v>13513513.513513513</v>
      </c>
      <c r="J125" s="3" t="s">
        <v>344</v>
      </c>
    </row>
    <row r="126" spans="1:10" x14ac:dyDescent="0.2">
      <c r="A126" s="7" t="s">
        <v>20</v>
      </c>
      <c r="B126" s="7">
        <v>1997</v>
      </c>
      <c r="C126" s="7">
        <v>5</v>
      </c>
      <c r="E126" s="7">
        <v>1997</v>
      </c>
      <c r="F126" s="7">
        <v>8</v>
      </c>
      <c r="H126" s="7">
        <v>169100000</v>
      </c>
      <c r="I126" s="8">
        <f t="shared" si="7"/>
        <v>228513513.51351351</v>
      </c>
      <c r="J126" s="3" t="s">
        <v>344</v>
      </c>
    </row>
    <row r="127" spans="1:10" x14ac:dyDescent="0.2">
      <c r="A127" s="7" t="s">
        <v>10</v>
      </c>
      <c r="B127" s="7">
        <v>1997</v>
      </c>
      <c r="C127" s="7">
        <v>9</v>
      </c>
      <c r="E127" s="7">
        <v>1997</v>
      </c>
      <c r="F127" s="7">
        <v>11</v>
      </c>
      <c r="H127" s="7">
        <v>88000000</v>
      </c>
      <c r="I127" s="8">
        <f t="shared" si="7"/>
        <v>118918918.91891892</v>
      </c>
      <c r="J127" s="3" t="s">
        <v>344</v>
      </c>
    </row>
    <row r="128" spans="1:10" x14ac:dyDescent="0.2">
      <c r="A128" s="7" t="s">
        <v>31</v>
      </c>
      <c r="B128" s="7">
        <v>1997</v>
      </c>
      <c r="C128" s="7">
        <v>9</v>
      </c>
      <c r="E128" s="7">
        <v>1997</v>
      </c>
      <c r="H128" s="7">
        <v>2000000</v>
      </c>
      <c r="I128" s="8">
        <f t="shared" si="7"/>
        <v>2702702.702702703</v>
      </c>
      <c r="J128" s="3" t="s">
        <v>344</v>
      </c>
    </row>
    <row r="129" spans="1:10" x14ac:dyDescent="0.2">
      <c r="A129" s="7" t="s">
        <v>120</v>
      </c>
      <c r="B129" s="7">
        <v>1997</v>
      </c>
      <c r="C129" s="7">
        <v>7</v>
      </c>
      <c r="E129" s="7">
        <v>1998</v>
      </c>
      <c r="H129" s="7">
        <v>29000000</v>
      </c>
      <c r="I129" s="8">
        <f t="shared" si="7"/>
        <v>39189189.189189188</v>
      </c>
      <c r="J129" s="3" t="s">
        <v>344</v>
      </c>
    </row>
    <row r="130" spans="1:10" x14ac:dyDescent="0.2">
      <c r="A130" s="7" t="s">
        <v>124</v>
      </c>
      <c r="B130" s="7">
        <v>1997</v>
      </c>
      <c r="C130" s="7">
        <v>12</v>
      </c>
      <c r="E130" s="7">
        <v>1998</v>
      </c>
      <c r="F130" s="7">
        <v>6</v>
      </c>
      <c r="H130" s="7">
        <v>407000000</v>
      </c>
      <c r="I130" s="8">
        <f t="shared" si="7"/>
        <v>550000000</v>
      </c>
      <c r="J130" s="3" t="s">
        <v>344</v>
      </c>
    </row>
    <row r="131" spans="1:10" x14ac:dyDescent="0.2">
      <c r="A131" s="7" t="s">
        <v>43</v>
      </c>
      <c r="B131" s="7">
        <v>1998</v>
      </c>
      <c r="C131" s="7">
        <v>1</v>
      </c>
      <c r="E131" s="7">
        <v>1998</v>
      </c>
      <c r="H131" s="7">
        <v>180000000</v>
      </c>
      <c r="I131" s="8">
        <f t="shared" si="7"/>
        <v>243243243.24324325</v>
      </c>
      <c r="J131" s="3" t="s">
        <v>344</v>
      </c>
    </row>
    <row r="132" spans="1:10" x14ac:dyDescent="0.2">
      <c r="A132" s="7" t="s">
        <v>90</v>
      </c>
      <c r="B132" s="7">
        <v>1998</v>
      </c>
      <c r="C132" s="7">
        <v>5</v>
      </c>
      <c r="E132" s="7">
        <v>1998</v>
      </c>
      <c r="H132" s="7">
        <v>23000000</v>
      </c>
      <c r="I132" s="8">
        <f t="shared" si="7"/>
        <v>31081081.081081081</v>
      </c>
      <c r="J132" s="3" t="s">
        <v>344</v>
      </c>
    </row>
    <row r="133" spans="1:10" x14ac:dyDescent="0.2">
      <c r="A133" s="7" t="s">
        <v>35</v>
      </c>
      <c r="B133" s="7">
        <v>1998</v>
      </c>
      <c r="C133" s="7">
        <v>5</v>
      </c>
      <c r="E133" s="7">
        <v>1998</v>
      </c>
      <c r="H133" s="7">
        <v>170000000</v>
      </c>
      <c r="I133" s="8">
        <f t="shared" si="7"/>
        <v>229729729.72972974</v>
      </c>
      <c r="J133" s="3" t="s">
        <v>344</v>
      </c>
    </row>
    <row r="134" spans="1:10" x14ac:dyDescent="0.2">
      <c r="A134" s="7" t="s">
        <v>353</v>
      </c>
      <c r="B134" s="7">
        <v>1998</v>
      </c>
      <c r="C134" s="7">
        <v>6</v>
      </c>
      <c r="D134" s="7">
        <v>1</v>
      </c>
      <c r="E134" s="7">
        <v>1998</v>
      </c>
      <c r="F134" s="7">
        <v>8</v>
      </c>
      <c r="G134" s="7">
        <v>31</v>
      </c>
      <c r="H134" s="8">
        <v>4000000000</v>
      </c>
      <c r="I134" s="8">
        <f t="shared" si="7"/>
        <v>5405405405.405405</v>
      </c>
      <c r="J134" s="3" t="s">
        <v>329</v>
      </c>
    </row>
    <row r="135" spans="1:10" x14ac:dyDescent="0.2">
      <c r="A135" s="7" t="s">
        <v>201</v>
      </c>
      <c r="B135" s="7">
        <v>1998</v>
      </c>
      <c r="C135" s="7">
        <v>7</v>
      </c>
      <c r="E135" s="7">
        <v>1998</v>
      </c>
      <c r="H135" s="7">
        <v>15600000</v>
      </c>
      <c r="I135" s="8">
        <f t="shared" si="7"/>
        <v>21081081.081081081</v>
      </c>
      <c r="J135" s="3" t="s">
        <v>344</v>
      </c>
    </row>
    <row r="136" spans="1:10" x14ac:dyDescent="0.2">
      <c r="A136" s="7" t="s">
        <v>257</v>
      </c>
      <c r="B136" s="7">
        <v>1998</v>
      </c>
      <c r="C136" s="7">
        <v>1</v>
      </c>
      <c r="E136" s="7">
        <v>1999</v>
      </c>
      <c r="H136" s="7">
        <v>1600000</v>
      </c>
      <c r="I136" s="8">
        <f t="shared" ref="I136:I142" si="8">H136/0.76</f>
        <v>2105263.1578947366</v>
      </c>
      <c r="J136" s="3" t="s">
        <v>344</v>
      </c>
    </row>
    <row r="137" spans="1:10" x14ac:dyDescent="0.2">
      <c r="A137" s="7" t="s">
        <v>41</v>
      </c>
      <c r="B137" s="7">
        <v>1998</v>
      </c>
      <c r="C137" s="7">
        <v>4</v>
      </c>
      <c r="E137" s="7">
        <v>1999</v>
      </c>
      <c r="H137" s="7">
        <v>122000000</v>
      </c>
      <c r="I137" s="8">
        <f t="shared" si="8"/>
        <v>160526315.78947368</v>
      </c>
      <c r="J137" s="3" t="s">
        <v>344</v>
      </c>
    </row>
    <row r="138" spans="1:10" x14ac:dyDescent="0.2">
      <c r="A138" s="7" t="s">
        <v>319</v>
      </c>
      <c r="B138" s="7">
        <v>1998</v>
      </c>
      <c r="C138" s="7">
        <v>12</v>
      </c>
      <c r="E138" s="7">
        <v>1999</v>
      </c>
      <c r="H138" s="7">
        <v>1000000</v>
      </c>
      <c r="I138" s="8">
        <f t="shared" si="8"/>
        <v>1315789.4736842106</v>
      </c>
      <c r="J138" s="3" t="s">
        <v>344</v>
      </c>
    </row>
    <row r="139" spans="1:10" x14ac:dyDescent="0.2">
      <c r="A139" s="7" t="s">
        <v>354</v>
      </c>
      <c r="B139" s="7">
        <v>1999</v>
      </c>
      <c r="C139" s="7">
        <v>1</v>
      </c>
      <c r="E139" s="7">
        <v>1999</v>
      </c>
      <c r="F139" s="7">
        <v>4</v>
      </c>
      <c r="H139" s="7">
        <v>175000000</v>
      </c>
      <c r="I139" s="8">
        <f t="shared" si="8"/>
        <v>230263157.89473683</v>
      </c>
      <c r="J139" s="3" t="s">
        <v>344</v>
      </c>
    </row>
    <row r="140" spans="1:10" x14ac:dyDescent="0.2">
      <c r="A140" s="7" t="s">
        <v>254</v>
      </c>
      <c r="B140" s="7">
        <v>1999</v>
      </c>
      <c r="C140" s="7">
        <v>4</v>
      </c>
      <c r="E140" s="7">
        <v>1999</v>
      </c>
      <c r="H140" s="7">
        <v>75000000</v>
      </c>
      <c r="I140" s="8">
        <f t="shared" si="8"/>
        <v>98684210.526315793</v>
      </c>
      <c r="J140" s="3" t="s">
        <v>344</v>
      </c>
    </row>
    <row r="141" spans="1:10" x14ac:dyDescent="0.2">
      <c r="A141" s="7" t="s">
        <v>37</v>
      </c>
      <c r="B141" s="7">
        <v>1999</v>
      </c>
      <c r="C141" s="7">
        <v>4</v>
      </c>
      <c r="E141" s="7">
        <v>1999</v>
      </c>
      <c r="H141" s="7">
        <v>3200000000</v>
      </c>
      <c r="I141" s="8">
        <f t="shared" si="8"/>
        <v>4210526315.7894735</v>
      </c>
      <c r="J141" s="3" t="s">
        <v>344</v>
      </c>
    </row>
    <row r="142" spans="1:10" x14ac:dyDescent="0.2">
      <c r="A142" s="7" t="s">
        <v>353</v>
      </c>
      <c r="B142" s="7">
        <v>1999</v>
      </c>
      <c r="C142" s="7">
        <v>6</v>
      </c>
      <c r="D142" s="7">
        <v>1</v>
      </c>
      <c r="E142" s="7">
        <v>1999</v>
      </c>
      <c r="F142" s="7">
        <v>8</v>
      </c>
      <c r="G142" s="7">
        <v>31</v>
      </c>
      <c r="H142" s="8">
        <v>2000000000</v>
      </c>
      <c r="I142" s="8">
        <f t="shared" si="8"/>
        <v>2631578947.3684211</v>
      </c>
      <c r="J142" s="3" t="s">
        <v>329</v>
      </c>
    </row>
    <row r="143" spans="1:10" x14ac:dyDescent="0.2">
      <c r="A143" s="7" t="s">
        <v>23</v>
      </c>
      <c r="B143" s="7">
        <v>1999</v>
      </c>
      <c r="C143" s="7">
        <v>5</v>
      </c>
      <c r="E143" s="7">
        <v>2000</v>
      </c>
      <c r="H143" s="7">
        <v>100000000</v>
      </c>
      <c r="I143" s="8">
        <f>H143/0.79</f>
        <v>126582278.48101266</v>
      </c>
      <c r="J143" s="3" t="s">
        <v>344</v>
      </c>
    </row>
    <row r="144" spans="1:10" x14ac:dyDescent="0.2">
      <c r="A144" s="7" t="s">
        <v>261</v>
      </c>
      <c r="B144" s="7">
        <v>1999</v>
      </c>
      <c r="C144" s="7">
        <v>6</v>
      </c>
      <c r="E144" s="7">
        <v>2000</v>
      </c>
      <c r="H144" s="7">
        <v>250000000</v>
      </c>
      <c r="I144" s="8">
        <f>H144/0.79</f>
        <v>316455696.20253164</v>
      </c>
      <c r="J144" s="3" t="s">
        <v>344</v>
      </c>
    </row>
    <row r="145" spans="1:10" x14ac:dyDescent="0.2">
      <c r="A145" s="7" t="s">
        <v>76</v>
      </c>
      <c r="B145" s="7">
        <v>1999</v>
      </c>
      <c r="C145" s="7">
        <v>4</v>
      </c>
      <c r="E145" s="7">
        <v>2001</v>
      </c>
      <c r="H145" s="7">
        <v>3300000000</v>
      </c>
      <c r="I145" s="8">
        <f>H145/0.81</f>
        <v>4074074074.0740738</v>
      </c>
      <c r="J145" s="3" t="s">
        <v>344</v>
      </c>
    </row>
    <row r="146" spans="1:10" x14ac:dyDescent="0.2">
      <c r="A146" s="7" t="s">
        <v>216</v>
      </c>
      <c r="B146" s="7">
        <v>1999</v>
      </c>
      <c r="C146" s="7">
        <v>6</v>
      </c>
      <c r="E146" s="7">
        <v>2001</v>
      </c>
      <c r="H146" s="7">
        <v>900000000</v>
      </c>
      <c r="I146" s="8">
        <f>H146/0.81</f>
        <v>1111111111.1111109</v>
      </c>
      <c r="J146" s="3" t="s">
        <v>344</v>
      </c>
    </row>
    <row r="147" spans="1:10" x14ac:dyDescent="0.2">
      <c r="A147" s="7" t="s">
        <v>98</v>
      </c>
      <c r="B147" s="7">
        <v>1999</v>
      </c>
      <c r="C147" s="7">
        <v>11</v>
      </c>
      <c r="E147" s="7">
        <v>2003</v>
      </c>
      <c r="H147" s="7">
        <v>247000000</v>
      </c>
      <c r="I147" s="8">
        <f>H147/0.84</f>
        <v>294047619.04761904</v>
      </c>
      <c r="J147" s="3" t="s">
        <v>344</v>
      </c>
    </row>
    <row r="148" spans="1:10" x14ac:dyDescent="0.2">
      <c r="A148" s="7" t="s">
        <v>353</v>
      </c>
      <c r="B148" s="7">
        <v>2000</v>
      </c>
      <c r="C148" s="7">
        <v>3</v>
      </c>
      <c r="D148" s="7">
        <v>1</v>
      </c>
      <c r="E148" s="7">
        <v>2000</v>
      </c>
      <c r="F148" s="7">
        <v>11</v>
      </c>
      <c r="G148" s="7">
        <v>30</v>
      </c>
      <c r="H148" s="8">
        <v>5000000000</v>
      </c>
      <c r="I148" s="8">
        <f t="shared" ref="I148:I154" si="9">H148/0.79</f>
        <v>6329113924.0506325</v>
      </c>
      <c r="J148" s="3" t="s">
        <v>329</v>
      </c>
    </row>
    <row r="149" spans="1:10" x14ac:dyDescent="0.2">
      <c r="A149" s="7" t="s">
        <v>70</v>
      </c>
      <c r="B149" s="7">
        <v>2000</v>
      </c>
      <c r="C149" s="7">
        <v>3</v>
      </c>
      <c r="E149" s="7">
        <v>2000</v>
      </c>
      <c r="H149" s="7">
        <v>6000000</v>
      </c>
      <c r="I149" s="8">
        <f t="shared" si="9"/>
        <v>7594936.7088607587</v>
      </c>
      <c r="J149" s="3" t="s">
        <v>344</v>
      </c>
    </row>
    <row r="150" spans="1:10" x14ac:dyDescent="0.2">
      <c r="A150" s="7" t="s">
        <v>20</v>
      </c>
      <c r="B150" s="7">
        <v>2000</v>
      </c>
      <c r="C150" s="7">
        <v>4</v>
      </c>
      <c r="E150" s="7">
        <v>2000</v>
      </c>
      <c r="H150" s="7">
        <v>796115000</v>
      </c>
      <c r="I150" s="8">
        <f t="shared" si="9"/>
        <v>1007740506.3291138</v>
      </c>
      <c r="J150" s="3" t="s">
        <v>344</v>
      </c>
    </row>
    <row r="151" spans="1:10" x14ac:dyDescent="0.2">
      <c r="A151" s="7" t="s">
        <v>242</v>
      </c>
      <c r="B151" s="7">
        <v>2000</v>
      </c>
      <c r="C151" s="7">
        <v>6</v>
      </c>
      <c r="E151" s="7">
        <v>2000</v>
      </c>
      <c r="H151" s="7">
        <v>100000000</v>
      </c>
      <c r="I151" s="8">
        <f t="shared" si="9"/>
        <v>126582278.48101266</v>
      </c>
      <c r="J151" s="3" t="s">
        <v>344</v>
      </c>
    </row>
    <row r="152" spans="1:10" x14ac:dyDescent="0.2">
      <c r="A152" s="7" t="s">
        <v>138</v>
      </c>
      <c r="B152" s="7">
        <v>2000</v>
      </c>
      <c r="C152" s="7">
        <v>6</v>
      </c>
      <c r="E152" s="7">
        <v>2000</v>
      </c>
      <c r="H152" s="7">
        <v>500000000</v>
      </c>
      <c r="I152" s="8">
        <f t="shared" si="9"/>
        <v>632911392.40506327</v>
      </c>
      <c r="J152" s="3" t="s">
        <v>344</v>
      </c>
    </row>
    <row r="153" spans="1:10" x14ac:dyDescent="0.2">
      <c r="A153" s="7" t="s">
        <v>327</v>
      </c>
      <c r="B153" s="7">
        <v>2000</v>
      </c>
      <c r="C153" s="7">
        <v>8</v>
      </c>
      <c r="E153" s="7">
        <v>2000</v>
      </c>
      <c r="H153" s="7">
        <v>158000000</v>
      </c>
      <c r="I153" s="8">
        <f t="shared" si="9"/>
        <v>200000000</v>
      </c>
      <c r="J153" s="3" t="s">
        <v>344</v>
      </c>
    </row>
    <row r="154" spans="1:10" x14ac:dyDescent="0.2">
      <c r="A154" s="7" t="s">
        <v>211</v>
      </c>
      <c r="B154" s="7">
        <v>2000</v>
      </c>
      <c r="C154" s="7">
        <v>10</v>
      </c>
      <c r="E154" s="7">
        <v>2000</v>
      </c>
      <c r="H154" s="7">
        <v>100000000</v>
      </c>
      <c r="I154" s="8">
        <f t="shared" si="9"/>
        <v>126582278.48101266</v>
      </c>
      <c r="J154" s="3" t="s">
        <v>344</v>
      </c>
    </row>
    <row r="155" spans="1:10" x14ac:dyDescent="0.2">
      <c r="A155" s="7" t="s">
        <v>14</v>
      </c>
      <c r="B155" s="7">
        <v>2000</v>
      </c>
      <c r="C155" s="7">
        <v>4</v>
      </c>
      <c r="E155" s="7">
        <v>2001</v>
      </c>
      <c r="H155" s="7">
        <v>588000000</v>
      </c>
      <c r="I155" s="8">
        <f>H155/0.81</f>
        <v>725925925.92592585</v>
      </c>
      <c r="J155" s="3" t="s">
        <v>344</v>
      </c>
    </row>
    <row r="156" spans="1:10" x14ac:dyDescent="0.2">
      <c r="A156" s="7" t="s">
        <v>151</v>
      </c>
      <c r="B156" s="7">
        <v>2000</v>
      </c>
      <c r="C156" s="7">
        <v>5</v>
      </c>
      <c r="E156" s="7">
        <v>2001</v>
      </c>
      <c r="H156" s="7">
        <v>57000000</v>
      </c>
      <c r="I156" s="8">
        <f>H156/0.81</f>
        <v>70370370.370370373</v>
      </c>
      <c r="J156" s="3" t="s">
        <v>344</v>
      </c>
    </row>
    <row r="157" spans="1:10" x14ac:dyDescent="0.2">
      <c r="A157" s="7" t="s">
        <v>297</v>
      </c>
      <c r="B157" s="7">
        <v>2000</v>
      </c>
      <c r="C157" s="7">
        <v>8</v>
      </c>
      <c r="E157" s="7">
        <v>2001</v>
      </c>
      <c r="F157" s="7">
        <v>8</v>
      </c>
      <c r="H157" s="7">
        <v>50000000</v>
      </c>
      <c r="I157" s="8">
        <f>H157/0.81</f>
        <v>61728395.061728388</v>
      </c>
      <c r="J157" s="3" t="s">
        <v>344</v>
      </c>
    </row>
    <row r="158" spans="1:10" x14ac:dyDescent="0.2">
      <c r="A158" s="7" t="s">
        <v>77</v>
      </c>
      <c r="B158" s="7">
        <v>2000</v>
      </c>
      <c r="C158" s="7">
        <v>8</v>
      </c>
      <c r="E158" s="7">
        <v>2001</v>
      </c>
      <c r="H158" s="7">
        <v>200000000</v>
      </c>
      <c r="I158" s="8">
        <f>H158/0.81</f>
        <v>246913580.24691355</v>
      </c>
      <c r="J158" s="3" t="s">
        <v>344</v>
      </c>
    </row>
    <row r="159" spans="1:10" x14ac:dyDescent="0.2">
      <c r="A159" s="7" t="s">
        <v>134</v>
      </c>
      <c r="B159" s="7">
        <v>2000</v>
      </c>
      <c r="C159" s="7">
        <v>5</v>
      </c>
      <c r="E159" s="7">
        <v>2002</v>
      </c>
      <c r="H159" s="7">
        <v>50000</v>
      </c>
      <c r="I159" s="8">
        <f>H159/0.82</f>
        <v>60975.609756097561</v>
      </c>
      <c r="J159" s="3" t="s">
        <v>344</v>
      </c>
    </row>
    <row r="160" spans="1:10" x14ac:dyDescent="0.2">
      <c r="A160" s="7" t="s">
        <v>17</v>
      </c>
      <c r="B160" s="7">
        <v>2000</v>
      </c>
      <c r="C160" s="7">
        <v>6</v>
      </c>
      <c r="E160" s="7">
        <v>2002</v>
      </c>
      <c r="H160" s="7">
        <v>1100000000</v>
      </c>
      <c r="I160" s="8">
        <f>H160/0.82</f>
        <v>1341463414.6341465</v>
      </c>
      <c r="J160" s="3" t="s">
        <v>344</v>
      </c>
    </row>
    <row r="161" spans="1:10" x14ac:dyDescent="0.2">
      <c r="A161" s="7" t="s">
        <v>35</v>
      </c>
      <c r="B161" s="7">
        <v>2001</v>
      </c>
      <c r="C161" s="7">
        <v>5</v>
      </c>
      <c r="E161" s="7">
        <v>2001</v>
      </c>
      <c r="H161" s="7">
        <v>22400000</v>
      </c>
      <c r="I161" s="8">
        <f>H161/0.81</f>
        <v>27654320.987654321</v>
      </c>
      <c r="J161" s="3" t="s">
        <v>344</v>
      </c>
    </row>
    <row r="162" spans="1:10" x14ac:dyDescent="0.2">
      <c r="A162" s="7" t="s">
        <v>36</v>
      </c>
      <c r="B162" s="7">
        <v>2001</v>
      </c>
      <c r="C162" s="7">
        <v>9</v>
      </c>
      <c r="E162" s="7">
        <v>2001</v>
      </c>
      <c r="H162" s="7">
        <v>14000000</v>
      </c>
      <c r="I162" s="8">
        <f>H162/0.81</f>
        <v>17283950.617283948</v>
      </c>
      <c r="J162" s="3" t="s">
        <v>344</v>
      </c>
    </row>
    <row r="163" spans="1:10" x14ac:dyDescent="0.2">
      <c r="A163" s="7" t="s">
        <v>143</v>
      </c>
      <c r="B163" s="7">
        <v>2002</v>
      </c>
      <c r="C163" s="7">
        <v>1</v>
      </c>
      <c r="E163" s="7">
        <v>2002</v>
      </c>
      <c r="F163" s="7">
        <v>7</v>
      </c>
      <c r="H163" s="7">
        <v>38000000</v>
      </c>
      <c r="I163" s="8">
        <f t="shared" ref="I163:I171" si="10">H163/0.82</f>
        <v>46341463.414634146</v>
      </c>
      <c r="J163" s="3" t="s">
        <v>344</v>
      </c>
    </row>
    <row r="164" spans="1:10" x14ac:dyDescent="0.2">
      <c r="A164" s="7" t="s">
        <v>22</v>
      </c>
      <c r="B164" s="7">
        <v>2002</v>
      </c>
      <c r="C164" s="7">
        <v>2</v>
      </c>
      <c r="E164" s="7">
        <v>2002</v>
      </c>
      <c r="H164" s="7">
        <v>2300000</v>
      </c>
      <c r="I164" s="8">
        <f t="shared" si="10"/>
        <v>2804878.0487804879</v>
      </c>
      <c r="J164" s="3" t="s">
        <v>344</v>
      </c>
    </row>
    <row r="165" spans="1:10" x14ac:dyDescent="0.2">
      <c r="A165" s="7" t="s">
        <v>353</v>
      </c>
      <c r="B165" s="7">
        <v>2002</v>
      </c>
      <c r="C165" s="7">
        <v>3</v>
      </c>
      <c r="D165" s="7">
        <v>1</v>
      </c>
      <c r="E165" s="7">
        <v>2002</v>
      </c>
      <c r="F165" s="7">
        <v>11</v>
      </c>
      <c r="G165" s="7">
        <v>30</v>
      </c>
      <c r="H165" s="8">
        <v>9000000000</v>
      </c>
      <c r="I165" s="8">
        <f t="shared" si="10"/>
        <v>10975609756.097561</v>
      </c>
      <c r="J165" s="3" t="s">
        <v>329</v>
      </c>
    </row>
    <row r="166" spans="1:10" x14ac:dyDescent="0.2">
      <c r="A166" s="7" t="s">
        <v>13</v>
      </c>
      <c r="B166" s="7">
        <v>2002</v>
      </c>
      <c r="C166" s="7">
        <v>3</v>
      </c>
      <c r="E166" s="7">
        <v>2002</v>
      </c>
      <c r="F166" s="7">
        <v>3</v>
      </c>
      <c r="H166" s="7">
        <v>453000</v>
      </c>
      <c r="I166" s="8">
        <f t="shared" si="10"/>
        <v>552439.02439024393</v>
      </c>
      <c r="J166" s="3" t="s">
        <v>344</v>
      </c>
    </row>
    <row r="167" spans="1:10" x14ac:dyDescent="0.2">
      <c r="A167" s="7" t="s">
        <v>25</v>
      </c>
      <c r="B167" s="7">
        <v>2002</v>
      </c>
      <c r="C167" s="7">
        <v>4</v>
      </c>
      <c r="E167" s="7">
        <v>2002</v>
      </c>
      <c r="F167" s="7">
        <v>11</v>
      </c>
      <c r="H167" s="7">
        <v>2000000000</v>
      </c>
      <c r="I167" s="8">
        <f t="shared" si="10"/>
        <v>2439024390.2439027</v>
      </c>
      <c r="J167" s="3" t="s">
        <v>344</v>
      </c>
    </row>
    <row r="168" spans="1:10" x14ac:dyDescent="0.2">
      <c r="A168" s="7" t="s">
        <v>23</v>
      </c>
      <c r="B168" s="7">
        <v>2002</v>
      </c>
      <c r="C168" s="7">
        <v>4</v>
      </c>
      <c r="E168" s="7">
        <v>2002</v>
      </c>
      <c r="H168" s="7">
        <v>210000000</v>
      </c>
      <c r="I168" s="8">
        <f t="shared" si="10"/>
        <v>256097560.97560978</v>
      </c>
      <c r="J168" s="3" t="s">
        <v>344</v>
      </c>
    </row>
    <row r="169" spans="1:10" x14ac:dyDescent="0.2">
      <c r="A169" s="7" t="s">
        <v>124</v>
      </c>
      <c r="B169" s="7">
        <v>2002</v>
      </c>
      <c r="C169" s="7">
        <v>5</v>
      </c>
      <c r="E169" s="7">
        <v>2002</v>
      </c>
      <c r="H169" s="7">
        <v>200000000</v>
      </c>
      <c r="I169" s="8">
        <f t="shared" si="10"/>
        <v>243902439.02439025</v>
      </c>
      <c r="J169" s="3" t="s">
        <v>344</v>
      </c>
    </row>
    <row r="170" spans="1:10" x14ac:dyDescent="0.2">
      <c r="A170" s="7" t="s">
        <v>20</v>
      </c>
      <c r="B170" s="7">
        <v>2002</v>
      </c>
      <c r="C170" s="7">
        <v>6</v>
      </c>
      <c r="D170" s="7">
        <v>1</v>
      </c>
      <c r="E170" s="7">
        <v>2002</v>
      </c>
      <c r="F170" s="7">
        <v>10</v>
      </c>
      <c r="G170" s="7">
        <v>30</v>
      </c>
      <c r="H170" s="7">
        <v>1210000000</v>
      </c>
      <c r="I170" s="8">
        <f t="shared" si="10"/>
        <v>1475609756.0975611</v>
      </c>
      <c r="J170" s="3" t="s">
        <v>344</v>
      </c>
    </row>
    <row r="171" spans="1:10" x14ac:dyDescent="0.2">
      <c r="A171" s="7" t="s">
        <v>14</v>
      </c>
      <c r="B171" s="7">
        <v>2002</v>
      </c>
      <c r="C171" s="7">
        <v>7</v>
      </c>
      <c r="E171" s="7">
        <v>2002</v>
      </c>
      <c r="H171" s="7">
        <v>910722000</v>
      </c>
      <c r="I171" s="8">
        <f t="shared" si="10"/>
        <v>1110636585.3658538</v>
      </c>
      <c r="J171" s="3" t="s">
        <v>344</v>
      </c>
    </row>
    <row r="172" spans="1:10" x14ac:dyDescent="0.2">
      <c r="A172" s="7" t="s">
        <v>265</v>
      </c>
      <c r="B172" s="7">
        <v>2003</v>
      </c>
      <c r="C172" s="7">
        <v>2</v>
      </c>
      <c r="E172" s="7">
        <v>2003</v>
      </c>
      <c r="F172" s="7">
        <v>2</v>
      </c>
      <c r="H172" s="7">
        <v>330000000</v>
      </c>
      <c r="I172" s="8">
        <f t="shared" ref="I172:I177" si="11">H172/0.84</f>
        <v>392857142.85714287</v>
      </c>
      <c r="J172" s="3" t="s">
        <v>344</v>
      </c>
    </row>
    <row r="173" spans="1:10" x14ac:dyDescent="0.2">
      <c r="A173" s="7" t="s">
        <v>353</v>
      </c>
      <c r="B173" s="7">
        <v>2003</v>
      </c>
      <c r="C173" s="7">
        <v>3</v>
      </c>
      <c r="D173" s="7">
        <v>1</v>
      </c>
      <c r="E173" s="7">
        <v>2003</v>
      </c>
      <c r="F173" s="7">
        <v>11</v>
      </c>
      <c r="G173" s="7">
        <v>30</v>
      </c>
      <c r="H173" s="8">
        <v>5000000000</v>
      </c>
      <c r="I173" s="8">
        <f t="shared" si="11"/>
        <v>5952380952.3809528</v>
      </c>
      <c r="J173" s="3" t="s">
        <v>329</v>
      </c>
    </row>
    <row r="174" spans="1:10" x14ac:dyDescent="0.2">
      <c r="A174" s="7" t="s">
        <v>327</v>
      </c>
      <c r="B174" s="7">
        <v>2003</v>
      </c>
      <c r="C174" s="7">
        <v>5</v>
      </c>
      <c r="E174" s="7">
        <v>2003</v>
      </c>
      <c r="H174" s="7">
        <v>140000000</v>
      </c>
      <c r="I174" s="8">
        <f t="shared" si="11"/>
        <v>166666666.66666669</v>
      </c>
      <c r="J174" s="3" t="s">
        <v>12</v>
      </c>
    </row>
    <row r="175" spans="1:10" x14ac:dyDescent="0.2">
      <c r="A175" s="7" t="s">
        <v>44</v>
      </c>
      <c r="B175" s="7">
        <v>2003</v>
      </c>
      <c r="C175" s="7">
        <v>6</v>
      </c>
      <c r="E175" s="7">
        <v>2003</v>
      </c>
      <c r="F175" s="7">
        <v>9</v>
      </c>
      <c r="H175" s="7">
        <v>120000000</v>
      </c>
      <c r="I175" s="8">
        <f t="shared" si="11"/>
        <v>142857142.85714287</v>
      </c>
      <c r="J175" s="3" t="s">
        <v>344</v>
      </c>
    </row>
    <row r="176" spans="1:10" x14ac:dyDescent="0.2">
      <c r="A176" s="7" t="s">
        <v>244</v>
      </c>
      <c r="B176" s="7">
        <v>2003</v>
      </c>
      <c r="C176" s="7">
        <v>7</v>
      </c>
      <c r="E176" s="7">
        <v>2003</v>
      </c>
      <c r="F176" s="7">
        <v>8</v>
      </c>
      <c r="H176" s="7">
        <v>100000000</v>
      </c>
      <c r="I176" s="8">
        <f t="shared" si="11"/>
        <v>119047619.04761904</v>
      </c>
      <c r="J176" s="3" t="s">
        <v>344</v>
      </c>
    </row>
    <row r="177" spans="1:10" x14ac:dyDescent="0.2">
      <c r="A177" s="7" t="s">
        <v>10</v>
      </c>
      <c r="B177" s="7">
        <v>2003</v>
      </c>
      <c r="C177" s="7">
        <v>8</v>
      </c>
      <c r="E177" s="7">
        <v>2003</v>
      </c>
      <c r="F177" s="7">
        <v>9</v>
      </c>
      <c r="H177" s="7">
        <v>1000000</v>
      </c>
      <c r="I177" s="8">
        <f t="shared" si="11"/>
        <v>1190476.1904761905</v>
      </c>
      <c r="J177" s="3" t="s">
        <v>344</v>
      </c>
    </row>
    <row r="178" spans="1:10" x14ac:dyDescent="0.2">
      <c r="A178" s="7" t="s">
        <v>43</v>
      </c>
      <c r="B178" s="7">
        <v>2004</v>
      </c>
      <c r="C178" s="7">
        <v>8</v>
      </c>
      <c r="E178" s="7">
        <v>2004</v>
      </c>
      <c r="H178" s="7">
        <v>3139000</v>
      </c>
      <c r="I178" s="8">
        <f>H178/0.87</f>
        <v>3608045.9770114943</v>
      </c>
      <c r="J178" s="3" t="s">
        <v>344</v>
      </c>
    </row>
    <row r="179" spans="1:10" x14ac:dyDescent="0.2">
      <c r="A179" s="7" t="s">
        <v>8</v>
      </c>
      <c r="B179" s="7">
        <v>2004</v>
      </c>
      <c r="C179" s="7">
        <v>9</v>
      </c>
      <c r="E179" s="7">
        <v>2005</v>
      </c>
      <c r="H179" s="7">
        <v>1338136000</v>
      </c>
      <c r="I179" s="8">
        <f>H179/0.9</f>
        <v>1486817777.7777777</v>
      </c>
      <c r="J179" s="3" t="s">
        <v>344</v>
      </c>
    </row>
    <row r="180" spans="1:10" x14ac:dyDescent="0.2">
      <c r="A180" s="7" t="s">
        <v>41</v>
      </c>
      <c r="B180" s="7">
        <v>2004</v>
      </c>
      <c r="C180" s="7">
        <v>12</v>
      </c>
      <c r="E180" s="7">
        <v>2005</v>
      </c>
      <c r="F180" s="7">
        <v>3</v>
      </c>
      <c r="H180" s="7">
        <v>1650000000</v>
      </c>
      <c r="I180" s="8">
        <f>H180/0.9</f>
        <v>1833333333.3333333</v>
      </c>
      <c r="J180" s="3" t="s">
        <v>344</v>
      </c>
    </row>
    <row r="181" spans="1:10" x14ac:dyDescent="0.2">
      <c r="A181" s="7" t="s">
        <v>22</v>
      </c>
      <c r="B181" s="7">
        <v>2005</v>
      </c>
      <c r="C181" s="7">
        <v>1</v>
      </c>
      <c r="E181" s="7">
        <v>2005</v>
      </c>
      <c r="F181" s="7">
        <v>3</v>
      </c>
      <c r="H181" s="7">
        <v>420000000</v>
      </c>
      <c r="I181" s="8">
        <f>H181/0.9</f>
        <v>466666666.66666663</v>
      </c>
      <c r="J181" s="3" t="s">
        <v>344</v>
      </c>
    </row>
    <row r="182" spans="1:10" x14ac:dyDescent="0.2">
      <c r="A182" s="7" t="s">
        <v>353</v>
      </c>
      <c r="B182" s="7">
        <v>2005</v>
      </c>
      <c r="C182" s="7">
        <v>3</v>
      </c>
      <c r="D182" s="7">
        <v>1</v>
      </c>
      <c r="E182" s="7">
        <v>2005</v>
      </c>
      <c r="F182" s="7">
        <v>8</v>
      </c>
      <c r="G182" s="7">
        <v>31</v>
      </c>
      <c r="H182" s="8">
        <v>2000000000</v>
      </c>
      <c r="I182" s="8">
        <f>H182/0.9</f>
        <v>2222222222.2222223</v>
      </c>
      <c r="J182" s="3" t="s">
        <v>329</v>
      </c>
    </row>
    <row r="183" spans="1:10" x14ac:dyDescent="0.2">
      <c r="A183" s="7" t="s">
        <v>124</v>
      </c>
      <c r="B183" s="7">
        <v>2005</v>
      </c>
      <c r="C183" s="7">
        <v>5</v>
      </c>
      <c r="E183" s="7">
        <v>2005</v>
      </c>
      <c r="H183" s="7">
        <v>42120000</v>
      </c>
      <c r="I183" s="8">
        <f>H183/0.9</f>
        <v>46800000</v>
      </c>
      <c r="J183" s="3" t="s">
        <v>344</v>
      </c>
    </row>
    <row r="184" spans="1:10" x14ac:dyDescent="0.2">
      <c r="A184" s="7" t="s">
        <v>353</v>
      </c>
      <c r="B184" s="7">
        <v>2006</v>
      </c>
      <c r="C184" s="7">
        <v>3</v>
      </c>
      <c r="D184" s="7">
        <v>1</v>
      </c>
      <c r="E184" s="7">
        <v>2006</v>
      </c>
      <c r="F184" s="7">
        <v>8</v>
      </c>
      <c r="G184" s="7">
        <v>31</v>
      </c>
      <c r="H184" s="8">
        <v>6000000000</v>
      </c>
      <c r="I184" s="8">
        <f>H184/0.92</f>
        <v>6521739130.434782</v>
      </c>
      <c r="J184" s="3" t="s">
        <v>329</v>
      </c>
    </row>
    <row r="185" spans="1:10" x14ac:dyDescent="0.2">
      <c r="A185" s="7" t="s">
        <v>20</v>
      </c>
      <c r="B185" s="7">
        <v>2006</v>
      </c>
      <c r="C185" s="7">
        <v>5</v>
      </c>
      <c r="D185" s="7">
        <v>1</v>
      </c>
      <c r="E185" s="7">
        <v>2006</v>
      </c>
      <c r="F185" s="7">
        <v>9</v>
      </c>
      <c r="G185" s="7">
        <v>10</v>
      </c>
      <c r="H185" s="7">
        <v>2910000000</v>
      </c>
      <c r="I185" s="8">
        <f>H185/0.92</f>
        <v>3163043478.2608695</v>
      </c>
      <c r="J185" s="3" t="s">
        <v>344</v>
      </c>
    </row>
    <row r="186" spans="1:10" x14ac:dyDescent="0.2">
      <c r="A186" s="7" t="s">
        <v>352</v>
      </c>
      <c r="B186" s="7">
        <v>2006</v>
      </c>
      <c r="C186" s="7">
        <v>8</v>
      </c>
      <c r="E186" s="7">
        <v>2006</v>
      </c>
      <c r="H186" s="7">
        <v>225573000</v>
      </c>
      <c r="I186" s="8">
        <f>H186/0.92</f>
        <v>245188043.47826084</v>
      </c>
      <c r="J186" s="3" t="s">
        <v>344</v>
      </c>
    </row>
    <row r="187" spans="1:10" x14ac:dyDescent="0.2">
      <c r="A187" s="7" t="s">
        <v>353</v>
      </c>
      <c r="B187" s="7">
        <v>2007</v>
      </c>
      <c r="C187" s="7">
        <v>6</v>
      </c>
      <c r="D187" s="7">
        <v>1</v>
      </c>
      <c r="E187" s="7">
        <v>2007</v>
      </c>
      <c r="F187" s="7">
        <v>11</v>
      </c>
      <c r="G187" s="7">
        <v>30</v>
      </c>
      <c r="H187" s="8">
        <v>3000000000</v>
      </c>
      <c r="I187" s="8">
        <f>H187/0.95</f>
        <v>3157894736.8421054</v>
      </c>
      <c r="J187" s="3" t="s">
        <v>329</v>
      </c>
    </row>
    <row r="188" spans="1:10" x14ac:dyDescent="0.2">
      <c r="A188" s="7" t="s">
        <v>203</v>
      </c>
      <c r="B188" s="7">
        <v>2007</v>
      </c>
      <c r="E188" s="7">
        <v>2007</v>
      </c>
      <c r="H188" s="7">
        <v>406000000</v>
      </c>
      <c r="I188" s="8">
        <f>H188/0.95</f>
        <v>427368421.05263162</v>
      </c>
      <c r="J188" s="3" t="s">
        <v>344</v>
      </c>
    </row>
    <row r="189" spans="1:10" x14ac:dyDescent="0.2">
      <c r="A189" s="7" t="s">
        <v>353</v>
      </c>
      <c r="B189" s="7">
        <v>2008</v>
      </c>
      <c r="C189" s="7">
        <v>1</v>
      </c>
      <c r="D189" s="7">
        <v>1</v>
      </c>
      <c r="E189" s="7">
        <v>2008</v>
      </c>
      <c r="F189" s="7">
        <v>12</v>
      </c>
      <c r="G189" s="7">
        <v>31</v>
      </c>
      <c r="H189" s="8">
        <v>7000000000</v>
      </c>
      <c r="I189" s="8">
        <f>H189/99</f>
        <v>70707070.707070708</v>
      </c>
      <c r="J189" s="3" t="s">
        <v>329</v>
      </c>
    </row>
    <row r="190" spans="1:10" x14ac:dyDescent="0.2">
      <c r="A190" s="7" t="s">
        <v>20</v>
      </c>
      <c r="B190" s="7">
        <v>2008</v>
      </c>
      <c r="C190" s="7">
        <v>11</v>
      </c>
      <c r="E190" s="7">
        <v>2009</v>
      </c>
      <c r="F190" s="7">
        <v>2</v>
      </c>
      <c r="H190" s="7">
        <v>234000000</v>
      </c>
      <c r="I190" s="8">
        <f>H190/0.98</f>
        <v>238775510.20408162</v>
      </c>
      <c r="J190" s="3" t="s">
        <v>344</v>
      </c>
    </row>
    <row r="191" spans="1:10" x14ac:dyDescent="0.2">
      <c r="A191" s="7" t="s">
        <v>353</v>
      </c>
      <c r="B191" s="7">
        <v>2009</v>
      </c>
      <c r="C191" s="7">
        <v>1</v>
      </c>
      <c r="D191" s="7">
        <v>1</v>
      </c>
      <c r="E191" s="7">
        <v>2009</v>
      </c>
      <c r="F191" s="7">
        <v>12</v>
      </c>
      <c r="G191" s="7">
        <v>31</v>
      </c>
      <c r="H191" s="8">
        <v>4000000000</v>
      </c>
      <c r="I191" s="8">
        <f>H191/0.98</f>
        <v>4081632653.0612245</v>
      </c>
      <c r="J191" s="3" t="s">
        <v>329</v>
      </c>
    </row>
    <row r="192" spans="1:10" x14ac:dyDescent="0.2">
      <c r="A192" s="7" t="s">
        <v>35</v>
      </c>
      <c r="B192" s="7">
        <v>2009</v>
      </c>
      <c r="D192" s="7">
        <v>12</v>
      </c>
      <c r="E192" s="7">
        <v>2009</v>
      </c>
      <c r="H192" s="7">
        <v>27000000</v>
      </c>
      <c r="I192" s="8">
        <f>H192/0.98</f>
        <v>27551020.408163264</v>
      </c>
      <c r="J192" s="3" t="s">
        <v>344</v>
      </c>
    </row>
    <row r="193" spans="1:10" x14ac:dyDescent="0.2">
      <c r="A193" s="7" t="s">
        <v>20</v>
      </c>
      <c r="B193" s="7">
        <v>2009</v>
      </c>
      <c r="C193" s="7">
        <v>10</v>
      </c>
      <c r="E193" s="7">
        <v>2010</v>
      </c>
      <c r="F193" s="7">
        <v>5</v>
      </c>
      <c r="H193" s="7">
        <v>3600000000</v>
      </c>
      <c r="I193" s="8">
        <f>H193</f>
        <v>3600000000</v>
      </c>
      <c r="J193" s="3" t="s">
        <v>344</v>
      </c>
    </row>
    <row r="194" spans="1:10" x14ac:dyDescent="0.2">
      <c r="A194" s="7" t="s">
        <v>39</v>
      </c>
      <c r="B194" s="7">
        <v>2009</v>
      </c>
      <c r="C194" s="7">
        <v>11</v>
      </c>
      <c r="E194" s="7">
        <v>2010</v>
      </c>
      <c r="H194" s="7">
        <v>1700000</v>
      </c>
      <c r="I194" s="8">
        <f>H194</f>
        <v>1700000</v>
      </c>
      <c r="J194" s="3" t="s">
        <v>344</v>
      </c>
    </row>
    <row r="195" spans="1:10" x14ac:dyDescent="0.2">
      <c r="A195" s="7" t="s">
        <v>120</v>
      </c>
      <c r="B195" s="7">
        <v>2010</v>
      </c>
      <c r="C195" s="7">
        <v>1</v>
      </c>
      <c r="E195" s="7">
        <v>2010</v>
      </c>
      <c r="F195" s="7">
        <v>6</v>
      </c>
      <c r="H195" s="7">
        <v>14700000</v>
      </c>
      <c r="I195" s="8">
        <f>H195</f>
        <v>14700000</v>
      </c>
      <c r="J195" s="3" t="s">
        <v>344</v>
      </c>
    </row>
    <row r="196" spans="1:10" x14ac:dyDescent="0.2">
      <c r="A196" s="7" t="s">
        <v>153</v>
      </c>
      <c r="B196" s="7">
        <v>2010</v>
      </c>
      <c r="C196" s="7">
        <v>4</v>
      </c>
      <c r="E196" s="7">
        <v>2010</v>
      </c>
      <c r="F196" s="7">
        <v>8</v>
      </c>
      <c r="H196" s="7">
        <v>1400000000</v>
      </c>
      <c r="I196" s="8">
        <f>H196</f>
        <v>1400000000</v>
      </c>
      <c r="J196" s="3" t="s">
        <v>344</v>
      </c>
    </row>
    <row r="197" spans="1:10" x14ac:dyDescent="0.2">
      <c r="A197" s="7" t="s">
        <v>30</v>
      </c>
      <c r="B197" s="7">
        <v>2010</v>
      </c>
      <c r="C197" s="7">
        <v>6</v>
      </c>
      <c r="E197" s="7">
        <v>2010</v>
      </c>
      <c r="F197" s="7">
        <v>9</v>
      </c>
      <c r="H197" s="7">
        <v>100000000</v>
      </c>
      <c r="I197" s="8">
        <f>H197</f>
        <v>100000000</v>
      </c>
      <c r="J197" s="3" t="s">
        <v>344</v>
      </c>
    </row>
    <row r="198" spans="1:10" x14ac:dyDescent="0.2">
      <c r="A198" s="7" t="s">
        <v>20</v>
      </c>
      <c r="B198" s="7">
        <v>2010</v>
      </c>
      <c r="C198" s="7">
        <v>12</v>
      </c>
      <c r="E198" s="7">
        <v>2011</v>
      </c>
      <c r="F198" s="7">
        <v>5</v>
      </c>
      <c r="H198" s="7">
        <v>2370000000</v>
      </c>
      <c r="I198" s="8">
        <f>H198/1.03</f>
        <v>2300970873.7864075</v>
      </c>
      <c r="J198" s="3" t="s">
        <v>344</v>
      </c>
    </row>
    <row r="199" spans="1:10" x14ac:dyDescent="0.2">
      <c r="A199" s="7" t="s">
        <v>134</v>
      </c>
      <c r="B199" s="7">
        <v>2011</v>
      </c>
      <c r="C199" s="7">
        <v>1</v>
      </c>
      <c r="E199" s="7">
        <v>2011</v>
      </c>
      <c r="F199" s="7">
        <v>8</v>
      </c>
      <c r="H199" s="7">
        <v>142000000</v>
      </c>
      <c r="I199" s="8">
        <f>H199/1.03</f>
        <v>137864077.66990292</v>
      </c>
      <c r="J199" s="3" t="s">
        <v>344</v>
      </c>
    </row>
    <row r="200" spans="1:10" x14ac:dyDescent="0.2">
      <c r="A200" s="7" t="s">
        <v>353</v>
      </c>
      <c r="B200" s="7">
        <v>2011</v>
      </c>
      <c r="C200" s="7">
        <v>3</v>
      </c>
      <c r="D200" s="7">
        <v>1</v>
      </c>
      <c r="E200" s="7">
        <v>2011</v>
      </c>
      <c r="F200" s="7">
        <v>8</v>
      </c>
      <c r="G200" s="7">
        <v>31</v>
      </c>
      <c r="H200" s="8">
        <v>12000000000</v>
      </c>
      <c r="I200" s="8">
        <f>H200/1.03</f>
        <v>11650485436.893204</v>
      </c>
      <c r="J200" s="3" t="s">
        <v>329</v>
      </c>
    </row>
    <row r="201" spans="1:10" x14ac:dyDescent="0.2">
      <c r="A201" s="7" t="s">
        <v>353</v>
      </c>
      <c r="B201" s="7">
        <v>2012</v>
      </c>
      <c r="C201" s="7">
        <v>1</v>
      </c>
      <c r="D201" s="7">
        <v>1</v>
      </c>
      <c r="E201" s="7">
        <v>2012</v>
      </c>
      <c r="F201" s="7">
        <v>12</v>
      </c>
      <c r="G201" s="7">
        <v>31</v>
      </c>
      <c r="H201" s="8">
        <v>30000000000</v>
      </c>
      <c r="I201" s="8">
        <f>H201/1.05</f>
        <v>28571428571.42857</v>
      </c>
      <c r="J201" s="3" t="s">
        <v>329</v>
      </c>
    </row>
    <row r="202" spans="1:10" x14ac:dyDescent="0.2">
      <c r="A202" s="7" t="s">
        <v>178</v>
      </c>
      <c r="B202" s="7">
        <v>2012</v>
      </c>
      <c r="C202" s="7">
        <v>4</v>
      </c>
      <c r="D202" s="7">
        <v>15</v>
      </c>
      <c r="E202" s="7">
        <v>2012</v>
      </c>
      <c r="F202" s="7">
        <v>7</v>
      </c>
      <c r="G202" s="7">
        <v>31</v>
      </c>
      <c r="H202" s="7">
        <v>1690000000</v>
      </c>
      <c r="I202" s="8">
        <f>H202/1.05</f>
        <v>1609523809.5238094</v>
      </c>
      <c r="J202" s="3" t="s">
        <v>344</v>
      </c>
    </row>
    <row r="203" spans="1:10" x14ac:dyDescent="0.2">
      <c r="A203" s="7" t="s">
        <v>60</v>
      </c>
      <c r="B203" s="7">
        <v>2012</v>
      </c>
      <c r="C203" s="7">
        <v>6</v>
      </c>
      <c r="D203" s="7">
        <v>1</v>
      </c>
      <c r="E203" s="7">
        <v>2012</v>
      </c>
      <c r="F203" s="7">
        <v>10</v>
      </c>
      <c r="G203" s="7">
        <v>10</v>
      </c>
      <c r="H203" s="7">
        <v>1190000000</v>
      </c>
      <c r="I203" s="8">
        <f>H203/1.05</f>
        <v>1133333333.3333333</v>
      </c>
      <c r="J203" s="3" t="s">
        <v>344</v>
      </c>
    </row>
    <row r="204" spans="1:10" x14ac:dyDescent="0.2">
      <c r="A204" s="7" t="s">
        <v>153</v>
      </c>
      <c r="B204" s="7">
        <v>2012</v>
      </c>
      <c r="C204" s="7">
        <v>6</v>
      </c>
      <c r="E204" s="7">
        <v>2012</v>
      </c>
      <c r="F204" s="7">
        <v>9</v>
      </c>
      <c r="H204" s="7">
        <v>1140000000</v>
      </c>
      <c r="I204" s="8">
        <f>H204/1.05</f>
        <v>1085714285.7142856</v>
      </c>
      <c r="J204" s="3" t="s">
        <v>344</v>
      </c>
    </row>
    <row r="205" spans="1:10" x14ac:dyDescent="0.2">
      <c r="A205" s="7" t="s">
        <v>41</v>
      </c>
      <c r="B205" s="7">
        <v>2012</v>
      </c>
      <c r="C205" s="7">
        <v>5</v>
      </c>
      <c r="E205" s="7">
        <v>2013</v>
      </c>
      <c r="F205" s="7">
        <v>5</v>
      </c>
      <c r="H205" s="7">
        <v>1460000000</v>
      </c>
      <c r="I205" s="8">
        <f>H205/1.07</f>
        <v>1364485981.3084111</v>
      </c>
      <c r="J205" s="3" t="s">
        <v>344</v>
      </c>
    </row>
    <row r="206" spans="1:10" x14ac:dyDescent="0.2">
      <c r="A206" s="7" t="s">
        <v>47</v>
      </c>
      <c r="B206" s="7">
        <v>2013</v>
      </c>
      <c r="C206" s="7">
        <v>1</v>
      </c>
      <c r="E206" s="7">
        <v>2013</v>
      </c>
      <c r="F206" s="7">
        <v>5</v>
      </c>
      <c r="H206" s="7">
        <v>823000000</v>
      </c>
      <c r="I206" s="8">
        <f>H206/1.07</f>
        <v>769158878.50467288</v>
      </c>
      <c r="J206" s="3" t="s">
        <v>344</v>
      </c>
    </row>
    <row r="207" spans="1:10" x14ac:dyDescent="0.2">
      <c r="A207" s="7" t="s">
        <v>74</v>
      </c>
      <c r="B207" s="7">
        <v>2013</v>
      </c>
      <c r="C207" s="7">
        <v>1</v>
      </c>
      <c r="E207" s="7">
        <v>2013</v>
      </c>
      <c r="F207" s="7">
        <v>5</v>
      </c>
      <c r="H207" s="7">
        <v>200000000</v>
      </c>
      <c r="I207" s="8">
        <f>H207/1.07</f>
        <v>186915887.85046726</v>
      </c>
      <c r="J207" s="3" t="s">
        <v>344</v>
      </c>
    </row>
    <row r="208" spans="1:10" x14ac:dyDescent="0.2">
      <c r="A208" s="7" t="s">
        <v>353</v>
      </c>
      <c r="B208" s="7">
        <v>2013</v>
      </c>
      <c r="C208" s="7">
        <v>3</v>
      </c>
      <c r="D208" s="7">
        <v>1</v>
      </c>
      <c r="E208" s="7">
        <v>2013</v>
      </c>
      <c r="F208" s="7">
        <v>11</v>
      </c>
      <c r="G208" s="7">
        <v>30</v>
      </c>
      <c r="H208" s="8">
        <v>10000000000</v>
      </c>
      <c r="I208" s="8">
        <f>H208/1.07</f>
        <v>9345794392.5233631</v>
      </c>
      <c r="J208" s="3" t="s">
        <v>329</v>
      </c>
    </row>
    <row r="209" spans="1:10" x14ac:dyDescent="0.2">
      <c r="A209" s="7" t="s">
        <v>319</v>
      </c>
      <c r="B209" s="7">
        <v>2013</v>
      </c>
      <c r="C209" s="7">
        <v>1</v>
      </c>
      <c r="E209" s="7">
        <v>2014</v>
      </c>
      <c r="F209" s="7">
        <v>1</v>
      </c>
      <c r="H209" s="7">
        <v>64000000</v>
      </c>
      <c r="I209" s="8">
        <f t="shared" ref="I209:I215" si="12">H209/1.09</f>
        <v>58715596.330275223</v>
      </c>
      <c r="J209" s="3" t="s">
        <v>344</v>
      </c>
    </row>
    <row r="210" spans="1:10" x14ac:dyDescent="0.2">
      <c r="A210" s="7" t="s">
        <v>353</v>
      </c>
      <c r="B210" s="7">
        <v>2014</v>
      </c>
      <c r="C210" s="7">
        <v>1</v>
      </c>
      <c r="D210" s="7">
        <v>1</v>
      </c>
      <c r="E210" s="7">
        <v>2014</v>
      </c>
      <c r="F210" s="7">
        <v>12</v>
      </c>
      <c r="G210" s="7">
        <v>31</v>
      </c>
      <c r="H210" s="8">
        <v>4000000000</v>
      </c>
      <c r="I210" s="8">
        <f t="shared" si="12"/>
        <v>3669724770.6422014</v>
      </c>
      <c r="J210" s="3" t="s">
        <v>329</v>
      </c>
    </row>
    <row r="211" spans="1:10" x14ac:dyDescent="0.2">
      <c r="A211" s="7" t="s">
        <v>41</v>
      </c>
      <c r="B211" s="7">
        <v>2014</v>
      </c>
      <c r="C211" s="7">
        <v>1</v>
      </c>
      <c r="E211" s="7">
        <v>2014</v>
      </c>
      <c r="F211" s="7">
        <v>4</v>
      </c>
      <c r="H211" s="7">
        <v>5000000000</v>
      </c>
      <c r="I211" s="8">
        <f t="shared" si="12"/>
        <v>4587155963.3027515</v>
      </c>
      <c r="J211" s="3" t="s">
        <v>344</v>
      </c>
    </row>
    <row r="212" spans="1:10" x14ac:dyDescent="0.2">
      <c r="A212" s="7" t="s">
        <v>33</v>
      </c>
      <c r="B212" s="7">
        <v>2014</v>
      </c>
      <c r="C212" s="7">
        <v>1</v>
      </c>
      <c r="E212" s="7">
        <v>2014</v>
      </c>
      <c r="F212" s="7">
        <v>8</v>
      </c>
      <c r="H212" s="7">
        <v>25000000</v>
      </c>
      <c r="I212" s="8">
        <f t="shared" si="12"/>
        <v>22935779.816513758</v>
      </c>
      <c r="J212" s="3" t="s">
        <v>344</v>
      </c>
    </row>
    <row r="213" spans="1:10" x14ac:dyDescent="0.2">
      <c r="A213" s="7" t="s">
        <v>20</v>
      </c>
      <c r="B213" s="7">
        <v>2014</v>
      </c>
      <c r="C213" s="7">
        <v>6</v>
      </c>
      <c r="E213" s="7">
        <v>2014</v>
      </c>
      <c r="F213" s="7">
        <v>7</v>
      </c>
      <c r="H213" s="7">
        <v>1180000000</v>
      </c>
      <c r="I213" s="8">
        <f t="shared" si="12"/>
        <v>1082568807.3394494</v>
      </c>
      <c r="J213" s="3" t="s">
        <v>344</v>
      </c>
    </row>
    <row r="214" spans="1:10" x14ac:dyDescent="0.2">
      <c r="A214" s="7" t="s">
        <v>20</v>
      </c>
      <c r="B214" s="7">
        <v>2014</v>
      </c>
      <c r="C214" s="7">
        <v>8</v>
      </c>
      <c r="E214" s="7">
        <v>2014</v>
      </c>
      <c r="F214" s="7">
        <v>10</v>
      </c>
      <c r="H214" s="7">
        <v>2500000000</v>
      </c>
      <c r="I214" s="8">
        <f t="shared" si="12"/>
        <v>2293577981.6513758</v>
      </c>
      <c r="J214" s="3" t="s">
        <v>344</v>
      </c>
    </row>
    <row r="215" spans="1:10" x14ac:dyDescent="0.2">
      <c r="A215" s="7" t="s">
        <v>36</v>
      </c>
      <c r="B215" s="7">
        <v>2014</v>
      </c>
      <c r="C215" s="7">
        <v>8</v>
      </c>
      <c r="E215" s="7">
        <v>2014</v>
      </c>
      <c r="H215" s="7">
        <v>100000000</v>
      </c>
      <c r="I215" s="8">
        <f t="shared" si="12"/>
        <v>91743119.266055033</v>
      </c>
      <c r="J215" s="3" t="s">
        <v>344</v>
      </c>
    </row>
  </sheetData>
  <mergeCells count="6">
    <mergeCell ref="J1:J2"/>
    <mergeCell ref="A1:A2"/>
    <mergeCell ref="B1:D1"/>
    <mergeCell ref="E1:G1"/>
    <mergeCell ref="H1:H2"/>
    <mergeCell ref="I1:I2"/>
  </mergeCells>
  <hyperlinks>
    <hyperlink ref="J3" r:id="rId1" xr:uid="{B00918A0-492F-FE40-B90B-A2497FB7C8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AFC6-2C8E-D144-B5EF-05F952630E18}">
  <dimension ref="A1:C2"/>
  <sheetViews>
    <sheetView tabSelected="1" workbookViewId="0"/>
  </sheetViews>
  <sheetFormatPr baseColWidth="10" defaultRowHeight="16" x14ac:dyDescent="0.2"/>
  <cols>
    <col min="1" max="1" width="15.5" customWidth="1"/>
    <col min="2" max="2" width="38" customWidth="1"/>
  </cols>
  <sheetData>
    <row r="1" spans="1:3" x14ac:dyDescent="0.2">
      <c r="A1" t="s">
        <v>383</v>
      </c>
      <c r="B1" t="s">
        <v>384</v>
      </c>
      <c r="C1" t="s">
        <v>385</v>
      </c>
    </row>
    <row r="2" spans="1:3" x14ac:dyDescent="0.2">
      <c r="A2" t="s">
        <v>12</v>
      </c>
      <c r="B2" s="30" t="s">
        <v>381</v>
      </c>
      <c r="C2" s="30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Flooding</vt:lpstr>
      <vt:lpstr>Drought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Liyuan He</dc:creator>
  <cp:lastModifiedBy>Xiaofeng Xu</cp:lastModifiedBy>
  <dcterms:created xsi:type="dcterms:W3CDTF">2018-09-11T20:56:05Z</dcterms:created>
  <dcterms:modified xsi:type="dcterms:W3CDTF">2019-03-10T21:10:03Z</dcterms:modified>
</cp:coreProperties>
</file>