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Desarrollos\Veslink\Repos\ReportExport\Veslink.Testing\Resources\"/>
    </mc:Choice>
  </mc:AlternateContent>
  <xr:revisionPtr revIDLastSave="0" documentId="13_ncr:1_{FDC6D836-5E0B-4B66-B4FE-C7381FC22BF3}" xr6:coauthVersionLast="47" xr6:coauthVersionMax="47" xr10:uidLastSave="{00000000-0000-0000-0000-000000000000}"/>
  <bookViews>
    <workbookView xWindow="28680" yWindow="-2430" windowWidth="29040" windowHeight="15720" xr2:uid="{00000000-000D-0000-FFFF-FFFF00000000}"/>
  </bookViews>
  <sheets>
    <sheet name="Input form" sheetId="1" r:id="rId1"/>
    <sheet name="Example - Chemical parceling" sheetId="2" r:id="rId2"/>
    <sheet name="Outp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hyrV8gA4Y91jHYWCg5JrH4nqz2Ew=="/>
    </ext>
  </extLst>
</workbook>
</file>

<file path=xl/calcChain.xml><?xml version="1.0" encoding="utf-8"?>
<calcChain xmlns="http://schemas.openxmlformats.org/spreadsheetml/2006/main">
  <c r="E21" i="1" l="1"/>
  <c r="E23" i="1"/>
  <c r="E25" i="1"/>
  <c r="BG2" i="3"/>
  <c r="BF2" i="3"/>
  <c r="BE2" i="3"/>
  <c r="BD2" i="3"/>
  <c r="AV2" i="3"/>
  <c r="AU2" i="3"/>
  <c r="AT2" i="3"/>
  <c r="AS2" i="3"/>
  <c r="AR2" i="3"/>
  <c r="AP2" i="3"/>
  <c r="AO2" i="3"/>
  <c r="AM2" i="3"/>
  <c r="AL2" i="3"/>
  <c r="AI2" i="3"/>
  <c r="AH2" i="3"/>
  <c r="AE2" i="3"/>
  <c r="AD2" i="3"/>
  <c r="AC2" i="3"/>
  <c r="AB2" i="3"/>
  <c r="AA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 a="1"/>
  <c r="A2" i="3" s="1"/>
  <c r="F85" i="2"/>
  <c r="F84" i="2"/>
  <c r="O68" i="2"/>
  <c r="N68" i="2"/>
  <c r="M68" i="2"/>
  <c r="L68" i="2"/>
  <c r="K68" i="2"/>
  <c r="J68" i="2"/>
  <c r="I68" i="2"/>
  <c r="H68" i="2"/>
  <c r="Y67" i="2"/>
  <c r="Z67" i="2" s="1"/>
  <c r="V67" i="2"/>
  <c r="U67" i="2"/>
  <c r="D67" i="2"/>
  <c r="S67" i="2" s="1"/>
  <c r="Y66" i="2"/>
  <c r="Z66" i="2" s="1"/>
  <c r="V66" i="2"/>
  <c r="U66" i="2"/>
  <c r="S66" i="2"/>
  <c r="C66" i="2"/>
  <c r="Y65" i="2"/>
  <c r="Z65" i="2" s="1"/>
  <c r="V65" i="2"/>
  <c r="U65" i="2"/>
  <c r="D65" i="2"/>
  <c r="S65" i="2" s="1"/>
  <c r="Y64" i="2"/>
  <c r="Z64" i="2" s="1"/>
  <c r="V64" i="2"/>
  <c r="U64" i="2"/>
  <c r="S64" i="2"/>
  <c r="C64" i="2"/>
  <c r="Y63" i="2"/>
  <c r="Z63" i="2" s="1"/>
  <c r="V63" i="2"/>
  <c r="U63" i="2"/>
  <c r="D63" i="2"/>
  <c r="C63" i="2" s="1"/>
  <c r="Y62" i="2"/>
  <c r="Z62" i="2" s="1"/>
  <c r="V62" i="2"/>
  <c r="U62" i="2"/>
  <c r="S62" i="2"/>
  <c r="C62" i="2"/>
  <c r="Y61" i="2"/>
  <c r="Z61" i="2" s="1"/>
  <c r="V61" i="2"/>
  <c r="U61" i="2"/>
  <c r="S61" i="2"/>
  <c r="D61" i="2"/>
  <c r="C61" i="2" s="1"/>
  <c r="Y60" i="2"/>
  <c r="Z60" i="2" s="1"/>
  <c r="V60" i="2"/>
  <c r="U60" i="2"/>
  <c r="S60" i="2"/>
  <c r="C60" i="2"/>
  <c r="Y59" i="2"/>
  <c r="Z59" i="2" s="1"/>
  <c r="V59" i="2"/>
  <c r="U59" i="2"/>
  <c r="S59" i="2"/>
  <c r="D59" i="2"/>
  <c r="C59" i="2"/>
  <c r="Y58" i="2"/>
  <c r="Z58" i="2" s="1"/>
  <c r="V58" i="2"/>
  <c r="U58" i="2"/>
  <c r="S58" i="2"/>
  <c r="C58" i="2"/>
  <c r="Y57" i="2"/>
  <c r="Z57" i="2" s="1"/>
  <c r="V57" i="2"/>
  <c r="U57" i="2"/>
  <c r="D57" i="2"/>
  <c r="S57" i="2" s="1"/>
  <c r="Z56" i="2"/>
  <c r="Y56" i="2"/>
  <c r="V56" i="2"/>
  <c r="U56" i="2"/>
  <c r="S56" i="2"/>
  <c r="C56" i="2"/>
  <c r="Y55" i="2"/>
  <c r="Z55" i="2" s="1"/>
  <c r="V55" i="2"/>
  <c r="U55" i="2"/>
  <c r="D55" i="2"/>
  <c r="C55" i="2" s="1"/>
  <c r="Y54" i="2"/>
  <c r="Z54" i="2" s="1"/>
  <c r="V54" i="2"/>
  <c r="U54" i="2"/>
  <c r="S54" i="2"/>
  <c r="C54" i="2"/>
  <c r="Y53" i="2"/>
  <c r="Z53" i="2" s="1"/>
  <c r="V53" i="2"/>
  <c r="U53" i="2"/>
  <c r="D53" i="2"/>
  <c r="C53" i="2" s="1"/>
  <c r="Y52" i="2"/>
  <c r="Z52" i="2" s="1"/>
  <c r="V52" i="2"/>
  <c r="U52" i="2"/>
  <c r="S52" i="2"/>
  <c r="C52" i="2"/>
  <c r="Y51" i="2"/>
  <c r="Z51" i="2" s="1"/>
  <c r="V51" i="2"/>
  <c r="U51" i="2"/>
  <c r="D51" i="2"/>
  <c r="S51" i="2" s="1"/>
  <c r="Y50" i="2"/>
  <c r="Z50" i="2" s="1"/>
  <c r="V50" i="2"/>
  <c r="U50" i="2"/>
  <c r="S50" i="2"/>
  <c r="C50" i="2"/>
  <c r="Y49" i="2"/>
  <c r="Z49" i="2" s="1"/>
  <c r="V49" i="2"/>
  <c r="U49" i="2"/>
  <c r="D49" i="2"/>
  <c r="S49" i="2" s="1"/>
  <c r="Y48" i="2"/>
  <c r="Z48" i="2" s="1"/>
  <c r="V48" i="2"/>
  <c r="U48" i="2"/>
  <c r="S48" i="2"/>
  <c r="C48" i="2"/>
  <c r="Y47" i="2"/>
  <c r="Z47" i="2" s="1"/>
  <c r="V47" i="2"/>
  <c r="U47" i="2"/>
  <c r="D47" i="2"/>
  <c r="C47" i="2" s="1"/>
  <c r="Y46" i="2"/>
  <c r="Z46" i="2" s="1"/>
  <c r="V46" i="2"/>
  <c r="U46" i="2"/>
  <c r="S46" i="2"/>
  <c r="C46" i="2"/>
  <c r="Y45" i="2"/>
  <c r="V45" i="2"/>
  <c r="U45" i="2"/>
  <c r="Y44" i="2"/>
  <c r="F79" i="2" s="1"/>
  <c r="G44" i="2"/>
  <c r="F44" i="2"/>
  <c r="D44" i="2"/>
  <c r="S44" i="2" s="1"/>
  <c r="V43" i="2"/>
  <c r="U43" i="2"/>
  <c r="F38" i="2"/>
  <c r="E37" i="2"/>
  <c r="Q37" i="2" s="1"/>
  <c r="T36" i="2"/>
  <c r="S36" i="2"/>
  <c r="T35" i="2"/>
  <c r="S35" i="2"/>
  <c r="F35" i="2"/>
  <c r="T34" i="2"/>
  <c r="S34" i="2"/>
  <c r="F34" i="2"/>
  <c r="T38" i="2" s="1"/>
  <c r="E33" i="2"/>
  <c r="Q33" i="2" s="1"/>
  <c r="E32" i="2"/>
  <c r="Q32" i="2" s="1"/>
  <c r="F31" i="2"/>
  <c r="F30" i="2"/>
  <c r="D45" i="2" s="1"/>
  <c r="T26" i="2"/>
  <c r="E26" i="2" s="1"/>
  <c r="Q26" i="2" s="1"/>
  <c r="E25" i="2"/>
  <c r="Q25" i="2" s="1"/>
  <c r="T24" i="2"/>
  <c r="E24" i="2" s="1"/>
  <c r="Q24" i="2" s="1"/>
  <c r="S24" i="2"/>
  <c r="E23" i="2"/>
  <c r="Q23" i="2" s="1"/>
  <c r="W22" i="2"/>
  <c r="T22" i="2"/>
  <c r="E22" i="2" s="1"/>
  <c r="Q22" i="2" s="1"/>
  <c r="E21" i="2"/>
  <c r="Q21" i="2" s="1"/>
  <c r="E20" i="2"/>
  <c r="Q20" i="2" s="1"/>
  <c r="E19" i="2"/>
  <c r="Q19" i="2" s="1"/>
  <c r="Q18" i="2"/>
  <c r="E18" i="2"/>
  <c r="E14" i="2"/>
  <c r="E12" i="2"/>
  <c r="Q12" i="2" s="1"/>
  <c r="E11" i="2"/>
  <c r="Q11" i="2" s="1"/>
  <c r="E10" i="2"/>
  <c r="Q10" i="2" s="1"/>
  <c r="E9" i="2"/>
  <c r="Q9" i="2" s="1"/>
  <c r="T4" i="2"/>
  <c r="H22" i="2" s="1"/>
  <c r="F84" i="1"/>
  <c r="BC2" i="3" s="1"/>
  <c r="O67" i="1"/>
  <c r="N67" i="1"/>
  <c r="M67" i="1"/>
  <c r="J67" i="1"/>
  <c r="I67" i="1"/>
  <c r="D66" i="1"/>
  <c r="C66" i="1" s="1"/>
  <c r="C65" i="1"/>
  <c r="D64" i="1"/>
  <c r="C64" i="1" s="1"/>
  <c r="C63" i="1"/>
  <c r="D62" i="1"/>
  <c r="C62" i="1" s="1"/>
  <c r="C61" i="1"/>
  <c r="D60" i="1"/>
  <c r="C60" i="1" s="1"/>
  <c r="C59" i="1"/>
  <c r="D58" i="1"/>
  <c r="C58" i="1" s="1"/>
  <c r="C57" i="1"/>
  <c r="D56" i="1"/>
  <c r="C55" i="1"/>
  <c r="D54" i="1"/>
  <c r="C54" i="1" s="1"/>
  <c r="C53" i="1"/>
  <c r="D52" i="1"/>
  <c r="C52" i="1" s="1"/>
  <c r="C51" i="1"/>
  <c r="L50" i="1"/>
  <c r="D50" i="1"/>
  <c r="L49" i="1"/>
  <c r="L48" i="1"/>
  <c r="H48" i="1"/>
  <c r="D48" i="1"/>
  <c r="L47" i="1"/>
  <c r="C47" i="1" s="1"/>
  <c r="L46" i="1"/>
  <c r="H46" i="1"/>
  <c r="D46" i="1"/>
  <c r="L45" i="1"/>
  <c r="L44" i="1"/>
  <c r="K44" i="1"/>
  <c r="K67" i="1" s="1"/>
  <c r="H44" i="1"/>
  <c r="L43" i="1"/>
  <c r="G43" i="1"/>
  <c r="F43" i="1"/>
  <c r="D43" i="1"/>
  <c r="F37" i="1"/>
  <c r="AN2" i="3" s="1"/>
  <c r="E36" i="1"/>
  <c r="F34" i="1"/>
  <c r="AK2" i="3" s="1"/>
  <c r="F33" i="1"/>
  <c r="E32" i="1"/>
  <c r="E31" i="1"/>
  <c r="F30" i="1"/>
  <c r="AG2" i="3" s="1"/>
  <c r="F29" i="1"/>
  <c r="AF2" i="3" s="1"/>
  <c r="E24" i="1"/>
  <c r="E22" i="1"/>
  <c r="E20" i="1"/>
  <c r="E19" i="1"/>
  <c r="E18" i="1"/>
  <c r="E17" i="1"/>
  <c r="E13" i="1"/>
  <c r="E11" i="1"/>
  <c r="E10" i="1"/>
  <c r="E9" i="1"/>
  <c r="H21" i="1"/>
  <c r="S55" i="2" l="1"/>
  <c r="E38" i="2"/>
  <c r="C44" i="2"/>
  <c r="C67" i="2"/>
  <c r="F80" i="2"/>
  <c r="S53" i="2"/>
  <c r="Z45" i="2"/>
  <c r="E36" i="2"/>
  <c r="Q36" i="2" s="1"/>
  <c r="AQ2" i="3"/>
  <c r="C49" i="1"/>
  <c r="C51" i="2"/>
  <c r="C50" i="1"/>
  <c r="Z44" i="2"/>
  <c r="C57" i="2"/>
  <c r="E70" i="1"/>
  <c r="F70" i="1" s="1"/>
  <c r="F78" i="1"/>
  <c r="AW2" i="3" s="1"/>
  <c r="C46" i="1"/>
  <c r="E37" i="1"/>
  <c r="AJ2" i="3"/>
  <c r="E35" i="1"/>
  <c r="F83" i="1"/>
  <c r="BB2" i="3" s="1"/>
  <c r="Z2" i="3"/>
  <c r="C48" i="1"/>
  <c r="C43" i="1"/>
  <c r="C45" i="1"/>
  <c r="H34" i="2"/>
  <c r="H24" i="2"/>
  <c r="H36" i="2"/>
  <c r="W45" i="2"/>
  <c r="G42" i="2"/>
  <c r="S45" i="2"/>
  <c r="F42" i="2"/>
  <c r="C45" i="2"/>
  <c r="F83" i="2"/>
  <c r="F87" i="2" s="1"/>
  <c r="H35" i="1"/>
  <c r="H33" i="1"/>
  <c r="H23" i="1"/>
  <c r="L67" i="1"/>
  <c r="S47" i="2"/>
  <c r="S63" i="2"/>
  <c r="D44" i="1"/>
  <c r="C56" i="1"/>
  <c r="H67" i="1"/>
  <c r="C49" i="2"/>
  <c r="C65" i="2"/>
  <c r="F81" i="2"/>
  <c r="Y2" i="3"/>
  <c r="F82" i="2" l="1"/>
  <c r="F86" i="2" s="1"/>
  <c r="F79" i="1"/>
  <c r="AX2" i="3" s="1"/>
  <c r="F80" i="1"/>
  <c r="AY2" i="3" s="1"/>
  <c r="I42" i="2"/>
  <c r="H42" i="2"/>
  <c r="D42" i="2"/>
  <c r="F82" i="1"/>
  <c r="G41" i="1"/>
  <c r="F41" i="1"/>
  <c r="C44" i="1"/>
  <c r="Q42" i="2" l="1"/>
  <c r="Q71" i="2" s="1"/>
  <c r="E71" i="2" s="1"/>
  <c r="F71" i="2" s="1"/>
  <c r="F81" i="1"/>
  <c r="F85" i="1" s="1"/>
  <c r="F86" i="1"/>
  <c r="BA2" i="3"/>
  <c r="I41" i="1"/>
  <c r="H41" i="1"/>
  <c r="D41" i="1"/>
  <c r="AZ2" i="3" l="1"/>
</calcChain>
</file>

<file path=xl/sharedStrings.xml><?xml version="1.0" encoding="utf-8"?>
<sst xmlns="http://schemas.openxmlformats.org/spreadsheetml/2006/main" count="500" uniqueCount="274">
  <si>
    <r>
      <rPr>
        <b/>
        <sz val="18"/>
        <color rgb="FFFBB040"/>
        <rFont val="Calibri"/>
      </rPr>
      <t xml:space="preserve">Data Collection Template - </t>
    </r>
    <r>
      <rPr>
        <b/>
        <u/>
        <sz val="18"/>
        <color rgb="FFFBB040"/>
        <rFont val="Calibri"/>
      </rPr>
      <t>Chemical Parceling</t>
    </r>
  </si>
  <si>
    <t>Version 2.0, March 2022</t>
  </si>
  <si>
    <t>This form collects the data required by the Sea Cargo Charter for the situation where a cargo in the case of chemical parcelling operations where multiple charterers have cargo interests. 
Data Collection Templates are also available for 'Single Charterer' and 'General parcelling' operations.</t>
  </si>
  <si>
    <t>Date format:</t>
  </si>
  <si>
    <t>Mandatory field</t>
  </si>
  <si>
    <t>More details are available at www.seacargocharter.org</t>
  </si>
  <si>
    <t>Fuel Type</t>
  </si>
  <si>
    <t>Vessel Type</t>
  </si>
  <si>
    <t>Confirmation</t>
  </si>
  <si>
    <t>Precision</t>
  </si>
  <si>
    <t>Validation warning</t>
  </si>
  <si>
    <t xml:space="preserve">Please fill in all orange fields as accurately as possible.  </t>
  </si>
  <si>
    <t>Limits used in field validation</t>
  </si>
  <si>
    <t>Other (select type)</t>
  </si>
  <si>
    <t>Chemical tanker</t>
  </si>
  <si>
    <t>Yes (Confirmed)</t>
  </si>
  <si>
    <t>Actual</t>
  </si>
  <si>
    <t>Valid input</t>
  </si>
  <si>
    <t>Validation</t>
  </si>
  <si>
    <t>Min</t>
  </si>
  <si>
    <t>Max</t>
  </si>
  <si>
    <t>Methanol</t>
  </si>
  <si>
    <t>Oil tanker</t>
  </si>
  <si>
    <t>No</t>
  </si>
  <si>
    <t>Estimate</t>
  </si>
  <si>
    <t>Vessel and cargo data</t>
  </si>
  <si>
    <t>Units</t>
  </si>
  <si>
    <t>Guidance notes</t>
  </si>
  <si>
    <t>LPG Propane</t>
  </si>
  <si>
    <t>IMO number</t>
  </si>
  <si>
    <t>9408803</t>
  </si>
  <si>
    <t>enter unique 7 digit IMO number</t>
  </si>
  <si>
    <t>LPG Butane</t>
  </si>
  <si>
    <t>Vessel name</t>
  </si>
  <si>
    <t>CELSIUS MALAGA</t>
  </si>
  <si>
    <t>current name of the vessel</t>
  </si>
  <si>
    <t>Ethanol</t>
  </si>
  <si>
    <t>Vessel type</t>
  </si>
  <si>
    <t>select from the drop down list</t>
  </si>
  <si>
    <t>Biodiesel/ Biogasoil</t>
  </si>
  <si>
    <t>Vessel size</t>
  </si>
  <si>
    <t>metric tonnes</t>
  </si>
  <si>
    <t>enter vessels maximum deadweight capacity</t>
  </si>
  <si>
    <t>Other</t>
  </si>
  <si>
    <t>Voyage type</t>
  </si>
  <si>
    <t>Chemical parceling</t>
  </si>
  <si>
    <t>please use other data collection templates if voyage type is not chemical parceling</t>
  </si>
  <si>
    <t>Charterer voyage ID</t>
  </si>
  <si>
    <t>where the charterer receiving this form provided a Voyage ID, please enter here (if known)</t>
  </si>
  <si>
    <r>
      <rPr>
        <b/>
        <sz val="14"/>
        <color theme="0"/>
        <rFont val="Calibri"/>
      </rPr>
      <t xml:space="preserve">Preceding ballast leg - from </t>
    </r>
    <r>
      <rPr>
        <b/>
        <u/>
        <sz val="14"/>
        <color theme="0"/>
        <rFont val="Calibri"/>
      </rPr>
      <t>departure last previous discharge port</t>
    </r>
    <r>
      <rPr>
        <b/>
        <sz val="14"/>
        <color theme="0"/>
        <rFont val="Calibri"/>
      </rPr>
      <t xml:space="preserve"> to </t>
    </r>
    <r>
      <rPr>
        <b/>
        <u/>
        <sz val="14"/>
        <color theme="0"/>
        <rFont val="Calibri"/>
      </rPr>
      <t>arrival (first) load por</t>
    </r>
    <r>
      <rPr>
        <b/>
        <sz val="14"/>
        <color theme="0"/>
        <rFont val="Calibri"/>
      </rPr>
      <t>t</t>
    </r>
  </si>
  <si>
    <t>NB: must be included even if vessel is delivered APS (ask head owner)</t>
  </si>
  <si>
    <t>Previous discharge port</t>
  </si>
  <si>
    <t>Callao</t>
  </si>
  <si>
    <t>name of port where this ballast leg commenced</t>
  </si>
  <si>
    <t>UN/LOCODE</t>
  </si>
  <si>
    <t>UN/LOCODE of port where this ballast leg commenced</t>
  </si>
  <si>
    <t xml:space="preserve">Load port </t>
  </si>
  <si>
    <t>Ilo</t>
  </si>
  <si>
    <t>name of port where this ballast leg finished</t>
  </si>
  <si>
    <t>UN/LOCODE of port where this ballast leg finished</t>
  </si>
  <si>
    <t>Ballast start date</t>
  </si>
  <si>
    <r>
      <rPr>
        <b/>
        <u/>
        <sz val="11"/>
        <color theme="1"/>
        <rFont val="Calibri"/>
      </rPr>
      <t xml:space="preserve">departure from (final) berth in last previous discharge port
</t>
    </r>
    <r>
      <rPr>
        <u/>
        <sz val="11"/>
        <color theme="1"/>
        <rFont val="Calibri"/>
      </rPr>
      <t xml:space="preserve">(departure defined as </t>
    </r>
    <r>
      <rPr>
        <b/>
        <u/>
        <sz val="11"/>
        <color theme="1"/>
        <rFont val="Calibri"/>
      </rPr>
      <t>all cast off/all clear</t>
    </r>
    <r>
      <rPr>
        <u/>
        <sz val="11"/>
        <color theme="1"/>
        <rFont val="Calibri"/>
      </rPr>
      <t xml:space="preserve"> from final berth of a port call)</t>
    </r>
  </si>
  <si>
    <t>Ballast start time</t>
  </si>
  <si>
    <t>hh:mm GMT</t>
  </si>
  <si>
    <t>Ballast end date</t>
  </si>
  <si>
    <t>29/02/2022</t>
  </si>
  <si>
    <r>
      <rPr>
        <b/>
        <u/>
        <sz val="11"/>
        <color theme="1"/>
        <rFont val="Calibri"/>
      </rPr>
      <t xml:space="preserve">arrival at (first) berth in (first) load port
</t>
    </r>
    <r>
      <rPr>
        <u/>
        <sz val="11"/>
        <color theme="1"/>
        <rFont val="Calibri"/>
      </rPr>
      <t>(arrival defined as</t>
    </r>
    <r>
      <rPr>
        <b/>
        <u/>
        <sz val="11"/>
        <color theme="1"/>
        <rFont val="Calibri"/>
      </rPr>
      <t xml:space="preserve"> berthed/all fast</t>
    </r>
    <r>
      <rPr>
        <u/>
        <sz val="11"/>
        <color theme="1"/>
        <rFont val="Calibri"/>
      </rPr>
      <t xml:space="preserve"> at first berth of a port call)</t>
    </r>
  </si>
  <si>
    <t>Ballast end time</t>
  </si>
  <si>
    <t>Max knots</t>
  </si>
  <si>
    <t>Distance sailed</t>
  </si>
  <si>
    <t>nautical miles</t>
  </si>
  <si>
    <t>actual distance over ground sailed from the previous discharge port to the (first) load port</t>
  </si>
  <si>
    <r>
      <rPr>
        <b/>
        <sz val="14"/>
        <color theme="0"/>
        <rFont val="Calibri"/>
      </rPr>
      <t xml:space="preserve">Laden leg(s) - from </t>
    </r>
    <r>
      <rPr>
        <b/>
        <u/>
        <sz val="14"/>
        <color theme="0"/>
        <rFont val="Calibri"/>
      </rPr>
      <t>arrival (first) load port</t>
    </r>
    <r>
      <rPr>
        <b/>
        <sz val="14"/>
        <color theme="0"/>
        <rFont val="Calibri"/>
      </rPr>
      <t xml:space="preserve"> to </t>
    </r>
    <r>
      <rPr>
        <b/>
        <u/>
        <sz val="14"/>
        <color theme="0"/>
        <rFont val="Calibri"/>
      </rPr>
      <t>departure (final) discharge port</t>
    </r>
  </si>
  <si>
    <t>First load port</t>
  </si>
  <si>
    <t>references name of load port in "Preceding ballast leg"</t>
  </si>
  <si>
    <t>references UN/LOCODE of load port in "Preceding ballast leg"</t>
  </si>
  <si>
    <t>Final discharge port</t>
  </si>
  <si>
    <t>Buenaventura</t>
  </si>
  <si>
    <t>name of port where cargo was last discharged for this voyage</t>
  </si>
  <si>
    <t>UN/LOCODE of port where cargo was last discharged for this voyage</t>
  </si>
  <si>
    <t>Voyage start date</t>
  </si>
  <si>
    <t>references ballast end date/time in "Preceding ballast leg"</t>
  </si>
  <si>
    <t>Voyage start time</t>
  </si>
  <si>
    <t>Voyage end date</t>
  </si>
  <si>
    <r>
      <rPr>
        <b/>
        <u/>
        <sz val="11"/>
        <color theme="1"/>
        <rFont val="Calibri"/>
      </rPr>
      <t xml:space="preserve">departure from (final) berth in (final) discharge port
</t>
    </r>
    <r>
      <rPr>
        <u/>
        <sz val="11"/>
        <color theme="1"/>
        <rFont val="Calibri"/>
      </rPr>
      <t xml:space="preserve">(departure defined as </t>
    </r>
    <r>
      <rPr>
        <b/>
        <u/>
        <sz val="11"/>
        <color theme="1"/>
        <rFont val="Calibri"/>
      </rPr>
      <t>all cast off/all clear</t>
    </r>
    <r>
      <rPr>
        <u/>
        <sz val="11"/>
        <color theme="1"/>
        <rFont val="Calibri"/>
      </rPr>
      <t xml:space="preserve"> from final berth of a port call)</t>
    </r>
  </si>
  <si>
    <t>Voyage end time</t>
  </si>
  <si>
    <t>Total laden distance sailed</t>
  </si>
  <si>
    <t>references total actual distance over ground sailed from the (first) load port to the last discharge port in "Cargo Quantities, Distances, and Consumption"</t>
  </si>
  <si>
    <t>Cargo Quantities, Distances, and Consumption</t>
  </si>
  <si>
    <t xml:space="preserve"> - For ballast and each laden leg please enter the distance sailed; the cargo quantity carried, and the fuel consumed for that leg
 - Enter data for all legs from "empty" to "empty": ie from first load port after ballast up to last discharge port where the ship is in empty/ballast condition again.
 - Where cargo was carried for multiple customers, please enter the cargo quantity belonging to the charterer, and the total quantity loaded on that leg
- For LNG carriers enter the mass of cargo at end of each leg (ie mass of cargo at start of leg, minus BOG consumed)</t>
  </si>
  <si>
    <t>Leg start port</t>
  </si>
  <si>
    <t xml:space="preserve">Leg end port </t>
  </si>
  <si>
    <t>Distance sailed (nautical miles)</t>
  </si>
  <si>
    <t>Cargo quantity onboard + handled
(metric tonnes)</t>
  </si>
  <si>
    <t>Cargo quantity onboard + handled for this charterer 
(metric tonnes)</t>
  </si>
  <si>
    <t>HFO (incl. VLSFO &gt;80 visc.)</t>
  </si>
  <si>
    <t>MDO/MGO</t>
  </si>
  <si>
    <t>LFO (incl. VLSFO ≤80 visc.)</t>
  </si>
  <si>
    <t>LNG</t>
  </si>
  <si>
    <t>Start Port</t>
  </si>
  <si>
    <t>Maximum
legs filled</t>
  </si>
  <si>
    <t>Total emission</t>
  </si>
  <si>
    <t>Charterer share</t>
  </si>
  <si>
    <t>Ballast leg</t>
  </si>
  <si>
    <t>Port 1</t>
  </si>
  <si>
    <t>Port stay</t>
  </si>
  <si>
    <t>Leg 1</t>
  </si>
  <si>
    <t>Oquendo</t>
  </si>
  <si>
    <t>Port 2</t>
  </si>
  <si>
    <t>Leg 2</t>
  </si>
  <si>
    <t>Guayaquil</t>
  </si>
  <si>
    <t>Port 3</t>
  </si>
  <si>
    <t>Leg 3</t>
  </si>
  <si>
    <t>Port 4</t>
  </si>
  <si>
    <t>Leg 4</t>
  </si>
  <si>
    <t>Port 5</t>
  </si>
  <si>
    <t>Leg 5</t>
  </si>
  <si>
    <t>Port 6</t>
  </si>
  <si>
    <t>Leg 6</t>
  </si>
  <si>
    <t>Port 7</t>
  </si>
  <si>
    <t>Leg 7</t>
  </si>
  <si>
    <t>Port 8</t>
  </si>
  <si>
    <t>Leg 8</t>
  </si>
  <si>
    <t>Port 9</t>
  </si>
  <si>
    <t>Leg 9</t>
  </si>
  <si>
    <t>Port 10</t>
  </si>
  <si>
    <t>Leg 10</t>
  </si>
  <si>
    <t>Port 11</t>
  </si>
  <si>
    <t>Leg 11</t>
  </si>
  <si>
    <t>Port 12</t>
  </si>
  <si>
    <t xml:space="preserve">   Total for Laden Legs (s)</t>
  </si>
  <si>
    <t>Summary</t>
  </si>
  <si>
    <t>Overall status</t>
  </si>
  <si>
    <t>Contact name</t>
  </si>
  <si>
    <t>name of person completing the form</t>
  </si>
  <si>
    <t>Contact email address</t>
  </si>
  <si>
    <t>to contact in case of errors or questions on the data</t>
  </si>
  <si>
    <t>The information provided above is complete, 
and accurate to the best of my knowledge</t>
  </si>
  <si>
    <t>please select "Yes" to acknowledge the statement</t>
  </si>
  <si>
    <t>Comments (if any)</t>
  </si>
  <si>
    <t>Preliminary results (based on input above)</t>
  </si>
  <si>
    <t>Notes/comments</t>
  </si>
  <si>
    <t>Note: in cases where there is a ballast leg the preliminary results will not be an exact match to a calculation following the full technical guidance</t>
  </si>
  <si>
    <r>
      <rPr>
        <sz val="11"/>
        <color theme="1"/>
        <rFont val="Calibri"/>
      </rPr>
      <t>Ballast leg CO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 xml:space="preserve"> emissions</t>
    </r>
  </si>
  <si>
    <r>
      <rPr>
        <sz val="11"/>
        <color theme="1"/>
        <rFont val="Calibri"/>
      </rPr>
      <t>tCO</t>
    </r>
    <r>
      <rPr>
        <vertAlign val="subscript"/>
        <sz val="11"/>
        <color theme="1"/>
        <rFont val="Calibri"/>
      </rPr>
      <t>2</t>
    </r>
  </si>
  <si>
    <t>Ballast leg emissions, calculated using fuel amounts given above at sea, 
multiplied with SCC carbon intensity factors</t>
  </si>
  <si>
    <r>
      <rPr>
        <sz val="11"/>
        <color theme="1"/>
        <rFont val="Calibri"/>
      </rPr>
      <t>Port stay(s) CO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 xml:space="preserve"> emissions</t>
    </r>
  </si>
  <si>
    <r>
      <rPr>
        <sz val="11"/>
        <color theme="1"/>
        <rFont val="Calibri"/>
      </rPr>
      <t>tCO</t>
    </r>
    <r>
      <rPr>
        <vertAlign val="subscript"/>
        <sz val="11"/>
        <color theme="1"/>
        <rFont val="Calibri"/>
      </rPr>
      <t>2</t>
    </r>
  </si>
  <si>
    <t>Port stay(s) emissions, calculated using fuel amounts given above at port stays, 
multiplied with SCC carbon intensity factors</t>
  </si>
  <si>
    <r>
      <rPr>
        <sz val="11"/>
        <color theme="1"/>
        <rFont val="Calibri"/>
      </rPr>
      <t>Laden leg(s) CO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 xml:space="preserve"> emissions</t>
    </r>
  </si>
  <si>
    <r>
      <rPr>
        <sz val="11"/>
        <color theme="1"/>
        <rFont val="Calibri"/>
      </rPr>
      <t>tCO</t>
    </r>
    <r>
      <rPr>
        <vertAlign val="subscript"/>
        <sz val="11"/>
        <color theme="1"/>
        <rFont val="Calibri"/>
      </rPr>
      <t>2</t>
    </r>
  </si>
  <si>
    <t>Laden leg(s) emissions, calculated using fuel amounts given above at sea, 
multiplied with SCC carbon intensity factors</t>
  </si>
  <si>
    <r>
      <rPr>
        <b/>
        <sz val="11"/>
        <color theme="1"/>
        <rFont val="Calibri"/>
      </rPr>
      <t>Total CO</t>
    </r>
    <r>
      <rPr>
        <b/>
        <vertAlign val="subscript"/>
        <sz val="11"/>
        <color theme="1"/>
        <rFont val="Calibri"/>
      </rPr>
      <t>2</t>
    </r>
    <r>
      <rPr>
        <b/>
        <sz val="11"/>
        <color theme="1"/>
        <rFont val="Calibri"/>
      </rPr>
      <t xml:space="preserve"> emissions</t>
    </r>
  </si>
  <si>
    <r>
      <rPr>
        <b/>
        <sz val="11"/>
        <color theme="1"/>
        <rFont val="Calibri"/>
      </rPr>
      <t>tCO</t>
    </r>
    <r>
      <rPr>
        <b/>
        <vertAlign val="subscript"/>
        <sz val="11"/>
        <color theme="1"/>
        <rFont val="Calibri"/>
      </rPr>
      <t>2</t>
    </r>
  </si>
  <si>
    <t>Sum of the two lines below. Insufficient input given above if showing #N/A</t>
  </si>
  <si>
    <t>Of which for this charterer</t>
  </si>
  <si>
    <r>
      <rPr>
        <sz val="11"/>
        <color theme="1"/>
        <rFont val="Calibri"/>
      </rPr>
      <t>tCO</t>
    </r>
    <r>
      <rPr>
        <vertAlign val="subscript"/>
        <sz val="11"/>
        <color theme="1"/>
        <rFont val="Calibri"/>
      </rPr>
      <t>2</t>
    </r>
  </si>
  <si>
    <t>Using same proportion as this charterer's share of total share of cargo at each port stay and laden legs</t>
  </si>
  <si>
    <t>Total transport work</t>
  </si>
  <si>
    <t>Mtnm</t>
  </si>
  <si>
    <t>Product of "Distance sailed" and "Quantity carried" given under "Cargo and distance"</t>
  </si>
  <si>
    <t>Product of "Distance sailed" and "Quantity carried for this charterer" given under "Cargo and distance"</t>
  </si>
  <si>
    <r>
      <rPr>
        <b/>
        <sz val="11"/>
        <color theme="1"/>
        <rFont val="Calibri"/>
      </rPr>
      <t>CO</t>
    </r>
    <r>
      <rPr>
        <b/>
        <vertAlign val="subscript"/>
        <sz val="11"/>
        <color theme="1"/>
        <rFont val="Calibri"/>
      </rPr>
      <t>2</t>
    </r>
    <r>
      <rPr>
        <b/>
        <sz val="11"/>
        <color theme="1"/>
        <rFont val="Calibri"/>
      </rPr>
      <t xml:space="preserve"> intensity (EEOI)</t>
    </r>
  </si>
  <si>
    <r>
      <rPr>
        <b/>
        <sz val="11"/>
        <color theme="1"/>
        <rFont val="Calibri"/>
      </rPr>
      <t>gCO</t>
    </r>
    <r>
      <rPr>
        <b/>
        <vertAlign val="subscript"/>
        <sz val="11"/>
        <color theme="1"/>
        <rFont val="Calibri"/>
      </rPr>
      <t>2</t>
    </r>
    <r>
      <rPr>
        <b/>
        <sz val="11"/>
        <color theme="1"/>
        <rFont val="Calibri"/>
      </rPr>
      <t>/tnm</t>
    </r>
  </si>
  <si>
    <r>
      <rPr>
        <sz val="11"/>
        <color theme="1"/>
        <rFont val="Calibri"/>
      </rPr>
      <t>"CO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 xml:space="preserve"> emissions" divided by "Total transport work"</t>
    </r>
  </si>
  <si>
    <r>
      <rPr>
        <sz val="11"/>
        <color theme="1"/>
        <rFont val="Calibri"/>
      </rPr>
      <t>gCO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>/tnm</t>
    </r>
  </si>
  <si>
    <r>
      <rPr>
        <sz val="11"/>
        <color theme="1"/>
        <rFont val="Calibri"/>
      </rPr>
      <t>"CO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 xml:space="preserve"> emissions for this charterer" divided by "Transport work for this charterer"</t>
    </r>
  </si>
  <si>
    <t>Carbon factors used in calculation above</t>
  </si>
  <si>
    <t>Name of fuel in form</t>
  </si>
  <si>
    <t>Heavy Fuel Oil (HFO)</t>
  </si>
  <si>
    <t>ISO 8217 Grades RME through RMK</t>
  </si>
  <si>
    <t>Light Fuel Oil (LFO)</t>
  </si>
  <si>
    <t>ISO 8217 Grades RMA through RMD</t>
  </si>
  <si>
    <t>MGO/MDO</t>
  </si>
  <si>
    <t>ISO 8217 Grades DMX through DMB</t>
  </si>
  <si>
    <t>Liquefied Natural Gas (LNG)</t>
  </si>
  <si>
    <t>Liquefied Petroleum Gas (LPG)</t>
  </si>
  <si>
    <t>Propane</t>
  </si>
  <si>
    <t>Butane</t>
  </si>
  <si>
    <t>Bio-methanol</t>
  </si>
  <si>
    <t>e-methanol</t>
  </si>
  <si>
    <t>Bio-gasoil</t>
  </si>
  <si>
    <t>e-gasoil</t>
  </si>
  <si>
    <t>e-LNG</t>
  </si>
  <si>
    <t>Hydrogen (from natural gas)</t>
  </si>
  <si>
    <t>n/a</t>
  </si>
  <si>
    <t>e-Hydrogen</t>
  </si>
  <si>
    <t>Ammonia (from natural gas)</t>
  </si>
  <si>
    <t>e-Ammonia</t>
  </si>
  <si>
    <t>Electricity</t>
  </si>
  <si>
    <r>
      <rPr>
        <b/>
        <sz val="18"/>
        <color rgb="FFFBB040"/>
        <rFont val="Calibri"/>
      </rPr>
      <t xml:space="preserve">Data Collection Template - </t>
    </r>
    <r>
      <rPr>
        <b/>
        <u/>
        <sz val="18"/>
        <color rgb="FFFBB040"/>
        <rFont val="Calibri"/>
      </rPr>
      <t>Chemical Parceling</t>
    </r>
  </si>
  <si>
    <t>Example_Chem_Tanker</t>
  </si>
  <si>
    <t>128nnnn11</t>
  </si>
  <si>
    <r>
      <rPr>
        <b/>
        <sz val="14"/>
        <color theme="0"/>
        <rFont val="Calibri"/>
      </rPr>
      <t xml:space="preserve">Preceding ballast leg - from </t>
    </r>
    <r>
      <rPr>
        <b/>
        <u/>
        <sz val="14"/>
        <color theme="0"/>
        <rFont val="Calibri"/>
      </rPr>
      <t>departure last previous discharge port</t>
    </r>
    <r>
      <rPr>
        <b/>
        <sz val="14"/>
        <color theme="0"/>
        <rFont val="Calibri"/>
      </rPr>
      <t xml:space="preserve"> to </t>
    </r>
    <r>
      <rPr>
        <b/>
        <u/>
        <sz val="14"/>
        <color theme="0"/>
        <rFont val="Calibri"/>
      </rPr>
      <t>arrival (first) load por</t>
    </r>
    <r>
      <rPr>
        <b/>
        <sz val="14"/>
        <color theme="0"/>
        <rFont val="Calibri"/>
      </rPr>
      <t>t</t>
    </r>
  </si>
  <si>
    <t>Haikou</t>
  </si>
  <si>
    <t>CNHAK</t>
  </si>
  <si>
    <t>Tongling</t>
  </si>
  <si>
    <t>CNTOL</t>
  </si>
  <si>
    <r>
      <rPr>
        <b/>
        <u/>
        <sz val="11"/>
        <color theme="1"/>
        <rFont val="Calibri"/>
      </rPr>
      <t xml:space="preserve">departure from (final) berth in last previous discharge port
</t>
    </r>
    <r>
      <rPr>
        <u/>
        <sz val="11"/>
        <color theme="1"/>
        <rFont val="Calibri"/>
      </rPr>
      <t xml:space="preserve">(departure defined as </t>
    </r>
    <r>
      <rPr>
        <b/>
        <u/>
        <sz val="11"/>
        <color theme="1"/>
        <rFont val="Calibri"/>
      </rPr>
      <t>all cast off/all clear</t>
    </r>
    <r>
      <rPr>
        <u/>
        <sz val="11"/>
        <color theme="1"/>
        <rFont val="Calibri"/>
      </rPr>
      <t xml:space="preserve"> from final berth of a port call)</t>
    </r>
  </si>
  <si>
    <r>
      <rPr>
        <b/>
        <u/>
        <sz val="11"/>
        <color theme="1"/>
        <rFont val="Calibri"/>
      </rPr>
      <t xml:space="preserve">arrival at (first) berth in (first) load port
</t>
    </r>
    <r>
      <rPr>
        <u/>
        <sz val="11"/>
        <color theme="1"/>
        <rFont val="Calibri"/>
      </rPr>
      <t>(arrival defined as</t>
    </r>
    <r>
      <rPr>
        <b/>
        <u/>
        <sz val="11"/>
        <color theme="1"/>
        <rFont val="Calibri"/>
      </rPr>
      <t xml:space="preserve"> berthed/all fast</t>
    </r>
    <r>
      <rPr>
        <u/>
        <sz val="11"/>
        <color theme="1"/>
        <rFont val="Calibri"/>
      </rPr>
      <t xml:space="preserve"> at first berth of a port call)</t>
    </r>
  </si>
  <si>
    <r>
      <rPr>
        <b/>
        <sz val="14"/>
        <color theme="0"/>
        <rFont val="Calibri"/>
      </rPr>
      <t xml:space="preserve">Laden leg(s) - from </t>
    </r>
    <r>
      <rPr>
        <b/>
        <u/>
        <sz val="14"/>
        <color theme="0"/>
        <rFont val="Calibri"/>
      </rPr>
      <t>arrival (first) load port</t>
    </r>
    <r>
      <rPr>
        <b/>
        <sz val="14"/>
        <color theme="0"/>
        <rFont val="Calibri"/>
      </rPr>
      <t xml:space="preserve"> to </t>
    </r>
    <r>
      <rPr>
        <b/>
        <u/>
        <sz val="14"/>
        <color theme="0"/>
        <rFont val="Calibri"/>
      </rPr>
      <t>departure (final) discharge port</t>
    </r>
  </si>
  <si>
    <t>Bintulu</t>
  </si>
  <si>
    <t>MYBTU</t>
  </si>
  <si>
    <r>
      <rPr>
        <b/>
        <u/>
        <sz val="11"/>
        <color theme="1"/>
        <rFont val="Calibri"/>
      </rPr>
      <t xml:space="preserve">departure from (final) berth in (final) discharge port
</t>
    </r>
    <r>
      <rPr>
        <u/>
        <sz val="11"/>
        <color theme="1"/>
        <rFont val="Calibri"/>
      </rPr>
      <t xml:space="preserve">(departure defined as </t>
    </r>
    <r>
      <rPr>
        <b/>
        <u/>
        <sz val="11"/>
        <color theme="1"/>
        <rFont val="Calibri"/>
      </rPr>
      <t>all cast off/all clear</t>
    </r>
    <r>
      <rPr>
        <u/>
        <sz val="11"/>
        <color theme="1"/>
        <rFont val="Calibri"/>
      </rPr>
      <t xml:space="preserve"> from final berth of a port call)</t>
    </r>
  </si>
  <si>
    <t>Phuket</t>
  </si>
  <si>
    <t>Map Ta Phut</t>
  </si>
  <si>
    <t>Kota Kinabalu</t>
  </si>
  <si>
    <t>Miri</t>
  </si>
  <si>
    <t>example_user</t>
  </si>
  <si>
    <t>example_user@example.com</t>
  </si>
  <si>
    <t>Sample comments</t>
  </si>
  <si>
    <r>
      <rPr>
        <sz val="11"/>
        <color theme="1"/>
        <rFont val="Calibri"/>
      </rPr>
      <t>Ballast leg CO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 xml:space="preserve"> emissions</t>
    </r>
  </si>
  <si>
    <r>
      <rPr>
        <sz val="11"/>
        <color theme="1"/>
        <rFont val="Calibri"/>
      </rPr>
      <t>tCO</t>
    </r>
    <r>
      <rPr>
        <vertAlign val="subscript"/>
        <sz val="11"/>
        <color theme="1"/>
        <rFont val="Calibri"/>
      </rPr>
      <t>2</t>
    </r>
  </si>
  <si>
    <r>
      <rPr>
        <sz val="11"/>
        <color theme="1"/>
        <rFont val="Calibri"/>
      </rPr>
      <t>Port stay(s) CO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 xml:space="preserve"> emissions</t>
    </r>
  </si>
  <si>
    <r>
      <rPr>
        <sz val="11"/>
        <color theme="1"/>
        <rFont val="Calibri"/>
      </rPr>
      <t>tCO</t>
    </r>
    <r>
      <rPr>
        <vertAlign val="subscript"/>
        <sz val="11"/>
        <color theme="1"/>
        <rFont val="Calibri"/>
      </rPr>
      <t>2</t>
    </r>
  </si>
  <si>
    <r>
      <rPr>
        <sz val="11"/>
        <color theme="1"/>
        <rFont val="Calibri"/>
      </rPr>
      <t>Laden leg(s) CO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 xml:space="preserve"> emissions</t>
    </r>
  </si>
  <si>
    <r>
      <rPr>
        <sz val="11"/>
        <color theme="1"/>
        <rFont val="Calibri"/>
      </rPr>
      <t>tCO</t>
    </r>
    <r>
      <rPr>
        <vertAlign val="subscript"/>
        <sz val="11"/>
        <color theme="1"/>
        <rFont val="Calibri"/>
      </rPr>
      <t>2</t>
    </r>
  </si>
  <si>
    <r>
      <rPr>
        <b/>
        <sz val="11"/>
        <color theme="1"/>
        <rFont val="Calibri"/>
      </rPr>
      <t>Total CO</t>
    </r>
    <r>
      <rPr>
        <b/>
        <vertAlign val="subscript"/>
        <sz val="11"/>
        <color theme="1"/>
        <rFont val="Calibri"/>
      </rPr>
      <t>2</t>
    </r>
    <r>
      <rPr>
        <b/>
        <sz val="11"/>
        <color theme="1"/>
        <rFont val="Calibri"/>
      </rPr>
      <t xml:space="preserve"> emissions</t>
    </r>
  </si>
  <si>
    <r>
      <rPr>
        <b/>
        <sz val="11"/>
        <color theme="1"/>
        <rFont val="Calibri"/>
      </rPr>
      <t>tCO</t>
    </r>
    <r>
      <rPr>
        <b/>
        <vertAlign val="subscript"/>
        <sz val="11"/>
        <color theme="1"/>
        <rFont val="Calibri"/>
      </rPr>
      <t>2</t>
    </r>
  </si>
  <si>
    <r>
      <rPr>
        <sz val="11"/>
        <color theme="1"/>
        <rFont val="Calibri"/>
      </rPr>
      <t>tCO</t>
    </r>
    <r>
      <rPr>
        <vertAlign val="subscript"/>
        <sz val="11"/>
        <color theme="1"/>
        <rFont val="Calibri"/>
      </rPr>
      <t>2</t>
    </r>
  </si>
  <si>
    <r>
      <rPr>
        <b/>
        <sz val="11"/>
        <color theme="1"/>
        <rFont val="Calibri"/>
      </rPr>
      <t>CO</t>
    </r>
    <r>
      <rPr>
        <b/>
        <vertAlign val="subscript"/>
        <sz val="11"/>
        <color theme="1"/>
        <rFont val="Calibri"/>
      </rPr>
      <t>2</t>
    </r>
    <r>
      <rPr>
        <b/>
        <sz val="11"/>
        <color theme="1"/>
        <rFont val="Calibri"/>
      </rPr>
      <t xml:space="preserve"> intensity (EEOI)</t>
    </r>
  </si>
  <si>
    <r>
      <rPr>
        <b/>
        <sz val="11"/>
        <color theme="1"/>
        <rFont val="Calibri"/>
      </rPr>
      <t>gCO</t>
    </r>
    <r>
      <rPr>
        <b/>
        <vertAlign val="subscript"/>
        <sz val="11"/>
        <color theme="1"/>
        <rFont val="Calibri"/>
      </rPr>
      <t>2</t>
    </r>
    <r>
      <rPr>
        <b/>
        <sz val="11"/>
        <color theme="1"/>
        <rFont val="Calibri"/>
      </rPr>
      <t>/tnm</t>
    </r>
  </si>
  <si>
    <r>
      <rPr>
        <sz val="11"/>
        <color theme="1"/>
        <rFont val="Calibri"/>
      </rPr>
      <t>"CO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 xml:space="preserve"> emissions" divided by "Total transport work"</t>
    </r>
  </si>
  <si>
    <r>
      <rPr>
        <sz val="11"/>
        <color theme="1"/>
        <rFont val="Calibri"/>
      </rPr>
      <t>gCO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>/tnm</t>
    </r>
  </si>
  <si>
    <r>
      <rPr>
        <sz val="11"/>
        <color theme="1"/>
        <rFont val="Calibri"/>
      </rPr>
      <t>"CO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 xml:space="preserve"> emissions for this charterer" divided by "Transport work for this charterer"</t>
    </r>
  </si>
  <si>
    <r>
      <rPr>
        <b/>
        <sz val="11"/>
        <color rgb="FFF1F9F8"/>
        <rFont val="Calibri"/>
      </rPr>
      <t>Reported Fuel</t>
    </r>
  </si>
  <si>
    <r>
      <rPr>
        <b/>
        <sz val="11"/>
        <color rgb="FFF1F9F8"/>
        <rFont val="Calibri"/>
      </rPr>
      <t>Reference</t>
    </r>
  </si>
  <si>
    <r>
      <rPr>
        <b/>
        <sz val="11"/>
        <color rgb="FFF1F9F8"/>
        <rFont val="Calibri"/>
      </rPr>
      <t>Matched fuel</t>
    </r>
  </si>
  <si>
    <r>
      <rPr>
        <b/>
        <sz val="11"/>
        <color rgb="FFF1F9F8"/>
        <rFont val="Calibri"/>
      </rPr>
      <t>Carbon factor (tCO2/tfuel)</t>
    </r>
  </si>
  <si>
    <r>
      <rPr>
        <b/>
        <sz val="11"/>
        <color rgb="FF003D58"/>
        <rFont val="Calibri"/>
      </rPr>
      <t>Conventional Fuels</t>
    </r>
  </si>
  <si>
    <r>
      <rPr>
        <b/>
        <sz val="11"/>
        <color rgb="FF003D58"/>
        <rFont val="Calibri"/>
      </rPr>
      <t>Alternative Fuels</t>
    </r>
  </si>
  <si>
    <t>Previous discharge port name</t>
  </si>
  <si>
    <t>Previous discharge port UNLOCODE</t>
  </si>
  <si>
    <t>Load port name</t>
  </si>
  <si>
    <t>Load port UNLOCODE</t>
  </si>
  <si>
    <t xml:space="preserve">Ballast start time </t>
  </si>
  <si>
    <t>Ballast distance sailed</t>
  </si>
  <si>
    <t>Ballast HFO</t>
  </si>
  <si>
    <t>Ballast MDO/MGO</t>
  </si>
  <si>
    <t>Ballast LFO</t>
  </si>
  <si>
    <t>Ballast LNG</t>
  </si>
  <si>
    <t>Ballast other fuel 1 type</t>
  </si>
  <si>
    <t>Ballast other fuel 1 amount</t>
  </si>
  <si>
    <t>Ballast other fuel 2 type</t>
  </si>
  <si>
    <t>Ballast other fuel 2 amont</t>
  </si>
  <si>
    <t>Port Stay HFO</t>
  </si>
  <si>
    <t>Port Stay MDO/MGO</t>
  </si>
  <si>
    <t>Port Stay LFO</t>
  </si>
  <si>
    <t>Port Stay LNG</t>
  </si>
  <si>
    <t>Port Stay other fuel 1 type</t>
  </si>
  <si>
    <t>Port Stay other fuel 1 amount</t>
  </si>
  <si>
    <t>Port Stay other fuel 2 type</t>
  </si>
  <si>
    <t>Port Stay other fuel 2 amount</t>
  </si>
  <si>
    <t>First load port name</t>
  </si>
  <si>
    <t>First load port UNLOCODE</t>
  </si>
  <si>
    <t>Final discharge port name</t>
  </si>
  <si>
    <t>Final discharge port UNLOCODE</t>
  </si>
  <si>
    <t xml:space="preserve">Voyage end time </t>
  </si>
  <si>
    <t>Laden HFO</t>
  </si>
  <si>
    <t>Laden MDO/MGO</t>
  </si>
  <si>
    <t>Laden LFO</t>
  </si>
  <si>
    <t>Laden LNG</t>
  </si>
  <si>
    <t>Laden other fuel 1 type</t>
  </si>
  <si>
    <t>Laden other fuel 1 amount</t>
  </si>
  <si>
    <t>Laden other fuel 2 type</t>
  </si>
  <si>
    <t>Laden other fuel 2 amont</t>
  </si>
  <si>
    <t>Ballast CO2 emissions</t>
  </si>
  <si>
    <t>Port Stay CO2 emissions</t>
  </si>
  <si>
    <t>Laden CO2 emissions</t>
  </si>
  <si>
    <t>Total CO2 emissions</t>
  </si>
  <si>
    <t>CO2 emissions for this charterer</t>
  </si>
  <si>
    <t>Transport work for this charterer</t>
  </si>
  <si>
    <t>Confirmed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</si>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</sst>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64" formatCode="_-* #,##0_-;\-* #,##0_-;_-* &quot;-&quot;??_-;_-@"/>
    <numFmt numFmtId="165" formatCode="mm/dd/yyyy"/>
    <numFmt numFmtId="166" formatCode="hh:mm"/>
    <numFmt numFmtId="167" formatCode="[$-F400]h:mm:ss\ AM/PM"/>
    <numFmt numFmtId="168" formatCode="_-* #,##0.0_-;\-* #,##0.0_-;_-* &quot;-&quot;??_-;_-@"/>
    <numFmt numFmtId="169" formatCode="_-* #,##0.00_-;\-* #,##0.00_-;_-* &quot;-&quot;??_-;_-@"/>
    <numFmt numFmtId="170" formatCode="#,##0.000"/>
    <numFmt numFmtId="171" formatCode="d/m/yyyy"/>
    <numFmt numFmtId="172" formatCode="0.0"/>
  </numFmts>
  <fonts count="33" x14ac:knownFonts="1">
    <font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Calibri"/>
    </font>
    <font>
      <b/>
      <sz val="18"/>
      <color rgb="FFFBB040"/>
      <name val="Calibri"/>
    </font>
    <font>
      <sz val="11"/>
      <name val="Arial"/>
    </font>
    <font>
      <i/>
      <sz val="11"/>
      <color rgb="FF004563"/>
      <name val="Calibri"/>
    </font>
    <font>
      <b/>
      <sz val="11"/>
      <color rgb="FF004563"/>
      <name val="Calibri"/>
    </font>
    <font>
      <b/>
      <sz val="11"/>
      <color rgb="FF7F7F7F"/>
      <name val="Calibri"/>
    </font>
    <font>
      <sz val="11"/>
      <color rgb="FF7F7F7F"/>
      <name val="Calibri"/>
    </font>
    <font>
      <b/>
      <u/>
      <sz val="11"/>
      <color theme="10"/>
      <name val="Calibri"/>
    </font>
    <font>
      <b/>
      <sz val="11"/>
      <color theme="1"/>
      <name val="Calibri"/>
    </font>
    <font>
      <sz val="11"/>
      <color rgb="FF7F7F7F"/>
      <name val="Arial"/>
    </font>
    <font>
      <sz val="11"/>
      <color theme="0"/>
      <name val="Calibri"/>
    </font>
    <font>
      <b/>
      <sz val="14"/>
      <color theme="0"/>
      <name val="Calibri"/>
    </font>
    <font>
      <b/>
      <sz val="12"/>
      <color theme="0"/>
      <name val="Calibri"/>
    </font>
    <font>
      <b/>
      <sz val="14"/>
      <color theme="1"/>
      <name val="Calibri"/>
    </font>
    <font>
      <sz val="11"/>
      <color theme="0"/>
      <name val="Arial"/>
    </font>
    <font>
      <sz val="14"/>
      <color rgb="FF7F7F7F"/>
      <name val="Calibri"/>
    </font>
    <font>
      <b/>
      <sz val="12"/>
      <color rgb="FFFBC263"/>
      <name val="Calibri"/>
    </font>
    <font>
      <u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i/>
      <sz val="11"/>
      <color rgb="FFC00000"/>
      <name val="Calibri"/>
    </font>
    <font>
      <u/>
      <sz val="11"/>
      <color theme="10"/>
      <name val="Arial"/>
    </font>
    <font>
      <sz val="11"/>
      <color rgb="FF000000"/>
      <name val="Calibri"/>
    </font>
    <font>
      <sz val="11"/>
      <color theme="1"/>
      <name val="Arial"/>
      <scheme val="minor"/>
    </font>
    <font>
      <b/>
      <u/>
      <sz val="18"/>
      <color rgb="FFFBB040"/>
      <name val="Calibri"/>
    </font>
    <font>
      <b/>
      <u/>
      <sz val="14"/>
      <color theme="0"/>
      <name val="Calibri"/>
    </font>
    <font>
      <b/>
      <u/>
      <sz val="11"/>
      <color theme="1"/>
      <name val="Calibri"/>
    </font>
    <font>
      <vertAlign val="subscript"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rgb="FFF1F9F8"/>
      <name val="Calibri"/>
    </font>
    <font>
      <b/>
      <sz val="11"/>
      <color rgb="FF003D58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004563"/>
        <bgColor rgb="FF004563"/>
      </patternFill>
    </fill>
    <fill>
      <patternFill patternType="solid">
        <fgColor rgb="FFFEE9CA"/>
        <bgColor rgb="FFFEE9CA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DAEEEA"/>
        <bgColor rgb="FFDAEEEA"/>
      </patternFill>
    </fill>
    <fill>
      <patternFill patternType="solid">
        <fgColor rgb="FF003D58"/>
        <bgColor rgb="FF003D58"/>
      </patternFill>
    </fill>
    <fill>
      <patternFill patternType="solid">
        <fgColor rgb="FFFBC263"/>
        <bgColor rgb="FFFBC263"/>
      </patternFill>
    </fill>
    <fill>
      <patternFill patternType="solid">
        <fgColor rgb="FFFFFFFF"/>
        <bgColor rgb="FFFFFFFF"/>
      </patternFill>
    </fill>
    <fill>
      <patternFill patternType="solid">
        <fgColor rgb="FF9FBFE5"/>
        <bgColor rgb="FF9FBFE5"/>
      </patternFill>
    </fill>
  </fills>
  <borders count="65">
    <border>
      <left/>
      <right/>
      <top/>
      <bottom/>
      <diagonal/>
    </border>
    <border>
      <left style="medium">
        <color rgb="FFD8D8D8"/>
      </left>
      <right/>
      <top style="medium">
        <color rgb="FFD8D8D8"/>
      </top>
      <bottom/>
      <diagonal/>
    </border>
    <border>
      <left/>
      <right/>
      <top style="medium">
        <color rgb="FFD8D8D8"/>
      </top>
      <bottom/>
      <diagonal/>
    </border>
    <border>
      <left/>
      <right style="medium">
        <color rgb="FFD8D8D8"/>
      </right>
      <top style="medium">
        <color rgb="FFD8D8D8"/>
      </top>
      <bottom/>
      <diagonal/>
    </border>
    <border>
      <left style="medium">
        <color rgb="FFD8D8D8"/>
      </left>
      <right/>
      <top/>
      <bottom/>
      <diagonal/>
    </border>
    <border>
      <left/>
      <right style="medium">
        <color rgb="FFD8D8D8"/>
      </right>
      <top/>
      <bottom/>
      <diagonal/>
    </border>
    <border>
      <left/>
      <right/>
      <top style="medium">
        <color theme="0"/>
      </top>
      <bottom style="thin">
        <color rgb="FFD8D8D8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medium">
        <color rgb="FFD8D8D8"/>
      </left>
      <right/>
      <top/>
      <bottom style="thin">
        <color rgb="FF004563"/>
      </bottom>
      <diagonal/>
    </border>
    <border>
      <left/>
      <right/>
      <top/>
      <bottom style="thin">
        <color rgb="FF004563"/>
      </bottom>
      <diagonal/>
    </border>
    <border>
      <left/>
      <right style="medium">
        <color rgb="FFD8D8D8"/>
      </right>
      <top/>
      <bottom style="thin">
        <color rgb="FF004563"/>
      </bottom>
      <diagonal/>
    </border>
    <border>
      <left style="medium">
        <color rgb="FFD8D8D8"/>
      </left>
      <right/>
      <top style="thin">
        <color rgb="FF004563"/>
      </top>
      <bottom style="thin">
        <color rgb="FFD8D8D8"/>
      </bottom>
      <diagonal/>
    </border>
    <border>
      <left/>
      <right/>
      <top style="thin">
        <color rgb="FF004563"/>
      </top>
      <bottom style="thin">
        <color rgb="FFD8D8D8"/>
      </bottom>
      <diagonal/>
    </border>
    <border>
      <left style="thin">
        <color rgb="FFD8D8D8"/>
      </left>
      <right/>
      <top style="thin">
        <color rgb="FF004563"/>
      </top>
      <bottom style="thin">
        <color rgb="FFD8D8D8"/>
      </bottom>
      <diagonal/>
    </border>
    <border>
      <left/>
      <right style="thin">
        <color rgb="FFD8D8D8"/>
      </right>
      <top style="thin">
        <color rgb="FF004563"/>
      </top>
      <bottom style="thin">
        <color rgb="FFD8D8D8"/>
      </bottom>
      <diagonal/>
    </border>
    <border>
      <left/>
      <right style="medium">
        <color rgb="FFD8D8D8"/>
      </right>
      <top style="thin">
        <color rgb="FF004563"/>
      </top>
      <bottom style="thin">
        <color rgb="FFD8D8D8"/>
      </bottom>
      <diagonal/>
    </border>
    <border>
      <left style="medium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 style="medium">
        <color rgb="FFD8D8D8"/>
      </right>
      <top style="thin">
        <color rgb="FFD8D8D8"/>
      </top>
      <bottom style="thin">
        <color rgb="FFD8D8D8"/>
      </bottom>
      <diagonal/>
    </border>
    <border>
      <left style="medium">
        <color rgb="FFD8D8D8"/>
      </left>
      <right/>
      <top/>
      <bottom/>
      <diagonal/>
    </border>
    <border>
      <left/>
      <right/>
      <top/>
      <bottom/>
      <diagonal/>
    </border>
    <border>
      <left/>
      <right style="medium">
        <color rgb="FFD8D8D8"/>
      </right>
      <top/>
      <bottom/>
      <diagonal/>
    </border>
    <border>
      <left style="medium">
        <color rgb="FFD8D8D8"/>
      </left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 style="medium">
        <color rgb="FFD8D8D8"/>
      </right>
      <top/>
      <bottom style="thin">
        <color rgb="FFD8D8D8"/>
      </bottom>
      <diagonal/>
    </border>
    <border>
      <left/>
      <right/>
      <top style="thin">
        <color rgb="FFD8D8D8"/>
      </top>
      <bottom/>
      <diagonal/>
    </border>
    <border>
      <left/>
      <right style="medium">
        <color rgb="FFD8D8D8"/>
      </right>
      <top style="thin">
        <color rgb="FFD8D8D8"/>
      </top>
      <bottom/>
      <diagonal/>
    </border>
    <border>
      <left/>
      <right/>
      <top/>
      <bottom style="thin">
        <color rgb="FF004563"/>
      </bottom>
      <diagonal/>
    </border>
    <border>
      <left/>
      <right/>
      <top/>
      <bottom style="thin">
        <color rgb="FF004563"/>
      </bottom>
      <diagonal/>
    </border>
    <border>
      <left/>
      <right style="medium">
        <color rgb="FFD8D8D8"/>
      </right>
      <top/>
      <bottom style="thin">
        <color rgb="FF004563"/>
      </bottom>
      <diagonal/>
    </border>
    <border>
      <left style="thin">
        <color rgb="FFD8D8D8"/>
      </left>
      <right style="medium">
        <color rgb="FFD8D8D8"/>
      </right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medium">
        <color rgb="FFD8D8D8"/>
      </left>
      <right/>
      <top/>
      <bottom style="thin">
        <color rgb="FF004563"/>
      </bottom>
      <diagonal/>
    </border>
    <border>
      <left/>
      <right/>
      <top/>
      <bottom style="thin">
        <color rgb="FF004563"/>
      </bottom>
      <diagonal/>
    </border>
    <border>
      <left style="medium">
        <color rgb="FFD8D8D8"/>
      </left>
      <right/>
      <top style="thin">
        <color rgb="FFD8D8D8"/>
      </top>
      <bottom style="medium">
        <color rgb="FFD8D8D8"/>
      </bottom>
      <diagonal/>
    </border>
    <border>
      <left/>
      <right/>
      <top style="thin">
        <color rgb="FFD8D8D8"/>
      </top>
      <bottom style="medium">
        <color rgb="FFD8D8D8"/>
      </bottom>
      <diagonal/>
    </border>
    <border>
      <left style="thin">
        <color rgb="FFD8D8D8"/>
      </left>
      <right/>
      <top style="thin">
        <color rgb="FFD8D8D8"/>
      </top>
      <bottom style="medium">
        <color rgb="FFD8D8D8"/>
      </bottom>
      <diagonal/>
    </border>
    <border>
      <left/>
      <right style="medium">
        <color rgb="FFD8D8D8"/>
      </right>
      <top style="thin">
        <color rgb="FFD8D8D8"/>
      </top>
      <bottom style="medium">
        <color rgb="FFD8D8D8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60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 vertical="top"/>
    </xf>
    <xf numFmtId="0" fontId="2" fillId="0" borderId="6" xfId="0" applyFont="1" applyBorder="1" applyAlignment="1">
      <alignment vertical="top" wrapText="1"/>
    </xf>
    <xf numFmtId="0" fontId="8" fillId="0" borderId="0" xfId="0" applyFont="1" applyAlignment="1">
      <alignment horizontal="left" vertical="top"/>
    </xf>
    <xf numFmtId="0" fontId="2" fillId="0" borderId="0" xfId="0" applyFont="1"/>
    <xf numFmtId="0" fontId="10" fillId="0" borderId="0" xfId="0" applyFont="1"/>
    <xf numFmtId="0" fontId="10" fillId="0" borderId="0" xfId="0" applyFont="1"/>
    <xf numFmtId="0" fontId="2" fillId="0" borderId="7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11" fillId="0" borderId="0" xfId="0" applyFont="1"/>
    <xf numFmtId="0" fontId="12" fillId="0" borderId="8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7" fillId="0" borderId="9" xfId="0" applyFont="1" applyBorder="1"/>
    <xf numFmtId="0" fontId="8" fillId="0" borderId="9" xfId="0" applyFont="1" applyBorder="1"/>
    <xf numFmtId="0" fontId="13" fillId="2" borderId="10" xfId="0" applyFont="1" applyFill="1" applyBorder="1"/>
    <xf numFmtId="0" fontId="13" fillId="2" borderId="11" xfId="0" applyFont="1" applyFill="1" applyBorder="1"/>
    <xf numFmtId="0" fontId="13" fillId="2" borderId="11" xfId="0" applyFont="1" applyFill="1" applyBorder="1" applyAlignment="1">
      <alignment wrapText="1"/>
    </xf>
    <xf numFmtId="0" fontId="14" fillId="2" borderId="11" xfId="0" applyFont="1" applyFill="1" applyBorder="1" applyAlignment="1">
      <alignment wrapText="1"/>
    </xf>
    <xf numFmtId="0" fontId="14" fillId="2" borderId="11" xfId="0" applyFont="1" applyFill="1" applyBorder="1"/>
    <xf numFmtId="0" fontId="14" fillId="2" borderId="12" xfId="0" applyFont="1" applyFill="1" applyBorder="1"/>
    <xf numFmtId="0" fontId="15" fillId="0" borderId="0" xfId="0" applyFont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0" fillId="0" borderId="13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  <xf numFmtId="0" fontId="12" fillId="0" borderId="14" xfId="0" applyFont="1" applyBorder="1" applyAlignment="1">
      <alignment vertical="top" wrapText="1"/>
    </xf>
    <xf numFmtId="0" fontId="1" fillId="0" borderId="14" xfId="0" applyFont="1" applyBorder="1"/>
    <xf numFmtId="0" fontId="2" fillId="0" borderId="1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0" fillId="0" borderId="18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" fillId="0" borderId="8" xfId="0" applyFont="1" applyBorder="1"/>
    <xf numFmtId="0" fontId="2" fillId="0" borderId="8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8" xfId="0" applyFont="1" applyBorder="1" applyAlignment="1">
      <alignment vertical="top" wrapText="1"/>
    </xf>
    <xf numFmtId="164" fontId="8" fillId="0" borderId="9" xfId="0" applyNumberFormat="1" applyFont="1" applyBorder="1"/>
    <xf numFmtId="0" fontId="1" fillId="0" borderId="0" xfId="0" applyFont="1"/>
    <xf numFmtId="0" fontId="10" fillId="0" borderId="1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6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top" wrapText="1"/>
    </xf>
    <xf numFmtId="0" fontId="13" fillId="2" borderId="22" xfId="0" applyFont="1" applyFill="1" applyBorder="1" applyAlignment="1">
      <alignment vertical="center"/>
    </xf>
    <xf numFmtId="0" fontId="13" fillId="2" borderId="23" xfId="0" applyFont="1" applyFill="1" applyBorder="1" applyAlignment="1">
      <alignment vertical="center"/>
    </xf>
    <xf numFmtId="0" fontId="13" fillId="2" borderId="24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8" fillId="2" borderId="10" xfId="0" applyFont="1" applyFill="1" applyBorder="1"/>
    <xf numFmtId="0" fontId="18" fillId="2" borderId="11" xfId="0" applyFont="1" applyFill="1" applyBorder="1"/>
    <xf numFmtId="0" fontId="2" fillId="0" borderId="25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10" fillId="0" borderId="26" xfId="0" applyFont="1" applyBorder="1" applyAlignment="1">
      <alignment horizontal="left" vertical="top"/>
    </xf>
    <xf numFmtId="0" fontId="1" fillId="0" borderId="26" xfId="0" applyFont="1" applyBorder="1"/>
    <xf numFmtId="0" fontId="2" fillId="0" borderId="26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165" fontId="8" fillId="0" borderId="9" xfId="0" applyNumberFormat="1" applyFont="1" applyBorder="1" applyAlignment="1">
      <alignment vertical="top" wrapText="1"/>
    </xf>
    <xf numFmtId="167" fontId="8" fillId="0" borderId="9" xfId="0" applyNumberFormat="1" applyFont="1" applyBorder="1" applyAlignment="1">
      <alignment vertical="top" wrapText="1"/>
    </xf>
    <xf numFmtId="0" fontId="13" fillId="2" borderId="10" xfId="0" applyFont="1" applyFill="1" applyBorder="1" applyAlignment="1">
      <alignment wrapText="1"/>
    </xf>
    <xf numFmtId="0" fontId="2" fillId="0" borderId="8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8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1" fillId="0" borderId="21" xfId="0" applyFont="1" applyBorder="1"/>
    <xf numFmtId="0" fontId="10" fillId="0" borderId="25" xfId="0" applyFont="1" applyBorder="1" applyAlignment="1">
      <alignment vertical="top" wrapText="1"/>
    </xf>
    <xf numFmtId="0" fontId="10" fillId="0" borderId="26" xfId="0" applyFont="1" applyBorder="1" applyAlignment="1">
      <alignment vertical="top" wrapText="1"/>
    </xf>
    <xf numFmtId="0" fontId="12" fillId="0" borderId="26" xfId="0" applyFont="1" applyBorder="1" applyAlignment="1">
      <alignment horizontal="center" vertical="top" wrapText="1"/>
    </xf>
    <xf numFmtId="0" fontId="16" fillId="0" borderId="0" xfId="0" applyFont="1"/>
    <xf numFmtId="0" fontId="1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top" wrapText="1"/>
    </xf>
    <xf numFmtId="0" fontId="10" fillId="0" borderId="9" xfId="0" applyFont="1" applyBorder="1" applyAlignment="1">
      <alignment wrapText="1"/>
    </xf>
    <xf numFmtId="0" fontId="10" fillId="3" borderId="9" xfId="0" applyFont="1" applyFill="1" applyBorder="1" applyAlignment="1">
      <alignment wrapText="1"/>
    </xf>
    <xf numFmtId="0" fontId="10" fillId="3" borderId="33" xfId="0" applyFont="1" applyFill="1" applyBorder="1" applyAlignment="1">
      <alignment wrapText="1"/>
    </xf>
    <xf numFmtId="0" fontId="8" fillId="0" borderId="9" xfId="0" applyFont="1" applyBorder="1" applyAlignment="1">
      <alignment vertical="top" wrapText="1"/>
    </xf>
    <xf numFmtId="0" fontId="2" fillId="0" borderId="20" xfId="0" applyFont="1" applyBorder="1" applyAlignment="1">
      <alignment vertical="top"/>
    </xf>
    <xf numFmtId="164" fontId="2" fillId="0" borderId="9" xfId="0" applyNumberFormat="1" applyFont="1" applyBorder="1" applyAlignment="1">
      <alignment horizontal="left" vertical="top" wrapText="1"/>
    </xf>
    <xf numFmtId="168" fontId="2" fillId="3" borderId="9" xfId="0" applyNumberFormat="1" applyFont="1" applyFill="1" applyBorder="1" applyAlignment="1">
      <alignment horizontal="left" vertical="top" wrapText="1"/>
    </xf>
    <xf numFmtId="168" fontId="2" fillId="3" borderId="33" xfId="0" applyNumberFormat="1" applyFont="1" applyFill="1" applyBorder="1" applyAlignment="1">
      <alignment horizontal="left" vertical="top" wrapText="1"/>
    </xf>
    <xf numFmtId="0" fontId="8" fillId="0" borderId="9" xfId="0" applyFont="1" applyBorder="1" applyAlignment="1">
      <alignment horizontal="right" vertical="top" wrapText="1"/>
    </xf>
    <xf numFmtId="0" fontId="8" fillId="0" borderId="0" xfId="0" applyFont="1" applyAlignment="1">
      <alignment vertical="top" wrapText="1"/>
    </xf>
    <xf numFmtId="0" fontId="2" fillId="0" borderId="18" xfId="0" applyFont="1" applyBorder="1" applyAlignment="1">
      <alignment horizontal="left" vertical="top" wrapText="1"/>
    </xf>
    <xf numFmtId="164" fontId="2" fillId="3" borderId="9" xfId="0" applyNumberFormat="1" applyFont="1" applyFill="1" applyBorder="1" applyAlignment="1">
      <alignment horizontal="left" vertical="top" wrapText="1"/>
    </xf>
    <xf numFmtId="0" fontId="12" fillId="0" borderId="0" xfId="0" applyFont="1" applyAlignment="1">
      <alignment horizontal="center" vertical="top" wrapText="1"/>
    </xf>
    <xf numFmtId="0" fontId="2" fillId="3" borderId="34" xfId="0" applyFont="1" applyFill="1" applyBorder="1" applyAlignment="1">
      <alignment vertical="top"/>
    </xf>
    <xf numFmtId="164" fontId="8" fillId="0" borderId="0" xfId="0" applyNumberFormat="1" applyFont="1"/>
    <xf numFmtId="0" fontId="2" fillId="3" borderId="9" xfId="0" applyFont="1" applyFill="1" applyBorder="1" applyAlignment="1">
      <alignment horizontal="left" vertical="top" wrapText="1"/>
    </xf>
    <xf numFmtId="168" fontId="2" fillId="0" borderId="9" xfId="0" applyNumberFormat="1" applyFont="1" applyBorder="1" applyAlignment="1">
      <alignment horizontal="left" vertical="top" wrapText="1"/>
    </xf>
    <xf numFmtId="168" fontId="2" fillId="0" borderId="33" xfId="0" applyNumberFormat="1" applyFont="1" applyBorder="1" applyAlignment="1">
      <alignment horizontal="left" vertical="top" wrapText="1"/>
    </xf>
    <xf numFmtId="0" fontId="8" fillId="0" borderId="0" xfId="0" applyFont="1" applyAlignment="1">
      <alignment horizontal="right" vertical="top" wrapText="1"/>
    </xf>
    <xf numFmtId="0" fontId="21" fillId="0" borderId="0" xfId="0" applyFont="1"/>
    <xf numFmtId="0" fontId="14" fillId="2" borderId="11" xfId="0" applyFont="1" applyFill="1" applyBorder="1" applyAlignment="1">
      <alignment vertical="center" wrapText="1"/>
    </xf>
    <xf numFmtId="0" fontId="14" fillId="2" borderId="12" xfId="0" applyFont="1" applyFill="1" applyBorder="1" applyAlignment="1">
      <alignment vertical="center" wrapText="1"/>
    </xf>
    <xf numFmtId="0" fontId="10" fillId="0" borderId="13" xfId="0" applyFont="1" applyBorder="1"/>
    <xf numFmtId="0" fontId="10" fillId="0" borderId="14" xfId="0" applyFont="1" applyBorder="1"/>
    <xf numFmtId="0" fontId="2" fillId="0" borderId="14" xfId="0" applyFont="1" applyBorder="1"/>
    <xf numFmtId="0" fontId="12" fillId="0" borderId="14" xfId="0" applyFont="1" applyBorder="1" applyAlignment="1">
      <alignment wrapText="1"/>
    </xf>
    <xf numFmtId="0" fontId="22" fillId="0" borderId="14" xfId="0" applyFont="1" applyBorder="1"/>
    <xf numFmtId="0" fontId="2" fillId="0" borderId="17" xfId="0" applyFont="1" applyBorder="1"/>
    <xf numFmtId="0" fontId="15" fillId="0" borderId="0" xfId="0" applyFont="1"/>
    <xf numFmtId="0" fontId="10" fillId="0" borderId="8" xfId="0" applyFont="1" applyBorder="1" applyAlignment="1">
      <alignment horizontal="left" vertical="top" wrapText="1"/>
    </xf>
    <xf numFmtId="0" fontId="2" fillId="0" borderId="21" xfId="0" applyFont="1" applyBorder="1" applyAlignment="1">
      <alignment vertical="top"/>
    </xf>
    <xf numFmtId="0" fontId="10" fillId="0" borderId="37" xfId="0" applyFont="1" applyBorder="1" applyAlignment="1">
      <alignment horizontal="left" vertical="top"/>
    </xf>
    <xf numFmtId="0" fontId="10" fillId="0" borderId="38" xfId="0" applyFont="1" applyBorder="1" applyAlignment="1">
      <alignment horizontal="left" vertical="top"/>
    </xf>
    <xf numFmtId="0" fontId="10" fillId="0" borderId="38" xfId="0" applyFont="1" applyBorder="1" applyAlignment="1">
      <alignment horizontal="left" vertical="top" wrapText="1"/>
    </xf>
    <xf numFmtId="0" fontId="13" fillId="5" borderId="41" xfId="0" applyFont="1" applyFill="1" applyBorder="1"/>
    <xf numFmtId="0" fontId="13" fillId="5" borderId="42" xfId="0" applyFont="1" applyFill="1" applyBorder="1"/>
    <xf numFmtId="0" fontId="13" fillId="5" borderId="42" xfId="0" applyFont="1" applyFill="1" applyBorder="1" applyAlignment="1">
      <alignment wrapText="1"/>
    </xf>
    <xf numFmtId="0" fontId="14" fillId="5" borderId="42" xfId="0" applyFont="1" applyFill="1" applyBorder="1" applyAlignment="1">
      <alignment wrapText="1"/>
    </xf>
    <xf numFmtId="0" fontId="14" fillId="5" borderId="42" xfId="0" applyFont="1" applyFill="1" applyBorder="1"/>
    <xf numFmtId="0" fontId="14" fillId="5" borderId="43" xfId="0" applyFont="1" applyFill="1" applyBorder="1"/>
    <xf numFmtId="0" fontId="13" fillId="5" borderId="44" xfId="0" applyFont="1" applyFill="1" applyBorder="1"/>
    <xf numFmtId="0" fontId="13" fillId="5" borderId="23" xfId="0" applyFont="1" applyFill="1" applyBorder="1"/>
    <xf numFmtId="0" fontId="13" fillId="5" borderId="23" xfId="0" applyFont="1" applyFill="1" applyBorder="1" applyAlignment="1">
      <alignment wrapText="1"/>
    </xf>
    <xf numFmtId="0" fontId="14" fillId="5" borderId="23" xfId="0" applyFont="1" applyFill="1" applyBorder="1" applyAlignment="1">
      <alignment wrapText="1"/>
    </xf>
    <xf numFmtId="0" fontId="14" fillId="5" borderId="23" xfId="0" applyFont="1" applyFill="1" applyBorder="1"/>
    <xf numFmtId="0" fontId="14" fillId="5" borderId="45" xfId="0" applyFont="1" applyFill="1" applyBorder="1"/>
    <xf numFmtId="0" fontId="2" fillId="0" borderId="46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wrapText="1"/>
    </xf>
    <xf numFmtId="0" fontId="10" fillId="6" borderId="44" xfId="0" applyFont="1" applyFill="1" applyBorder="1" applyAlignment="1">
      <alignment horizontal="left" vertical="top"/>
    </xf>
    <xf numFmtId="0" fontId="10" fillId="6" borderId="23" xfId="0" applyFont="1" applyFill="1" applyBorder="1" applyAlignment="1">
      <alignment horizontal="left" vertical="top"/>
    </xf>
    <xf numFmtId="164" fontId="10" fillId="6" borderId="23" xfId="0" applyNumberFormat="1" applyFont="1" applyFill="1" applyBorder="1" applyAlignment="1">
      <alignment horizontal="right" vertical="top"/>
    </xf>
    <xf numFmtId="0" fontId="2" fillId="6" borderId="23" xfId="0" applyFont="1" applyFill="1" applyBorder="1"/>
    <xf numFmtId="0" fontId="2" fillId="6" borderId="23" xfId="0" applyFont="1" applyFill="1" applyBorder="1" applyAlignment="1">
      <alignment vertical="center"/>
    </xf>
    <xf numFmtId="0" fontId="2" fillId="6" borderId="45" xfId="0" applyFont="1" applyFill="1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47" xfId="0" applyFont="1" applyBorder="1" applyAlignment="1">
      <alignment vertical="center"/>
    </xf>
    <xf numFmtId="168" fontId="10" fillId="6" borderId="23" xfId="0" applyNumberFormat="1" applyFont="1" applyFill="1" applyBorder="1" applyAlignment="1">
      <alignment horizontal="right" vertical="top"/>
    </xf>
    <xf numFmtId="0" fontId="2" fillId="6" borderId="23" xfId="0" applyFont="1" applyFill="1" applyBorder="1" applyAlignment="1">
      <alignment vertical="top"/>
    </xf>
    <xf numFmtId="168" fontId="2" fillId="0" borderId="0" xfId="0" applyNumberFormat="1" applyFont="1" applyAlignment="1">
      <alignment horizontal="right" vertical="top"/>
    </xf>
    <xf numFmtId="0" fontId="10" fillId="6" borderId="44" xfId="0" applyFont="1" applyFill="1" applyBorder="1" applyAlignment="1">
      <alignment horizontal="left" vertical="center"/>
    </xf>
    <xf numFmtId="0" fontId="10" fillId="6" borderId="23" xfId="0" applyFont="1" applyFill="1" applyBorder="1" applyAlignment="1">
      <alignment horizontal="left" vertical="center"/>
    </xf>
    <xf numFmtId="169" fontId="10" fillId="6" borderId="23" xfId="0" applyNumberFormat="1" applyFont="1" applyFill="1" applyBorder="1" applyAlignment="1">
      <alignment horizontal="right" vertical="center"/>
    </xf>
    <xf numFmtId="0" fontId="2" fillId="0" borderId="48" xfId="0" applyFont="1" applyBorder="1" applyAlignment="1">
      <alignment horizontal="left" vertical="top"/>
    </xf>
    <xf numFmtId="0" fontId="2" fillId="0" borderId="49" xfId="0" applyFont="1" applyBorder="1" applyAlignment="1">
      <alignment horizontal="left" vertical="top"/>
    </xf>
    <xf numFmtId="0" fontId="10" fillId="0" borderId="49" xfId="0" applyFont="1" applyBorder="1" applyAlignment="1">
      <alignment horizontal="left" vertical="top"/>
    </xf>
    <xf numFmtId="169" fontId="2" fillId="0" borderId="49" xfId="0" applyNumberFormat="1" applyFont="1" applyBorder="1" applyAlignment="1">
      <alignment horizontal="right" vertical="center"/>
    </xf>
    <xf numFmtId="0" fontId="2" fillId="0" borderId="49" xfId="0" applyFont="1" applyBorder="1" applyAlignment="1">
      <alignment vertical="top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7" borderId="51" xfId="0" applyFont="1" applyFill="1" applyBorder="1" applyAlignment="1">
      <alignment horizontal="left" vertical="center" wrapText="1"/>
    </xf>
    <xf numFmtId="0" fontId="10" fillId="8" borderId="52" xfId="0" applyFont="1" applyFill="1" applyBorder="1" applyAlignment="1">
      <alignment horizontal="center" vertical="top" wrapText="1"/>
    </xf>
    <xf numFmtId="0" fontId="10" fillId="0" borderId="0" xfId="0" applyFont="1" applyAlignment="1">
      <alignment wrapText="1"/>
    </xf>
    <xf numFmtId="0" fontId="2" fillId="10" borderId="23" xfId="0" applyFont="1" applyFill="1" applyBorder="1" applyAlignment="1">
      <alignment horizontal="left" vertical="top" wrapText="1"/>
    </xf>
    <xf numFmtId="0" fontId="2" fillId="10" borderId="23" xfId="0" applyFont="1" applyFill="1" applyBorder="1" applyAlignment="1">
      <alignment horizontal="center" vertical="top" wrapText="1"/>
    </xf>
    <xf numFmtId="0" fontId="2" fillId="10" borderId="23" xfId="0" applyFont="1" applyFill="1" applyBorder="1" applyAlignment="1">
      <alignment horizontal="left" wrapText="1"/>
    </xf>
    <xf numFmtId="170" fontId="24" fillId="10" borderId="23" xfId="0" applyNumberFormat="1" applyFont="1" applyFill="1" applyBorder="1" applyAlignment="1">
      <alignment horizontal="center" vertical="top" shrinkToFit="1"/>
    </xf>
    <xf numFmtId="0" fontId="2" fillId="9" borderId="55" xfId="0" applyFont="1" applyFill="1" applyBorder="1" applyAlignment="1">
      <alignment horizontal="left" vertical="top" wrapText="1"/>
    </xf>
    <xf numFmtId="0" fontId="2" fillId="9" borderId="23" xfId="0" applyFont="1" applyFill="1" applyBorder="1" applyAlignment="1">
      <alignment horizontal="center" vertical="top" wrapText="1"/>
    </xf>
    <xf numFmtId="0" fontId="2" fillId="9" borderId="23" xfId="0" applyFont="1" applyFill="1" applyBorder="1" applyAlignment="1">
      <alignment horizontal="left" wrapText="1"/>
    </xf>
    <xf numFmtId="170" fontId="24" fillId="9" borderId="51" xfId="0" applyNumberFormat="1" applyFont="1" applyFill="1" applyBorder="1" applyAlignment="1">
      <alignment horizontal="center" vertical="top" shrinkToFit="1"/>
    </xf>
    <xf numFmtId="0" fontId="2" fillId="0" borderId="56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170" fontId="24" fillId="0" borderId="57" xfId="0" applyNumberFormat="1" applyFont="1" applyBorder="1" applyAlignment="1">
      <alignment horizontal="center" vertical="top" shrinkToFit="1"/>
    </xf>
    <xf numFmtId="0" fontId="2" fillId="9" borderId="23" xfId="0" applyFont="1" applyFill="1" applyBorder="1" applyAlignment="1">
      <alignment horizontal="left" vertical="top" wrapText="1"/>
    </xf>
    <xf numFmtId="170" fontId="24" fillId="9" borderId="23" xfId="0" applyNumberFormat="1" applyFont="1" applyFill="1" applyBorder="1" applyAlignment="1">
      <alignment horizontal="center" vertical="top" shrinkToFit="1"/>
    </xf>
    <xf numFmtId="0" fontId="2" fillId="11" borderId="55" xfId="0" applyFont="1" applyFill="1" applyBorder="1" applyAlignment="1">
      <alignment horizontal="left" vertical="top" wrapText="1"/>
    </xf>
    <xf numFmtId="0" fontId="2" fillId="11" borderId="23" xfId="0" applyFont="1" applyFill="1" applyBorder="1" applyAlignment="1">
      <alignment horizontal="left" wrapText="1"/>
    </xf>
    <xf numFmtId="0" fontId="2" fillId="11" borderId="23" xfId="0" applyFont="1" applyFill="1" applyBorder="1" applyAlignment="1">
      <alignment horizontal="center" vertical="top" wrapText="1"/>
    </xf>
    <xf numFmtId="170" fontId="24" fillId="11" borderId="51" xfId="0" applyNumberFormat="1" applyFont="1" applyFill="1" applyBorder="1" applyAlignment="1">
      <alignment horizontal="center" vertical="top" shrinkToFit="1"/>
    </xf>
    <xf numFmtId="0" fontId="2" fillId="11" borderId="59" xfId="0" applyFont="1" applyFill="1" applyBorder="1" applyAlignment="1">
      <alignment horizontal="left" vertical="top" wrapText="1"/>
    </xf>
    <xf numFmtId="0" fontId="2" fillId="11" borderId="60" xfId="0" applyFont="1" applyFill="1" applyBorder="1" applyAlignment="1">
      <alignment horizontal="left" wrapText="1"/>
    </xf>
    <xf numFmtId="0" fontId="2" fillId="11" borderId="60" xfId="0" applyFont="1" applyFill="1" applyBorder="1" applyAlignment="1">
      <alignment horizontal="center" vertical="top" wrapText="1"/>
    </xf>
    <xf numFmtId="170" fontId="24" fillId="11" borderId="61" xfId="0" applyNumberFormat="1" applyFont="1" applyFill="1" applyBorder="1" applyAlignment="1">
      <alignment horizontal="center" vertical="top" shrinkToFit="1"/>
    </xf>
    <xf numFmtId="170" fontId="2" fillId="10" borderId="23" xfId="0" applyNumberFormat="1" applyFont="1" applyFill="1" applyBorder="1" applyAlignment="1">
      <alignment horizontal="center" vertical="top" wrapText="1"/>
    </xf>
    <xf numFmtId="0" fontId="2" fillId="11" borderId="62" xfId="0" applyFont="1" applyFill="1" applyBorder="1" applyAlignment="1">
      <alignment horizontal="left" vertical="top" wrapText="1"/>
    </xf>
    <xf numFmtId="0" fontId="2" fillId="11" borderId="63" xfId="0" applyFont="1" applyFill="1" applyBorder="1" applyAlignment="1">
      <alignment horizontal="left" wrapText="1"/>
    </xf>
    <xf numFmtId="0" fontId="2" fillId="11" borderId="63" xfId="0" applyFont="1" applyFill="1" applyBorder="1" applyAlignment="1">
      <alignment horizontal="center" vertical="top" wrapText="1"/>
    </xf>
    <xf numFmtId="170" fontId="24" fillId="11" borderId="64" xfId="0" applyNumberFormat="1" applyFont="1" applyFill="1" applyBorder="1" applyAlignment="1">
      <alignment horizontal="center" vertical="top" shrinkToFit="1"/>
    </xf>
    <xf numFmtId="0" fontId="2" fillId="11" borderId="64" xfId="0" applyFont="1" applyFill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25" fillId="0" borderId="0" xfId="0" applyFont="1"/>
    <xf numFmtId="164" fontId="25" fillId="0" borderId="0" xfId="0" applyNumberFormat="1" applyFont="1"/>
    <xf numFmtId="171" fontId="1" fillId="0" borderId="0" xfId="0" applyNumberFormat="1" applyFont="1"/>
    <xf numFmtId="166" fontId="1" fillId="0" borderId="0" xfId="0" applyNumberFormat="1" applyFont="1"/>
    <xf numFmtId="168" fontId="1" fillId="0" borderId="0" xfId="0" applyNumberFormat="1" applyFont="1"/>
    <xf numFmtId="168" fontId="25" fillId="0" borderId="0" xfId="0" applyNumberFormat="1" applyFont="1"/>
    <xf numFmtId="172" fontId="1" fillId="0" borderId="0" xfId="0" applyNumberFormat="1" applyFont="1"/>
    <xf numFmtId="0" fontId="2" fillId="0" borderId="19" xfId="0" applyFont="1" applyBorder="1" applyAlignment="1">
      <alignment horizontal="left" vertical="top"/>
    </xf>
    <xf numFmtId="0" fontId="4" fillId="0" borderId="20" xfId="0" applyFont="1" applyBorder="1"/>
    <xf numFmtId="0" fontId="19" fillId="0" borderId="28" xfId="0" applyFont="1" applyBorder="1" applyAlignment="1">
      <alignment horizontal="left" vertical="center" wrapText="1"/>
    </xf>
    <xf numFmtId="0" fontId="4" fillId="0" borderId="28" xfId="0" applyFont="1" applyBorder="1"/>
    <xf numFmtId="0" fontId="4" fillId="0" borderId="29" xfId="0" applyFont="1" applyBorder="1"/>
    <xf numFmtId="0" fontId="4" fillId="0" borderId="26" xfId="0" applyFont="1" applyBorder="1"/>
    <xf numFmtId="0" fontId="4" fillId="0" borderId="27" xfId="0" applyFont="1" applyBorder="1"/>
    <xf numFmtId="0" fontId="20" fillId="0" borderId="8" xfId="0" applyFont="1" applyBorder="1" applyAlignment="1">
      <alignment horizontal="left" vertical="center" wrapText="1"/>
    </xf>
    <xf numFmtId="0" fontId="4" fillId="0" borderId="8" xfId="0" applyFont="1" applyBorder="1"/>
    <xf numFmtId="0" fontId="4" fillId="0" borderId="21" xfId="0" applyFont="1" applyBorder="1"/>
    <xf numFmtId="0" fontId="2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top" wrapText="1"/>
    </xf>
    <xf numFmtId="0" fontId="10" fillId="0" borderId="19" xfId="0" applyFont="1" applyBorder="1" applyAlignment="1">
      <alignment wrapText="1"/>
    </xf>
    <xf numFmtId="165" fontId="2" fillId="3" borderId="19" xfId="0" applyNumberFormat="1" applyFont="1" applyFill="1" applyBorder="1" applyAlignment="1">
      <alignment horizontal="right" vertical="top" wrapText="1"/>
    </xf>
    <xf numFmtId="20" fontId="2" fillId="3" borderId="19" xfId="0" applyNumberFormat="1" applyFont="1" applyFill="1" applyBorder="1" applyAlignment="1">
      <alignment horizontal="right" vertical="top" wrapText="1"/>
    </xf>
    <xf numFmtId="164" fontId="2" fillId="0" borderId="19" xfId="0" applyNumberFormat="1" applyFont="1" applyBorder="1" applyAlignment="1">
      <alignment horizontal="right" vertical="top" wrapText="1"/>
    </xf>
    <xf numFmtId="0" fontId="20" fillId="0" borderId="14" xfId="0" applyFont="1" applyBorder="1" applyAlignment="1">
      <alignment horizontal="left" vertical="center" wrapText="1"/>
    </xf>
    <xf numFmtId="0" fontId="4" fillId="0" borderId="14" xfId="0" applyFont="1" applyBorder="1"/>
    <xf numFmtId="0" fontId="4" fillId="0" borderId="17" xfId="0" applyFont="1" applyBorder="1"/>
    <xf numFmtId="0" fontId="20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66" fontId="2" fillId="3" borderId="19" xfId="0" applyNumberFormat="1" applyFont="1" applyFill="1" applyBorder="1" applyAlignment="1">
      <alignment horizontal="right" vertical="top" wrapText="1"/>
    </xf>
    <xf numFmtId="164" fontId="2" fillId="3" borderId="19" xfId="0" applyNumberFormat="1" applyFont="1" applyFill="1" applyBorder="1" applyAlignment="1">
      <alignment horizontal="right" vertical="top" wrapText="1"/>
    </xf>
    <xf numFmtId="0" fontId="2" fillId="0" borderId="19" xfId="0" applyFont="1" applyBorder="1" applyAlignment="1">
      <alignment horizontal="right" vertical="top" wrapText="1"/>
    </xf>
    <xf numFmtId="0" fontId="2" fillId="3" borderId="19" xfId="0" applyFont="1" applyFill="1" applyBorder="1" applyAlignment="1">
      <alignment horizontal="right" vertical="top" wrapText="1"/>
    </xf>
    <xf numFmtId="49" fontId="2" fillId="3" borderId="19" xfId="0" applyNumberFormat="1" applyFont="1" applyFill="1" applyBorder="1" applyAlignment="1">
      <alignment horizontal="right" vertical="top" wrapText="1"/>
    </xf>
    <xf numFmtId="0" fontId="2" fillId="0" borderId="8" xfId="0" applyFont="1" applyBorder="1" applyAlignment="1">
      <alignment horizontal="left" vertical="center" wrapText="1"/>
    </xf>
    <xf numFmtId="166" fontId="2" fillId="0" borderId="19" xfId="0" applyNumberFormat="1" applyFont="1" applyBorder="1" applyAlignment="1">
      <alignment horizontal="right" vertical="top" wrapText="1"/>
    </xf>
    <xf numFmtId="165" fontId="2" fillId="0" borderId="19" xfId="0" applyNumberFormat="1" applyFont="1" applyBorder="1" applyAlignment="1">
      <alignment horizontal="right" vertical="top" wrapText="1"/>
    </xf>
    <xf numFmtId="0" fontId="20" fillId="0" borderId="2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Font="1" applyAlignment="1"/>
    <xf numFmtId="0" fontId="4" fillId="0" borderId="5" xfId="0" applyFont="1" applyBorder="1"/>
    <xf numFmtId="0" fontId="14" fillId="2" borderId="30" xfId="0" applyFont="1" applyFill="1" applyBorder="1" applyAlignment="1">
      <alignment horizontal="left" wrapText="1"/>
    </xf>
    <xf numFmtId="0" fontId="4" fillId="0" borderId="31" xfId="0" applyFont="1" applyBorder="1"/>
    <xf numFmtId="0" fontId="4" fillId="0" borderId="32" xfId="0" applyFont="1" applyBorder="1"/>
    <xf numFmtId="0" fontId="2" fillId="0" borderId="19" xfId="0" applyFont="1" applyBorder="1" applyAlignment="1">
      <alignment horizontal="center" vertical="top"/>
    </xf>
    <xf numFmtId="0" fontId="2" fillId="3" borderId="19" xfId="0" applyFont="1" applyFill="1" applyBorder="1" applyAlignment="1">
      <alignment horizontal="left" vertical="top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2" fillId="3" borderId="15" xfId="0" applyFont="1" applyFill="1" applyBorder="1" applyAlignment="1">
      <alignment horizontal="right" vertical="top" wrapText="1"/>
    </xf>
    <xf numFmtId="0" fontId="4" fillId="0" borderId="16" xfId="0" applyFont="1" applyBorder="1"/>
    <xf numFmtId="0" fontId="2" fillId="0" borderId="19" xfId="0" applyFont="1" applyBorder="1" applyAlignment="1">
      <alignment horizontal="right" vertical="center" wrapText="1"/>
    </xf>
    <xf numFmtId="49" fontId="2" fillId="3" borderId="15" xfId="0" applyNumberFormat="1" applyFont="1" applyFill="1" applyBorder="1" applyAlignment="1">
      <alignment horizontal="right" vertical="top" wrapText="1"/>
    </xf>
    <xf numFmtId="0" fontId="2" fillId="0" borderId="14" xfId="0" applyFont="1" applyBorder="1" applyAlignment="1">
      <alignment horizontal="left" vertical="center" wrapText="1"/>
    </xf>
    <xf numFmtId="0" fontId="10" fillId="9" borderId="53" xfId="0" applyFont="1" applyFill="1" applyBorder="1" applyAlignment="1">
      <alignment horizontal="center" vertical="center" textRotation="90" wrapText="1"/>
    </xf>
    <xf numFmtId="0" fontId="4" fillId="0" borderId="54" xfId="0" applyFont="1" applyBorder="1"/>
    <xf numFmtId="0" fontId="4" fillId="0" borderId="58" xfId="0" applyFont="1" applyBorder="1"/>
    <xf numFmtId="0" fontId="10" fillId="11" borderId="53" xfId="0" applyFont="1" applyFill="1" applyBorder="1" applyAlignment="1">
      <alignment horizontal="center" vertical="center" textRotation="90" wrapText="1"/>
    </xf>
    <xf numFmtId="0" fontId="2" fillId="3" borderId="39" xfId="0" applyFont="1" applyFill="1" applyBorder="1" applyAlignment="1">
      <alignment vertical="top" wrapText="1"/>
    </xf>
    <xf numFmtId="0" fontId="4" fillId="0" borderId="38" xfId="0" applyFont="1" applyBorder="1"/>
    <xf numFmtId="0" fontId="4" fillId="0" borderId="40" xfId="0" applyFont="1" applyBorder="1"/>
    <xf numFmtId="0" fontId="2" fillId="0" borderId="0" xfId="0" applyFont="1" applyAlignment="1">
      <alignment horizontal="left" wrapText="1"/>
    </xf>
    <xf numFmtId="0" fontId="4" fillId="0" borderId="47" xfId="0" applyFont="1" applyBorder="1"/>
    <xf numFmtId="0" fontId="10" fillId="0" borderId="18" xfId="0" applyFont="1" applyBorder="1" applyAlignment="1">
      <alignment horizontal="left" vertical="top" wrapText="1"/>
    </xf>
    <xf numFmtId="0" fontId="13" fillId="2" borderId="35" xfId="0" applyFont="1" applyFill="1" applyBorder="1" applyAlignment="1">
      <alignment vertical="center" wrapText="1"/>
    </xf>
    <xf numFmtId="0" fontId="4" fillId="0" borderId="36" xfId="0" applyFont="1" applyBorder="1"/>
    <xf numFmtId="0" fontId="2" fillId="3" borderId="19" xfId="0" applyFont="1" applyFill="1" applyBorder="1" applyAlignment="1">
      <alignment horizontal="left" vertical="center"/>
    </xf>
    <xf numFmtId="49" fontId="23" fillId="3" borderId="19" xfId="0" applyNumberFormat="1" applyFont="1" applyFill="1" applyBorder="1" applyAlignment="1">
      <alignment horizontal="left" vertical="center"/>
    </xf>
    <xf numFmtId="0" fontId="10" fillId="3" borderId="19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top"/>
    </xf>
  </cellXfs>
  <cellStyles count="1">
    <cellStyle name="Normal" xfId="0" builtinId="0"/>
  </cellStyles>
  <dxfs count="3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rgb="FF7F7F7F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rgb="FF7F7F7F"/>
      </font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Input form-style" pivot="0" count="3" xr9:uid="{00000000-0011-0000-FFFF-FFFF00000000}">
      <tableStyleElement type="headerRow" dxfId="34"/>
      <tableStyleElement type="firstRowStripe" dxfId="33"/>
      <tableStyleElement type="secondRowStripe" dxfId="32"/>
    </tableStyle>
    <tableStyle name="Input form-style 2" pivot="0" count="3" xr9:uid="{00000000-0011-0000-FFFF-FFFF01000000}">
      <tableStyleElement type="headerRow" dxfId="31"/>
      <tableStyleElement type="firstRowStripe" dxfId="30"/>
      <tableStyleElement type="secondRowStripe" dxfId="29"/>
    </tableStyle>
    <tableStyle name="Input form-style 3" pivot="0" count="3" xr9:uid="{00000000-0011-0000-FFFF-FFFF02000000}">
      <tableStyleElement type="headerRow" dxfId="28"/>
      <tableStyleElement type="firstRowStripe" dxfId="27"/>
      <tableStyleElement type="secondRowStripe" dxfId="26"/>
    </tableStyle>
    <tableStyle name="Input form-style 4" pivot="0" count="3" xr9:uid="{00000000-0011-0000-FFFF-FFFF03000000}">
      <tableStyleElement type="headerRow" dxfId="25"/>
      <tableStyleElement type="firstRowStripe" dxfId="24"/>
      <tableStyleElement type="secondRowStripe" dxfId="23"/>
    </tableStyle>
    <tableStyle name="Example - Chemical parceling-style" pivot="0" count="3" xr9:uid="{00000000-0011-0000-FFFF-FFFF04000000}">
      <tableStyleElement type="headerRow" dxfId="22"/>
      <tableStyleElement type="firstRowStripe" dxfId="21"/>
      <tableStyleElement type="secondRowStripe" dxfId="20"/>
    </tableStyle>
    <tableStyle name="Example - Chemical parceling-style 2" pivot="0" count="3" xr9:uid="{00000000-0011-0000-FFFF-FFFF05000000}">
      <tableStyleElement type="headerRow" dxfId="19"/>
      <tableStyleElement type="firstRowStripe" dxfId="18"/>
      <tableStyleElement type="secondRowStripe" dxfId="17"/>
    </tableStyle>
    <tableStyle name="Example - Chemical parceling-style 3" pivot="0" count="3" xr9:uid="{00000000-0011-0000-FFFF-FFFF06000000}">
      <tableStyleElement type="headerRow" dxfId="16"/>
      <tableStyleElement type="firstRowStripe" dxfId="15"/>
      <tableStyleElement type="secondRowStripe" dxfId="14"/>
    </tableStyle>
    <tableStyle name="Example - Chemical parceling-style 4" pivot="0" count="3" xr9:uid="{00000000-0011-0000-FFFF-FFFF07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1</xdr:row>
      <xdr:rowOff>95250</xdr:rowOff>
    </xdr:from>
    <xdr:ext cx="1428750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1</xdr:row>
      <xdr:rowOff>95250</xdr:rowOff>
    </xdr:from>
    <xdr:ext cx="1428750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1066800</xdr:colOff>
      <xdr:row>22</xdr:row>
      <xdr:rowOff>-2085975</xdr:rowOff>
    </xdr:from>
    <xdr:ext cx="7724775" cy="63531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C5:AC7">
  <tableColumns count="1">
    <tableColumn id="1" xr3:uid="{00000000-0010-0000-0400-000001000000}" name="Vessel Type"/>
  </tableColumns>
  <tableStyleInfo name="Example - Chemical parceling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A5:AA12">
  <tableColumns count="1">
    <tableColumn id="1" xr3:uid="{00000000-0010-0000-0500-000001000000}" name="Fuel Type"/>
  </tableColumns>
  <tableStyleInfo name="Example - Chemical parceling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G5:AG7">
  <tableColumns count="1">
    <tableColumn id="1" xr3:uid="{00000000-0010-0000-0600-000001000000}" name="Precision"/>
  </tableColumns>
  <tableStyleInfo name="Example - Chemical parceling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E5:AE7">
  <tableColumns count="1">
    <tableColumn id="1" xr3:uid="{00000000-0010-0000-0700-000001000000}" name="Confirmation"/>
  </tableColumns>
  <tableStyleInfo name="Example - Chemical parceling-style 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eacargocharter.org/resourc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7" Type="http://schemas.openxmlformats.org/officeDocument/2006/relationships/table" Target="../tables/table4.xml"/><Relationship Id="rId2" Type="http://schemas.openxmlformats.org/officeDocument/2006/relationships/hyperlink" Target="mailto:example_user@example.com" TargetMode="External"/><Relationship Id="rId1" Type="http://schemas.openxmlformats.org/officeDocument/2006/relationships/hyperlink" Target="https://www.seacargocharter.org/resources/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BC263"/>
    <outlinePr summaryBelow="0" summaryRight="0"/>
    <pageSetUpPr fitToPage="1"/>
  </sheetPr>
  <dimension ref="A1:O776"/>
  <sheetViews>
    <sheetView showGridLines="0" tabSelected="1" workbookViewId="0">
      <selection activeCell="G90" sqref="G90"/>
    </sheetView>
  </sheetViews>
  <sheetFormatPr baseColWidth="10" defaultColWidth="12.625" defaultRowHeight="15" customHeight="1" x14ac:dyDescent="0.2"/>
  <cols>
    <col min="1" max="1" width="2.5" customWidth="1"/>
    <col min="2" max="2" width="7.625" customWidth="1"/>
    <col min="3" max="3" width="2.625" customWidth="1"/>
    <col min="4" max="4" width="15.875" customWidth="1"/>
    <col min="5" max="5" width="2.625" customWidth="1"/>
    <col min="6" max="6" width="18.5" customWidth="1"/>
    <col min="7" max="7" width="15.375" customWidth="1"/>
    <col min="8" max="9" width="14" customWidth="1"/>
    <col min="10" max="15" width="10.5" customWidth="1"/>
  </cols>
  <sheetData>
    <row r="1" spans="1:15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25">
      <c r="A3" s="1"/>
      <c r="B3" s="6"/>
      <c r="C3" s="7"/>
      <c r="D3" s="7"/>
      <c r="E3" s="7"/>
      <c r="F3" s="7"/>
      <c r="G3" s="7"/>
      <c r="H3" s="235" t="s">
        <v>0</v>
      </c>
      <c r="I3" s="228"/>
      <c r="J3" s="228"/>
      <c r="K3" s="228"/>
      <c r="L3" s="228"/>
      <c r="M3" s="228"/>
      <c r="N3" s="228"/>
      <c r="O3" s="229"/>
    </row>
    <row r="4" spans="1:15" ht="58.5" customHeight="1" x14ac:dyDescent="0.2">
      <c r="A4" s="1"/>
      <c r="B4" s="8" t="s">
        <v>1</v>
      </c>
      <c r="C4" s="9"/>
      <c r="D4" s="10"/>
      <c r="E4" s="10"/>
      <c r="F4" s="11"/>
      <c r="G4" s="11"/>
      <c r="H4" s="236" t="s">
        <v>2</v>
      </c>
      <c r="I4" s="228"/>
      <c r="J4" s="228"/>
      <c r="K4" s="228"/>
      <c r="L4" s="228"/>
      <c r="M4" s="228"/>
      <c r="N4" s="228"/>
      <c r="O4" s="229"/>
    </row>
    <row r="5" spans="1:15" x14ac:dyDescent="0.2">
      <c r="A5" s="1"/>
      <c r="B5" s="8"/>
      <c r="C5" s="9"/>
      <c r="D5" s="14"/>
      <c r="E5" s="15">
        <v>0</v>
      </c>
      <c r="F5" s="16" t="s">
        <v>4</v>
      </c>
      <c r="G5" s="14"/>
      <c r="H5" s="237" t="s">
        <v>5</v>
      </c>
      <c r="I5" s="228"/>
      <c r="J5" s="228"/>
      <c r="K5" s="228"/>
      <c r="L5" s="228"/>
      <c r="M5" s="228"/>
      <c r="N5" s="228"/>
      <c r="O5" s="229"/>
    </row>
    <row r="6" spans="1:15" x14ac:dyDescent="0.25">
      <c r="A6" s="1"/>
      <c r="B6" s="8"/>
      <c r="C6" s="9"/>
      <c r="D6" s="7"/>
      <c r="E6" s="20">
        <v>1</v>
      </c>
      <c r="F6" s="21" t="s">
        <v>10</v>
      </c>
      <c r="G6" s="7"/>
      <c r="H6" s="238" t="s">
        <v>11</v>
      </c>
      <c r="I6" s="228"/>
      <c r="J6" s="228"/>
      <c r="K6" s="228"/>
      <c r="L6" s="228"/>
      <c r="M6" s="228"/>
      <c r="N6" s="228"/>
      <c r="O6" s="229"/>
    </row>
    <row r="7" spans="1:15" x14ac:dyDescent="0.25">
      <c r="A7" s="1"/>
      <c r="B7" s="6"/>
      <c r="C7" s="7"/>
      <c r="D7" s="7"/>
      <c r="E7" s="23">
        <v>2</v>
      </c>
      <c r="F7" s="21" t="s">
        <v>17</v>
      </c>
      <c r="G7" s="7"/>
      <c r="H7" s="7"/>
      <c r="I7" s="7"/>
      <c r="J7" s="7"/>
      <c r="K7" s="7"/>
      <c r="L7" s="7"/>
      <c r="M7" s="7"/>
      <c r="N7" s="7"/>
      <c r="O7" s="24"/>
    </row>
    <row r="8" spans="1:15" ht="18.75" x14ac:dyDescent="0.3">
      <c r="A8" s="1"/>
      <c r="B8" s="28" t="s">
        <v>25</v>
      </c>
      <c r="C8" s="29"/>
      <c r="D8" s="30"/>
      <c r="E8" s="30"/>
      <c r="F8" s="30"/>
      <c r="G8" s="30"/>
      <c r="H8" s="31" t="s">
        <v>26</v>
      </c>
      <c r="I8" s="32" t="s">
        <v>27</v>
      </c>
      <c r="J8" s="32"/>
      <c r="K8" s="32"/>
      <c r="L8" s="32"/>
      <c r="M8" s="32"/>
      <c r="N8" s="32"/>
      <c r="O8" s="33"/>
    </row>
    <row r="9" spans="1:15" x14ac:dyDescent="0.2">
      <c r="A9" s="1"/>
      <c r="B9" s="38" t="s">
        <v>29</v>
      </c>
      <c r="C9" s="39"/>
      <c r="D9" s="39"/>
      <c r="E9" s="40">
        <f>IF(F9&lt;&gt;"",IF(AND(ISNUMBER(F9),LEN(F9)=7),2,1),0)</f>
        <v>1</v>
      </c>
      <c r="F9" s="239" t="s">
        <v>30</v>
      </c>
      <c r="G9" s="240"/>
      <c r="H9" s="41"/>
      <c r="I9" s="42" t="s">
        <v>31</v>
      </c>
      <c r="J9" s="42"/>
      <c r="K9" s="42"/>
      <c r="L9" s="42"/>
      <c r="M9" s="42"/>
      <c r="N9" s="42"/>
      <c r="O9" s="43"/>
    </row>
    <row r="10" spans="1:15" x14ac:dyDescent="0.2">
      <c r="A10" s="1"/>
      <c r="B10" s="44" t="s">
        <v>33</v>
      </c>
      <c r="C10" s="45"/>
      <c r="D10" s="45"/>
      <c r="E10" s="23">
        <f t="shared" ref="E10" si="0">IF(F10&lt;&gt;"",2,0)</f>
        <v>2</v>
      </c>
      <c r="F10" s="222" t="s">
        <v>34</v>
      </c>
      <c r="G10" s="198"/>
      <c r="H10" s="46"/>
      <c r="I10" s="47" t="s">
        <v>35</v>
      </c>
      <c r="J10" s="47"/>
      <c r="K10" s="47"/>
      <c r="L10" s="47"/>
      <c r="M10" s="47"/>
      <c r="N10" s="47"/>
      <c r="O10" s="48"/>
    </row>
    <row r="11" spans="1:15" x14ac:dyDescent="0.2">
      <c r="A11" s="1"/>
      <c r="B11" s="44" t="s">
        <v>40</v>
      </c>
      <c r="C11" s="45"/>
      <c r="D11" s="45"/>
      <c r="E11" s="23" t="e">
        <f>IF(F11&lt;&gt;"",IF(AND(F11&gt;=#REF!,F11&lt;=#REF!),2,1),0)</f>
        <v>#REF!</v>
      </c>
      <c r="F11" s="219">
        <v>20832</v>
      </c>
      <c r="G11" s="198"/>
      <c r="H11" s="50" t="s">
        <v>41</v>
      </c>
      <c r="I11" s="47" t="s">
        <v>42</v>
      </c>
      <c r="J11" s="47"/>
      <c r="K11" s="47"/>
      <c r="L11" s="47"/>
      <c r="M11" s="47"/>
      <c r="N11" s="47"/>
      <c r="O11" s="48"/>
    </row>
    <row r="12" spans="1:15" x14ac:dyDescent="0.2">
      <c r="A12" s="1"/>
      <c r="B12" s="53" t="s">
        <v>44</v>
      </c>
      <c r="C12" s="54"/>
      <c r="D12" s="54"/>
      <c r="E12" s="55"/>
      <c r="F12" s="241" t="s">
        <v>45</v>
      </c>
      <c r="G12" s="198"/>
      <c r="H12" s="46"/>
      <c r="I12" s="47" t="s">
        <v>46</v>
      </c>
      <c r="J12" s="47"/>
      <c r="K12" s="47"/>
      <c r="L12" s="47"/>
      <c r="M12" s="47"/>
      <c r="N12" s="47"/>
      <c r="O12" s="48"/>
    </row>
    <row r="13" spans="1:15" x14ac:dyDescent="0.2">
      <c r="A13" s="1"/>
      <c r="B13" s="44" t="s">
        <v>47</v>
      </c>
      <c r="C13" s="45"/>
      <c r="D13" s="45"/>
      <c r="E13" s="23">
        <f>IF(F13&lt;&gt;"",2,0)</f>
        <v>0</v>
      </c>
      <c r="F13" s="221"/>
      <c r="G13" s="198"/>
      <c r="H13" s="46"/>
      <c r="I13" s="47" t="s">
        <v>48</v>
      </c>
      <c r="J13" s="47"/>
      <c r="K13" s="47"/>
      <c r="L13" s="47"/>
      <c r="M13" s="47"/>
      <c r="N13" s="47"/>
      <c r="O13" s="48"/>
    </row>
    <row r="14" spans="1:15" x14ac:dyDescent="0.2">
      <c r="A14" s="1"/>
      <c r="B14" s="227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9"/>
    </row>
    <row r="15" spans="1:15" ht="18.75" x14ac:dyDescent="0.2">
      <c r="A15" s="1"/>
      <c r="B15" s="58" t="s">
        <v>49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60"/>
    </row>
    <row r="16" spans="1:15" ht="18.75" x14ac:dyDescent="0.3">
      <c r="A16" s="1"/>
      <c r="B16" s="62" t="s">
        <v>50</v>
      </c>
      <c r="C16" s="63"/>
      <c r="D16" s="30"/>
      <c r="E16" s="30"/>
      <c r="F16" s="30"/>
      <c r="G16" s="31"/>
      <c r="H16" s="31" t="s">
        <v>26</v>
      </c>
      <c r="I16" s="32" t="s">
        <v>27</v>
      </c>
      <c r="J16" s="32"/>
      <c r="K16" s="32"/>
      <c r="L16" s="32"/>
      <c r="M16" s="32"/>
      <c r="N16" s="32"/>
      <c r="O16" s="33"/>
    </row>
    <row r="17" spans="1:15" x14ac:dyDescent="0.2">
      <c r="A17" s="1"/>
      <c r="B17" s="38" t="s">
        <v>51</v>
      </c>
      <c r="C17" s="39"/>
      <c r="D17" s="39"/>
      <c r="E17" s="40">
        <f>IF(F17&lt;&gt;"",2,0)</f>
        <v>2</v>
      </c>
      <c r="F17" s="242" t="s">
        <v>52</v>
      </c>
      <c r="G17" s="240"/>
      <c r="H17" s="41"/>
      <c r="I17" s="243" t="s">
        <v>53</v>
      </c>
      <c r="J17" s="214"/>
      <c r="K17" s="214"/>
      <c r="L17" s="214"/>
      <c r="M17" s="214"/>
      <c r="N17" s="214"/>
      <c r="O17" s="215"/>
    </row>
    <row r="18" spans="1:15" x14ac:dyDescent="0.2">
      <c r="A18" s="1"/>
      <c r="B18" s="64" t="s">
        <v>54</v>
      </c>
      <c r="C18" s="65"/>
      <c r="D18" s="66"/>
      <c r="E18" s="23">
        <f>IF(F18&lt;&gt;"",IF(AND(LEN(F18)&gt;=#REF!,LEN(F18)&lt;=#REF!),2,1),0)</f>
        <v>0</v>
      </c>
      <c r="F18" s="221"/>
      <c r="G18" s="198"/>
      <c r="H18" s="67"/>
      <c r="I18" s="68" t="s">
        <v>55</v>
      </c>
      <c r="J18" s="69"/>
      <c r="K18" s="69"/>
      <c r="L18" s="69"/>
      <c r="M18" s="69"/>
      <c r="N18" s="69"/>
      <c r="O18" s="70"/>
    </row>
    <row r="19" spans="1:15" x14ac:dyDescent="0.2">
      <c r="A19" s="1"/>
      <c r="B19" s="44" t="s">
        <v>56</v>
      </c>
      <c r="C19" s="45"/>
      <c r="D19" s="45"/>
      <c r="E19" s="23">
        <f>IF(F19&lt;&gt;"",2,0)</f>
        <v>2</v>
      </c>
      <c r="F19" s="222" t="s">
        <v>57</v>
      </c>
      <c r="G19" s="198"/>
      <c r="H19" s="46"/>
      <c r="I19" s="223" t="s">
        <v>58</v>
      </c>
      <c r="J19" s="205"/>
      <c r="K19" s="205"/>
      <c r="L19" s="205"/>
      <c r="M19" s="205"/>
      <c r="N19" s="205"/>
      <c r="O19" s="206"/>
    </row>
    <row r="20" spans="1:15" ht="15.75" customHeight="1" x14ac:dyDescent="0.2">
      <c r="A20" s="1"/>
      <c r="B20" s="64" t="s">
        <v>54</v>
      </c>
      <c r="C20" s="65"/>
      <c r="D20" s="45"/>
      <c r="E20" s="23">
        <f>IF(F20&lt;&gt;"",IF(AND(LEN(F20)&gt;=#REF!,LEN(F20)&lt;=#REF!),2,1),0)</f>
        <v>0</v>
      </c>
      <c r="F20" s="221"/>
      <c r="G20" s="198"/>
      <c r="H20" s="46"/>
      <c r="I20" s="68" t="s">
        <v>59</v>
      </c>
      <c r="J20" s="71"/>
      <c r="K20" s="71"/>
      <c r="L20" s="71"/>
      <c r="M20" s="71"/>
      <c r="N20" s="71"/>
      <c r="O20" s="72"/>
    </row>
    <row r="21" spans="1:15" ht="15.75" customHeight="1" x14ac:dyDescent="0.2">
      <c r="A21" s="1"/>
      <c r="B21" s="44" t="s">
        <v>60</v>
      </c>
      <c r="C21" s="45"/>
      <c r="D21" s="45"/>
      <c r="E21" s="23" t="e">
        <f>IF(F21&lt;&gt;"",IF(AND(F21&gt;=#REF!,F21&lt;=#REF!),2,1),0)</f>
        <v>#REF!</v>
      </c>
      <c r="F21" s="210">
        <v>44619</v>
      </c>
      <c r="G21" s="198"/>
      <c r="H21" s="50" t="e">
        <f>#REF!</f>
        <v>#REF!</v>
      </c>
      <c r="I21" s="199" t="s">
        <v>61</v>
      </c>
      <c r="J21" s="200"/>
      <c r="K21" s="200"/>
      <c r="L21" s="200"/>
      <c r="M21" s="200"/>
      <c r="N21" s="200"/>
      <c r="O21" s="201"/>
    </row>
    <row r="22" spans="1:15" ht="15.75" customHeight="1" x14ac:dyDescent="0.2">
      <c r="A22" s="1"/>
      <c r="B22" s="44" t="s">
        <v>62</v>
      </c>
      <c r="C22" s="45"/>
      <c r="D22" s="45"/>
      <c r="E22" s="23" t="e">
        <f>IF(F22&lt;&gt;"",IF(AND(F22&gt;=#REF!,F22&lt;=#REF!),2,1),0)</f>
        <v>#REF!</v>
      </c>
      <c r="F22" s="218">
        <v>0.1875</v>
      </c>
      <c r="G22" s="198"/>
      <c r="H22" s="50" t="s">
        <v>63</v>
      </c>
      <c r="I22" s="202"/>
      <c r="J22" s="202"/>
      <c r="K22" s="202"/>
      <c r="L22" s="202"/>
      <c r="M22" s="202"/>
      <c r="N22" s="202"/>
      <c r="O22" s="203"/>
    </row>
    <row r="23" spans="1:15" ht="15.75" customHeight="1" x14ac:dyDescent="0.2">
      <c r="A23" s="1"/>
      <c r="B23" s="44" t="s">
        <v>64</v>
      </c>
      <c r="C23" s="45"/>
      <c r="D23" s="45"/>
      <c r="E23" s="23" t="e">
        <f>IF(F23&lt;&gt;"",IF(AND(F23&gt;=F21,F23&lt;=#REF!),2,1),0)</f>
        <v>#REF!</v>
      </c>
      <c r="F23" s="210" t="s">
        <v>65</v>
      </c>
      <c r="G23" s="198"/>
      <c r="H23" s="50" t="e">
        <f>H21</f>
        <v>#REF!</v>
      </c>
      <c r="I23" s="199" t="s">
        <v>66</v>
      </c>
      <c r="J23" s="200"/>
      <c r="K23" s="200"/>
      <c r="L23" s="200"/>
      <c r="M23" s="200"/>
      <c r="N23" s="200"/>
      <c r="O23" s="201"/>
    </row>
    <row r="24" spans="1:15" ht="15.75" customHeight="1" x14ac:dyDescent="0.2">
      <c r="A24" s="1"/>
      <c r="B24" s="44" t="s">
        <v>67</v>
      </c>
      <c r="C24" s="45"/>
      <c r="D24" s="45"/>
      <c r="E24" s="23" t="e">
        <f>IF(F24&lt;&gt;"",IF(AND(F24&gt;=#REF!,F24&lt;=#REF!),2,1),0)</f>
        <v>#REF!</v>
      </c>
      <c r="F24" s="218">
        <v>9.5833333333333326E-2</v>
      </c>
      <c r="G24" s="198"/>
      <c r="H24" s="50" t="s">
        <v>63</v>
      </c>
      <c r="I24" s="202"/>
      <c r="J24" s="202"/>
      <c r="K24" s="202"/>
      <c r="L24" s="202"/>
      <c r="M24" s="202"/>
      <c r="N24" s="202"/>
      <c r="O24" s="203"/>
    </row>
    <row r="25" spans="1:15" ht="15.75" customHeight="1" x14ac:dyDescent="0.2">
      <c r="A25" s="1"/>
      <c r="B25" s="44" t="s">
        <v>69</v>
      </c>
      <c r="C25" s="45"/>
      <c r="D25" s="45"/>
      <c r="E25" s="23" t="e">
        <f>IF(F25&lt;&gt;"",IF(AND(F25&gt;=#REF!,F25&lt;=#REF!),2,1),0)</f>
        <v>#REF!</v>
      </c>
      <c r="F25" s="219">
        <v>548</v>
      </c>
      <c r="G25" s="198"/>
      <c r="H25" s="50" t="s">
        <v>70</v>
      </c>
      <c r="I25" s="223" t="s">
        <v>71</v>
      </c>
      <c r="J25" s="205"/>
      <c r="K25" s="205"/>
      <c r="L25" s="205"/>
      <c r="M25" s="205"/>
      <c r="N25" s="205"/>
      <c r="O25" s="206"/>
    </row>
    <row r="26" spans="1:15" ht="15.75" customHeight="1" x14ac:dyDescent="0.2">
      <c r="A26" s="1"/>
      <c r="B26" s="227"/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9"/>
    </row>
    <row r="27" spans="1:15" ht="15.75" customHeight="1" x14ac:dyDescent="0.2">
      <c r="A27" s="1"/>
      <c r="B27" s="58" t="s">
        <v>72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60"/>
    </row>
    <row r="28" spans="1:15" ht="15.75" customHeight="1" x14ac:dyDescent="0.3">
      <c r="A28" s="1"/>
      <c r="B28" s="75"/>
      <c r="C28" s="30"/>
      <c r="D28" s="30"/>
      <c r="E28" s="30"/>
      <c r="F28" s="30"/>
      <c r="G28" s="31"/>
      <c r="H28" s="31" t="s">
        <v>26</v>
      </c>
      <c r="I28" s="230" t="s">
        <v>27</v>
      </c>
      <c r="J28" s="231"/>
      <c r="K28" s="231"/>
      <c r="L28" s="231"/>
      <c r="M28" s="231"/>
      <c r="N28" s="231"/>
      <c r="O28" s="232"/>
    </row>
    <row r="29" spans="1:15" ht="15.75" customHeight="1" x14ac:dyDescent="0.2">
      <c r="A29" s="1"/>
      <c r="B29" s="38" t="s">
        <v>73</v>
      </c>
      <c r="C29" s="39"/>
      <c r="D29" s="39"/>
      <c r="E29" s="40"/>
      <c r="F29" s="220" t="str">
        <f t="shared" ref="F29:F30" si="1">F19&amp;""</f>
        <v>Ilo</v>
      </c>
      <c r="G29" s="198"/>
      <c r="H29" s="41"/>
      <c r="I29" s="213" t="s">
        <v>74</v>
      </c>
      <c r="J29" s="214"/>
      <c r="K29" s="214"/>
      <c r="L29" s="214"/>
      <c r="M29" s="214"/>
      <c r="N29" s="214"/>
      <c r="O29" s="215"/>
    </row>
    <row r="30" spans="1:15" ht="15" customHeight="1" x14ac:dyDescent="0.2">
      <c r="A30" s="1"/>
      <c r="B30" s="64" t="s">
        <v>54</v>
      </c>
      <c r="C30" s="65"/>
      <c r="D30" s="66"/>
      <c r="E30" s="23"/>
      <c r="F30" s="220" t="str">
        <f t="shared" si="1"/>
        <v/>
      </c>
      <c r="G30" s="198"/>
      <c r="H30" s="67"/>
      <c r="I30" s="216" t="s">
        <v>75</v>
      </c>
      <c r="J30" s="205"/>
      <c r="K30" s="205"/>
      <c r="L30" s="205"/>
      <c r="M30" s="205"/>
      <c r="N30" s="205"/>
      <c r="O30" s="206"/>
    </row>
    <row r="31" spans="1:15" ht="15.75" customHeight="1" x14ac:dyDescent="0.2">
      <c r="A31" s="1"/>
      <c r="B31" s="44" t="s">
        <v>76</v>
      </c>
      <c r="C31" s="45"/>
      <c r="D31" s="45"/>
      <c r="E31" s="23">
        <f>IF(F31&lt;&gt;"",2,0)</f>
        <v>2</v>
      </c>
      <c r="F31" s="222" t="s">
        <v>77</v>
      </c>
      <c r="G31" s="198"/>
      <c r="H31" s="46"/>
      <c r="I31" s="217" t="s">
        <v>78</v>
      </c>
      <c r="J31" s="205"/>
      <c r="K31" s="205"/>
      <c r="L31" s="205"/>
      <c r="M31" s="205"/>
      <c r="N31" s="205"/>
      <c r="O31" s="206"/>
    </row>
    <row r="32" spans="1:15" ht="15.75" customHeight="1" x14ac:dyDescent="0.2">
      <c r="A32" s="1"/>
      <c r="B32" s="64" t="s">
        <v>54</v>
      </c>
      <c r="C32" s="65"/>
      <c r="D32" s="45"/>
      <c r="E32" s="23">
        <f>IF(F32&lt;&gt;"",IF(AND(LEN(F32)&gt;=#REF!,LEN(F32)&lt;=#REF!),2,1),0)</f>
        <v>0</v>
      </c>
      <c r="F32" s="222"/>
      <c r="G32" s="198"/>
      <c r="H32" s="46"/>
      <c r="I32" s="68" t="s">
        <v>79</v>
      </c>
      <c r="J32" s="76"/>
      <c r="K32" s="76"/>
      <c r="L32" s="76"/>
      <c r="M32" s="76"/>
      <c r="N32" s="76"/>
      <c r="O32" s="77"/>
    </row>
    <row r="33" spans="1:15" ht="15.75" customHeight="1" x14ac:dyDescent="0.2">
      <c r="A33" s="1"/>
      <c r="B33" s="44" t="s">
        <v>80</v>
      </c>
      <c r="C33" s="45"/>
      <c r="D33" s="45"/>
      <c r="E33" s="23"/>
      <c r="F33" s="225" t="str">
        <f t="shared" ref="F33:F34" si="2">IF(F23&lt;&gt;"",F23,"")</f>
        <v>29/02/2022</v>
      </c>
      <c r="G33" s="198"/>
      <c r="H33" s="50" t="e">
        <f>H21</f>
        <v>#REF!</v>
      </c>
      <c r="I33" s="226" t="s">
        <v>81</v>
      </c>
      <c r="J33" s="200"/>
      <c r="K33" s="200"/>
      <c r="L33" s="200"/>
      <c r="M33" s="200"/>
      <c r="N33" s="200"/>
      <c r="O33" s="201"/>
    </row>
    <row r="34" spans="1:15" ht="15.75" customHeight="1" x14ac:dyDescent="0.2">
      <c r="A34" s="1"/>
      <c r="B34" s="44" t="s">
        <v>82</v>
      </c>
      <c r="C34" s="45"/>
      <c r="D34" s="45"/>
      <c r="E34" s="23"/>
      <c r="F34" s="224">
        <f t="shared" si="2"/>
        <v>9.5833333333333326E-2</v>
      </c>
      <c r="G34" s="198"/>
      <c r="H34" s="50" t="s">
        <v>63</v>
      </c>
      <c r="I34" s="202"/>
      <c r="J34" s="202"/>
      <c r="K34" s="202"/>
      <c r="L34" s="202"/>
      <c r="M34" s="202"/>
      <c r="N34" s="202"/>
      <c r="O34" s="203"/>
    </row>
    <row r="35" spans="1:15" ht="15.75" customHeight="1" x14ac:dyDescent="0.2">
      <c r="A35" s="1"/>
      <c r="B35" s="44" t="s">
        <v>83</v>
      </c>
      <c r="C35" s="45"/>
      <c r="D35" s="45"/>
      <c r="E35" s="23" t="e">
        <f>IF(F35&lt;&gt;"",IF(AND(F35&gt;F33,F35&lt;#REF!),2,1),0)</f>
        <v>#REF!</v>
      </c>
      <c r="F35" s="210">
        <v>44634</v>
      </c>
      <c r="G35" s="198"/>
      <c r="H35" s="50" t="e">
        <f>H21</f>
        <v>#REF!</v>
      </c>
      <c r="I35" s="199" t="s">
        <v>84</v>
      </c>
      <c r="J35" s="200"/>
      <c r="K35" s="200"/>
      <c r="L35" s="200"/>
      <c r="M35" s="200"/>
      <c r="N35" s="200"/>
      <c r="O35" s="201"/>
    </row>
    <row r="36" spans="1:15" ht="15.75" customHeight="1" x14ac:dyDescent="0.2">
      <c r="A36" s="1"/>
      <c r="B36" s="44" t="s">
        <v>85</v>
      </c>
      <c r="C36" s="45"/>
      <c r="D36" s="45"/>
      <c r="E36" s="23" t="e">
        <f>IF(F36&lt;&gt;"",IF(AND(F36&gt;=#REF!,F36&lt;=#REF!),2,1),0)</f>
        <v>#REF!</v>
      </c>
      <c r="F36" s="211">
        <v>0.9458333333333333</v>
      </c>
      <c r="G36" s="198"/>
      <c r="H36" s="50" t="s">
        <v>63</v>
      </c>
      <c r="I36" s="202"/>
      <c r="J36" s="202"/>
      <c r="K36" s="202"/>
      <c r="L36" s="202"/>
      <c r="M36" s="202"/>
      <c r="N36" s="202"/>
      <c r="O36" s="203"/>
    </row>
    <row r="37" spans="1:15" ht="30.75" customHeight="1" x14ac:dyDescent="0.2">
      <c r="A37" s="1"/>
      <c r="B37" s="44" t="s">
        <v>86</v>
      </c>
      <c r="C37" s="45"/>
      <c r="D37" s="45"/>
      <c r="E37" s="23" t="e">
        <f>IF(F37&lt;&gt;"",IF(AND(F37&gt;=#REF!,F37&lt;=#REF!),2,1),0)</f>
        <v>#REF!</v>
      </c>
      <c r="F37" s="212">
        <f>IF(AND(ISBLANK(G45),ISBLANK(G47),ISBLANK(G49),ISBLANK(G51),ISBLANK(G53),ISBLANK(G55),ISBLANK(G57),ISBLANK(G59),ISBLANK(G61),ISBLANK(G63),ISBLANK(G65)),"",(SUM(G44:G66)))</f>
        <v>1765</v>
      </c>
      <c r="G37" s="198"/>
      <c r="H37" s="50" t="s">
        <v>70</v>
      </c>
      <c r="I37" s="204" t="s">
        <v>87</v>
      </c>
      <c r="J37" s="205"/>
      <c r="K37" s="205"/>
      <c r="L37" s="205"/>
      <c r="M37" s="205"/>
      <c r="N37" s="205"/>
      <c r="O37" s="206"/>
    </row>
    <row r="38" spans="1:15" ht="15.75" customHeight="1" x14ac:dyDescent="0.2">
      <c r="A38" s="1"/>
      <c r="B38" s="78"/>
      <c r="C38" s="79"/>
      <c r="D38" s="79"/>
      <c r="E38" s="79"/>
      <c r="F38" s="79"/>
      <c r="G38" s="46"/>
      <c r="H38" s="46"/>
      <c r="I38" s="46"/>
      <c r="J38" s="46"/>
      <c r="K38" s="46"/>
      <c r="L38" s="46"/>
      <c r="M38" s="46"/>
      <c r="N38" s="46"/>
      <c r="O38" s="80"/>
    </row>
    <row r="39" spans="1:15" ht="18.75" customHeight="1" x14ac:dyDescent="0.2">
      <c r="A39" s="1"/>
      <c r="B39" s="58" t="s">
        <v>88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60"/>
    </row>
    <row r="40" spans="1:15" ht="65.25" customHeight="1" x14ac:dyDescent="0.2">
      <c r="A40" s="1"/>
      <c r="B40" s="207" t="s">
        <v>89</v>
      </c>
      <c r="C40" s="205"/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205"/>
      <c r="O40" s="206"/>
    </row>
    <row r="41" spans="1:15" ht="15.75" customHeight="1" x14ac:dyDescent="0.2">
      <c r="A41" s="1"/>
      <c r="B41" s="81"/>
      <c r="C41" s="82"/>
      <c r="D41" s="83" t="e">
        <f>IF(OR(MAX(#REF!)=0,COUNTA(D44:D66)&lt;#REF!),0,IF(COUNTIFS(#REF!,1)&lt;&gt;0,1,2))</f>
        <v>#REF!</v>
      </c>
      <c r="E41" s="84"/>
      <c r="F41" s="83">
        <f>IF(COUNTIFS(F44:F66,"&lt;&gt;",F44:F66,"&lt;&gt;*Port stay*")+COUNTIFS(D44:D66,"&lt;&gt;",D44:D66,"&lt;&gt;*_empty_*",B44:B66,"*Leg*")=0,0,IF(COUNTIFS(F44:F66,"&lt;&gt;",F44:F66,"&lt;&gt;*Port stay*")&lt;COUNTIFS(D44:D66,"&lt;&gt;",D44:D66,"&lt;&gt;*_empty_*",B44:B66,"*Leg*"),IF(COUNTIFS(D44:D66,"&lt;&gt;",D44:D66,"&lt;&gt;*_empty_*",B44:B66,"*Leg*")=0,0,1),2))</f>
        <v>2</v>
      </c>
      <c r="G41" s="83">
        <f>IF(COUNTIFS(F44:F66,"&lt;&gt;",F44:F66,"&lt;&gt;*Port stay*")+COUNTIFS(D44:D66,"&lt;&gt;",D44:D66,"&lt;&gt;*_empty_*",B44:B66,"*Leg*")=0,0,IF(COUNTIFS(G44:G66,"&lt;&gt;",G44:G66,"&gt;0")&lt;COUNTIFS(D44:D66,"&lt;&gt;",D44:D66,"&lt;&gt;*_empty_*",B44:B66,"*Leg*"),IF(COUNTIFS(D44:D66,"&lt;&gt;",D44:D66,"&lt;&gt;*_empty_*",B44:B66,"*Leg*")=0,0,1),2))</f>
        <v>2</v>
      </c>
      <c r="H41" s="83" t="e">
        <f>IF(OR(MAX(#REF!)=0,COUNTA(H44:H66)&lt;#REF!),0,IF(COUNTIFS(#REF!,1)&lt;&gt;0,1,2))</f>
        <v>#REF!</v>
      </c>
      <c r="I41" s="83" t="e">
        <f>IF(OR(MAX(#REF!)=0,COUNTA(I44:I66)&lt;#REF!),0,IF(COUNTIFS(#REF!,1)&lt;&gt;0,1,2))</f>
        <v>#REF!</v>
      </c>
      <c r="J41" s="85"/>
      <c r="K41" s="85"/>
      <c r="L41" s="85"/>
      <c r="M41" s="85"/>
      <c r="N41" s="85"/>
      <c r="O41" s="86"/>
    </row>
    <row r="42" spans="1:15" ht="15.75" customHeight="1" x14ac:dyDescent="0.25">
      <c r="A42" s="1"/>
      <c r="B42" s="208"/>
      <c r="C42" s="198"/>
      <c r="D42" s="209" t="s">
        <v>90</v>
      </c>
      <c r="E42" s="198"/>
      <c r="F42" s="87" t="s">
        <v>91</v>
      </c>
      <c r="G42" s="87" t="s">
        <v>92</v>
      </c>
      <c r="H42" s="87" t="s">
        <v>93</v>
      </c>
      <c r="I42" s="87" t="s">
        <v>94</v>
      </c>
      <c r="J42" s="87" t="s">
        <v>95</v>
      </c>
      <c r="K42" s="87" t="s">
        <v>96</v>
      </c>
      <c r="L42" s="87" t="s">
        <v>97</v>
      </c>
      <c r="M42" s="87" t="s">
        <v>98</v>
      </c>
      <c r="N42" s="88" t="s">
        <v>13</v>
      </c>
      <c r="O42" s="89" t="s">
        <v>13</v>
      </c>
    </row>
    <row r="43" spans="1:15" ht="30" customHeight="1" x14ac:dyDescent="0.2">
      <c r="A43" s="1"/>
      <c r="B43" s="57" t="s">
        <v>103</v>
      </c>
      <c r="C43" s="23">
        <f t="shared" ref="C43:C66" si="3">IF(AND(D43&lt;&gt;"",D43&lt;&gt;"_empty_"),IF(SUM(J43:O43)=0,1,2))</f>
        <v>2</v>
      </c>
      <c r="D43" s="197" t="str">
        <f>F17&amp;""</f>
        <v>Callao</v>
      </c>
      <c r="E43" s="198"/>
      <c r="F43" s="91" t="str">
        <f>F19&amp;""</f>
        <v>Ilo</v>
      </c>
      <c r="G43" s="92">
        <f>IF(ISBLANK($F$25),"",$F$25)</f>
        <v>548</v>
      </c>
      <c r="H43" s="92"/>
      <c r="I43" s="92"/>
      <c r="J43" s="93"/>
      <c r="K43" s="93">
        <v>0</v>
      </c>
      <c r="L43" s="93">
        <f>490.25-455.61</f>
        <v>34.639999999999986</v>
      </c>
      <c r="M43" s="93"/>
      <c r="N43" s="93"/>
      <c r="O43" s="94"/>
    </row>
    <row r="44" spans="1:15" ht="15.75" customHeight="1" x14ac:dyDescent="0.2">
      <c r="A44" s="1"/>
      <c r="B44" s="97" t="s">
        <v>104</v>
      </c>
      <c r="C44" s="23">
        <f t="shared" si="3"/>
        <v>2</v>
      </c>
      <c r="D44" s="259" t="str">
        <f>F29&amp;""</f>
        <v>Ilo</v>
      </c>
      <c r="E44" s="198"/>
      <c r="F44" s="233" t="s">
        <v>105</v>
      </c>
      <c r="G44" s="198"/>
      <c r="H44" s="98">
        <f>1493+3700</f>
        <v>5193</v>
      </c>
      <c r="I44" s="98">
        <v>1493</v>
      </c>
      <c r="J44" s="93"/>
      <c r="K44" s="93">
        <f>44.2-43.8</f>
        <v>0.40000000000000568</v>
      </c>
      <c r="L44" s="93">
        <f>455.61-447.55</f>
        <v>8.0600000000000023</v>
      </c>
      <c r="M44" s="93"/>
      <c r="N44" s="93"/>
      <c r="O44" s="94"/>
    </row>
    <row r="45" spans="1:15" ht="15.75" customHeight="1" x14ac:dyDescent="0.2">
      <c r="A45" s="1"/>
      <c r="B45" s="97" t="s">
        <v>106</v>
      </c>
      <c r="C45" s="23">
        <f t="shared" si="3"/>
        <v>2</v>
      </c>
      <c r="D45" s="234" t="s">
        <v>57</v>
      </c>
      <c r="E45" s="198"/>
      <c r="F45" s="100" t="s">
        <v>107</v>
      </c>
      <c r="G45" s="98">
        <v>528</v>
      </c>
      <c r="H45" s="98">
        <v>5193</v>
      </c>
      <c r="I45" s="98">
        <v>1493</v>
      </c>
      <c r="J45" s="93"/>
      <c r="K45" s="93">
        <v>0</v>
      </c>
      <c r="L45" s="93">
        <f>447.55-416.76</f>
        <v>30.79000000000002</v>
      </c>
      <c r="M45" s="93"/>
      <c r="N45" s="93"/>
      <c r="O45" s="94"/>
    </row>
    <row r="46" spans="1:15" ht="15.75" customHeight="1" x14ac:dyDescent="0.2">
      <c r="A46" s="1"/>
      <c r="B46" s="97" t="s">
        <v>108</v>
      </c>
      <c r="C46" s="23">
        <f t="shared" si="3"/>
        <v>2</v>
      </c>
      <c r="D46" s="197" t="str">
        <f>IF(F45="","_empty_",F45)</f>
        <v>Oquendo</v>
      </c>
      <c r="E46" s="198"/>
      <c r="F46" s="233" t="s">
        <v>105</v>
      </c>
      <c r="G46" s="198"/>
      <c r="H46" s="98">
        <f>5193+2000</f>
        <v>7193</v>
      </c>
      <c r="I46" s="98">
        <v>1493</v>
      </c>
      <c r="J46" s="93"/>
      <c r="K46" s="93">
        <v>0.4</v>
      </c>
      <c r="L46" s="93">
        <f>416.76-410.3</f>
        <v>6.4599999999999795</v>
      </c>
      <c r="M46" s="93"/>
      <c r="N46" s="93"/>
      <c r="O46" s="94"/>
    </row>
    <row r="47" spans="1:15" ht="15.75" customHeight="1" x14ac:dyDescent="0.2">
      <c r="A47" s="1"/>
      <c r="B47" s="97" t="s">
        <v>109</v>
      </c>
      <c r="C47" s="23">
        <f t="shared" si="3"/>
        <v>2</v>
      </c>
      <c r="D47" s="234" t="s">
        <v>107</v>
      </c>
      <c r="E47" s="198"/>
      <c r="F47" s="100" t="s">
        <v>110</v>
      </c>
      <c r="G47" s="98">
        <v>672</v>
      </c>
      <c r="H47" s="98">
        <v>7193</v>
      </c>
      <c r="I47" s="98">
        <v>1493</v>
      </c>
      <c r="J47" s="93"/>
      <c r="K47" s="93">
        <v>0.1</v>
      </c>
      <c r="L47" s="93">
        <f>410.3-368.25</f>
        <v>42.050000000000011</v>
      </c>
      <c r="M47" s="93"/>
      <c r="N47" s="93"/>
      <c r="O47" s="94"/>
    </row>
    <row r="48" spans="1:15" ht="15.75" customHeight="1" x14ac:dyDescent="0.2">
      <c r="A48" s="1"/>
      <c r="B48" s="97" t="s">
        <v>111</v>
      </c>
      <c r="C48" s="23">
        <f t="shared" si="3"/>
        <v>2</v>
      </c>
      <c r="D48" s="197" t="str">
        <f>IF(F47="","_empty_",F47)</f>
        <v>Guayaquil</v>
      </c>
      <c r="E48" s="198"/>
      <c r="F48" s="233" t="s">
        <v>105</v>
      </c>
      <c r="G48" s="198"/>
      <c r="H48" s="98">
        <f>2000+1493+3700</f>
        <v>7193</v>
      </c>
      <c r="I48" s="98">
        <v>1493</v>
      </c>
      <c r="J48" s="93"/>
      <c r="K48" s="93">
        <v>0.2</v>
      </c>
      <c r="L48" s="93">
        <f>368.25-354.3</f>
        <v>13.949999999999989</v>
      </c>
      <c r="M48" s="93"/>
      <c r="N48" s="93"/>
      <c r="O48" s="94"/>
    </row>
    <row r="49" spans="1:15" ht="15.75" customHeight="1" x14ac:dyDescent="0.2">
      <c r="A49" s="1"/>
      <c r="B49" s="97" t="s">
        <v>112</v>
      </c>
      <c r="C49" s="23">
        <f t="shared" si="3"/>
        <v>2</v>
      </c>
      <c r="D49" s="234" t="s">
        <v>110</v>
      </c>
      <c r="E49" s="198"/>
      <c r="F49" s="102" t="s">
        <v>77</v>
      </c>
      <c r="G49" s="98">
        <v>565</v>
      </c>
      <c r="H49" s="98">
        <v>3700</v>
      </c>
      <c r="I49" s="98">
        <v>0</v>
      </c>
      <c r="J49" s="93"/>
      <c r="K49" s="93">
        <v>0.1</v>
      </c>
      <c r="L49" s="93">
        <f>351.3-323.55</f>
        <v>27.75</v>
      </c>
      <c r="M49" s="93"/>
      <c r="N49" s="93"/>
      <c r="O49" s="94"/>
    </row>
    <row r="50" spans="1:15" ht="15.75" customHeight="1" x14ac:dyDescent="0.2">
      <c r="A50" s="1"/>
      <c r="B50" s="97" t="s">
        <v>113</v>
      </c>
      <c r="C50" s="23">
        <f t="shared" si="3"/>
        <v>2</v>
      </c>
      <c r="D50" s="197" t="str">
        <f>IF(F49="","_empty_",F49)</f>
        <v>Buenaventura</v>
      </c>
      <c r="E50" s="198"/>
      <c r="F50" s="233" t="s">
        <v>105</v>
      </c>
      <c r="G50" s="198"/>
      <c r="H50" s="98">
        <v>3700</v>
      </c>
      <c r="I50" s="98">
        <v>0</v>
      </c>
      <c r="J50" s="93"/>
      <c r="K50" s="93">
        <v>0.5</v>
      </c>
      <c r="L50" s="93">
        <f>323.55-308.6</f>
        <v>14.949999999999989</v>
      </c>
      <c r="M50" s="93"/>
      <c r="N50" s="93"/>
      <c r="O50" s="94"/>
    </row>
    <row r="51" spans="1:15" ht="15.75" customHeight="1" x14ac:dyDescent="0.2">
      <c r="A51" s="1"/>
      <c r="B51" s="97" t="s">
        <v>114</v>
      </c>
      <c r="C51" s="23" t="b">
        <f t="shared" si="3"/>
        <v>0</v>
      </c>
      <c r="D51" s="234"/>
      <c r="E51" s="198"/>
      <c r="F51" s="102"/>
      <c r="G51" s="98"/>
      <c r="H51" s="98"/>
      <c r="I51" s="98"/>
      <c r="J51" s="93"/>
      <c r="K51" s="93"/>
      <c r="L51" s="93"/>
      <c r="M51" s="93"/>
      <c r="N51" s="93"/>
      <c r="O51" s="94"/>
    </row>
    <row r="52" spans="1:15" ht="15.75" customHeight="1" x14ac:dyDescent="0.2">
      <c r="A52" s="1"/>
      <c r="B52" s="97" t="s">
        <v>115</v>
      </c>
      <c r="C52" s="23" t="b">
        <f t="shared" si="3"/>
        <v>0</v>
      </c>
      <c r="D52" s="197" t="str">
        <f>IF(F51="","_empty_",F51)</f>
        <v>_empty_</v>
      </c>
      <c r="E52" s="198"/>
      <c r="F52" s="233" t="s">
        <v>105</v>
      </c>
      <c r="G52" s="198"/>
      <c r="H52" s="98"/>
      <c r="I52" s="98"/>
      <c r="J52" s="93"/>
      <c r="K52" s="93"/>
      <c r="L52" s="93"/>
      <c r="M52" s="93"/>
      <c r="N52" s="93"/>
      <c r="O52" s="94"/>
    </row>
    <row r="53" spans="1:15" ht="15.75" customHeight="1" x14ac:dyDescent="0.2">
      <c r="A53" s="1"/>
      <c r="B53" s="97" t="s">
        <v>116</v>
      </c>
      <c r="C53" s="23" t="b">
        <f t="shared" si="3"/>
        <v>0</v>
      </c>
      <c r="D53" s="234"/>
      <c r="E53" s="198"/>
      <c r="F53" s="102"/>
      <c r="G53" s="98"/>
      <c r="H53" s="98"/>
      <c r="I53" s="98"/>
      <c r="J53" s="93"/>
      <c r="K53" s="93"/>
      <c r="L53" s="93"/>
      <c r="M53" s="93"/>
      <c r="N53" s="93"/>
      <c r="O53" s="94"/>
    </row>
    <row r="54" spans="1:15" ht="15" customHeight="1" x14ac:dyDescent="0.2">
      <c r="A54" s="1"/>
      <c r="B54" s="97" t="s">
        <v>117</v>
      </c>
      <c r="C54" s="23" t="b">
        <f t="shared" si="3"/>
        <v>0</v>
      </c>
      <c r="D54" s="197" t="str">
        <f>IF(F53="","_empty_",F53)</f>
        <v>_empty_</v>
      </c>
      <c r="E54" s="198"/>
      <c r="F54" s="233" t="s">
        <v>105</v>
      </c>
      <c r="G54" s="198"/>
      <c r="H54" s="98"/>
      <c r="I54" s="98"/>
      <c r="J54" s="93"/>
      <c r="K54" s="93"/>
      <c r="L54" s="93"/>
      <c r="M54" s="93"/>
      <c r="N54" s="93"/>
      <c r="O54" s="94"/>
    </row>
    <row r="55" spans="1:15" ht="15" customHeight="1" x14ac:dyDescent="0.2">
      <c r="A55" s="1"/>
      <c r="B55" s="97" t="s">
        <v>118</v>
      </c>
      <c r="C55" s="23" t="b">
        <f t="shared" si="3"/>
        <v>0</v>
      </c>
      <c r="D55" s="234"/>
      <c r="E55" s="198"/>
      <c r="F55" s="102"/>
      <c r="G55" s="98"/>
      <c r="H55" s="98"/>
      <c r="I55" s="98"/>
      <c r="J55" s="93"/>
      <c r="K55" s="93"/>
      <c r="L55" s="93"/>
      <c r="M55" s="93"/>
      <c r="N55" s="93"/>
      <c r="O55" s="94"/>
    </row>
    <row r="56" spans="1:15" ht="15.75" customHeight="1" x14ac:dyDescent="0.2">
      <c r="A56" s="1"/>
      <c r="B56" s="97" t="s">
        <v>119</v>
      </c>
      <c r="C56" s="23" t="b">
        <f t="shared" si="3"/>
        <v>0</v>
      </c>
      <c r="D56" s="197" t="str">
        <f>IF(F55="","_empty_",F55)</f>
        <v>_empty_</v>
      </c>
      <c r="E56" s="198"/>
      <c r="F56" s="233" t="s">
        <v>105</v>
      </c>
      <c r="G56" s="198"/>
      <c r="H56" s="98"/>
      <c r="I56" s="98"/>
      <c r="J56" s="93"/>
      <c r="K56" s="93"/>
      <c r="L56" s="93"/>
      <c r="M56" s="93"/>
      <c r="N56" s="93"/>
      <c r="O56" s="94"/>
    </row>
    <row r="57" spans="1:15" ht="15" customHeight="1" x14ac:dyDescent="0.2">
      <c r="A57" s="1"/>
      <c r="B57" s="97" t="s">
        <v>120</v>
      </c>
      <c r="C57" s="23" t="b">
        <f t="shared" si="3"/>
        <v>0</v>
      </c>
      <c r="D57" s="234"/>
      <c r="E57" s="198"/>
      <c r="F57" s="102"/>
      <c r="G57" s="98"/>
      <c r="H57" s="98"/>
      <c r="I57" s="98"/>
      <c r="J57" s="93"/>
      <c r="K57" s="93"/>
      <c r="L57" s="93"/>
      <c r="M57" s="93"/>
      <c r="N57" s="93"/>
      <c r="O57" s="94"/>
    </row>
    <row r="58" spans="1:15" ht="15" customHeight="1" x14ac:dyDescent="0.2">
      <c r="A58" s="1"/>
      <c r="B58" s="97" t="s">
        <v>121</v>
      </c>
      <c r="C58" s="23" t="b">
        <f t="shared" si="3"/>
        <v>0</v>
      </c>
      <c r="D58" s="197" t="str">
        <f>IF(F57="","_empty_",F57)</f>
        <v>_empty_</v>
      </c>
      <c r="E58" s="198"/>
      <c r="F58" s="233" t="s">
        <v>105</v>
      </c>
      <c r="G58" s="198"/>
      <c r="H58" s="98"/>
      <c r="I58" s="98"/>
      <c r="J58" s="93"/>
      <c r="K58" s="93"/>
      <c r="L58" s="93"/>
      <c r="M58" s="93"/>
      <c r="N58" s="93"/>
      <c r="O58" s="94"/>
    </row>
    <row r="59" spans="1:15" ht="15" customHeight="1" x14ac:dyDescent="0.2">
      <c r="A59" s="1"/>
      <c r="B59" s="97" t="s">
        <v>122</v>
      </c>
      <c r="C59" s="23" t="b">
        <f t="shared" si="3"/>
        <v>0</v>
      </c>
      <c r="D59" s="234"/>
      <c r="E59" s="198"/>
      <c r="F59" s="102"/>
      <c r="G59" s="98"/>
      <c r="H59" s="98"/>
      <c r="I59" s="98"/>
      <c r="J59" s="93"/>
      <c r="K59" s="93"/>
      <c r="L59" s="93"/>
      <c r="M59" s="93"/>
      <c r="N59" s="93"/>
      <c r="O59" s="94"/>
    </row>
    <row r="60" spans="1:15" ht="15" customHeight="1" x14ac:dyDescent="0.2">
      <c r="A60" s="1"/>
      <c r="B60" s="97" t="s">
        <v>123</v>
      </c>
      <c r="C60" s="23" t="b">
        <f t="shared" si="3"/>
        <v>0</v>
      </c>
      <c r="D60" s="197" t="str">
        <f>IF(F59="","_empty_",F59)</f>
        <v>_empty_</v>
      </c>
      <c r="E60" s="198"/>
      <c r="F60" s="233" t="s">
        <v>105</v>
      </c>
      <c r="G60" s="198"/>
      <c r="H60" s="98"/>
      <c r="I60" s="98"/>
      <c r="J60" s="93"/>
      <c r="K60" s="93"/>
      <c r="L60" s="93"/>
      <c r="M60" s="93"/>
      <c r="N60" s="93"/>
      <c r="O60" s="94"/>
    </row>
    <row r="61" spans="1:15" ht="15" customHeight="1" x14ac:dyDescent="0.2">
      <c r="A61" s="1"/>
      <c r="B61" s="97" t="s">
        <v>124</v>
      </c>
      <c r="C61" s="23" t="b">
        <f t="shared" si="3"/>
        <v>0</v>
      </c>
      <c r="D61" s="234"/>
      <c r="E61" s="198"/>
      <c r="F61" s="102"/>
      <c r="G61" s="98"/>
      <c r="H61" s="98"/>
      <c r="I61" s="98"/>
      <c r="J61" s="93"/>
      <c r="K61" s="93"/>
      <c r="L61" s="93"/>
      <c r="M61" s="93"/>
      <c r="N61" s="93"/>
      <c r="O61" s="94"/>
    </row>
    <row r="62" spans="1:15" ht="15" customHeight="1" x14ac:dyDescent="0.2">
      <c r="A62" s="1"/>
      <c r="B62" s="97" t="s">
        <v>125</v>
      </c>
      <c r="C62" s="23" t="b">
        <f t="shared" si="3"/>
        <v>0</v>
      </c>
      <c r="D62" s="197" t="str">
        <f>IF(F61="","_empty_",F61)</f>
        <v>_empty_</v>
      </c>
      <c r="E62" s="198"/>
      <c r="F62" s="233" t="s">
        <v>105</v>
      </c>
      <c r="G62" s="198"/>
      <c r="H62" s="98"/>
      <c r="I62" s="98"/>
      <c r="J62" s="93"/>
      <c r="K62" s="93"/>
      <c r="L62" s="93"/>
      <c r="M62" s="93"/>
      <c r="N62" s="93"/>
      <c r="O62" s="94"/>
    </row>
    <row r="63" spans="1:15" ht="15" customHeight="1" x14ac:dyDescent="0.2">
      <c r="A63" s="1"/>
      <c r="B63" s="97" t="s">
        <v>126</v>
      </c>
      <c r="C63" s="23" t="b">
        <f t="shared" si="3"/>
        <v>0</v>
      </c>
      <c r="D63" s="234"/>
      <c r="E63" s="198"/>
      <c r="F63" s="102"/>
      <c r="G63" s="98"/>
      <c r="H63" s="98"/>
      <c r="I63" s="98"/>
      <c r="J63" s="93"/>
      <c r="K63" s="93"/>
      <c r="L63" s="93"/>
      <c r="M63" s="93"/>
      <c r="N63" s="93"/>
      <c r="O63" s="94"/>
    </row>
    <row r="64" spans="1:15" ht="15" customHeight="1" x14ac:dyDescent="0.2">
      <c r="A64" s="1"/>
      <c r="B64" s="97" t="s">
        <v>127</v>
      </c>
      <c r="C64" s="23" t="b">
        <f t="shared" si="3"/>
        <v>0</v>
      </c>
      <c r="D64" s="197" t="str">
        <f>IF(F63="","_empty_",F63)</f>
        <v>_empty_</v>
      </c>
      <c r="E64" s="198"/>
      <c r="F64" s="233" t="s">
        <v>105</v>
      </c>
      <c r="G64" s="198"/>
      <c r="H64" s="98"/>
      <c r="I64" s="98"/>
      <c r="J64" s="93"/>
      <c r="K64" s="93"/>
      <c r="L64" s="93"/>
      <c r="M64" s="93"/>
      <c r="N64" s="93"/>
      <c r="O64" s="94"/>
    </row>
    <row r="65" spans="1:15" ht="15" customHeight="1" x14ac:dyDescent="0.2">
      <c r="A65" s="1"/>
      <c r="B65" s="97" t="s">
        <v>128</v>
      </c>
      <c r="C65" s="23" t="b">
        <f t="shared" si="3"/>
        <v>0</v>
      </c>
      <c r="D65" s="234"/>
      <c r="E65" s="198"/>
      <c r="F65" s="102"/>
      <c r="G65" s="98"/>
      <c r="H65" s="98"/>
      <c r="I65" s="98"/>
      <c r="J65" s="93"/>
      <c r="K65" s="93"/>
      <c r="L65" s="93"/>
      <c r="M65" s="93"/>
      <c r="N65" s="93"/>
      <c r="O65" s="94"/>
    </row>
    <row r="66" spans="1:15" ht="15" customHeight="1" x14ac:dyDescent="0.2">
      <c r="A66" s="1"/>
      <c r="B66" s="97" t="s">
        <v>129</v>
      </c>
      <c r="C66" s="23" t="b">
        <f t="shared" si="3"/>
        <v>0</v>
      </c>
      <c r="D66" s="197" t="str">
        <f>IF(F65="","_empty_",F65)</f>
        <v>_empty_</v>
      </c>
      <c r="E66" s="198"/>
      <c r="F66" s="233" t="s">
        <v>105</v>
      </c>
      <c r="G66" s="198"/>
      <c r="H66" s="98"/>
      <c r="I66" s="98"/>
      <c r="J66" s="93"/>
      <c r="K66" s="93"/>
      <c r="L66" s="93"/>
      <c r="M66" s="93"/>
      <c r="N66" s="93"/>
      <c r="O66" s="94"/>
    </row>
    <row r="67" spans="1:15" ht="15" customHeight="1" x14ac:dyDescent="0.2">
      <c r="A67" s="1"/>
      <c r="B67" s="253" t="s">
        <v>130</v>
      </c>
      <c r="C67" s="205"/>
      <c r="D67" s="205"/>
      <c r="E67" s="205"/>
      <c r="F67" s="205"/>
      <c r="G67" s="205"/>
      <c r="H67" s="92">
        <f t="shared" ref="H67:O67" si="4">SUM(H44:H66)</f>
        <v>39365</v>
      </c>
      <c r="I67" s="92">
        <f t="shared" si="4"/>
        <v>7465</v>
      </c>
      <c r="J67" s="103">
        <f t="shared" si="4"/>
        <v>0</v>
      </c>
      <c r="K67" s="103">
        <f t="shared" si="4"/>
        <v>1.7000000000000057</v>
      </c>
      <c r="L67" s="103">
        <f t="shared" si="4"/>
        <v>144.01</v>
      </c>
      <c r="M67" s="103">
        <f t="shared" si="4"/>
        <v>0</v>
      </c>
      <c r="N67" s="103">
        <f t="shared" si="4"/>
        <v>0</v>
      </c>
      <c r="O67" s="104">
        <f t="shared" si="4"/>
        <v>0</v>
      </c>
    </row>
    <row r="68" spans="1:15" ht="15.75" customHeight="1" x14ac:dyDescent="0.2">
      <c r="A68" s="1"/>
      <c r="B68" s="227"/>
      <c r="C68" s="228"/>
      <c r="D68" s="228"/>
      <c r="E68" s="228"/>
      <c r="F68" s="228"/>
      <c r="G68" s="228"/>
      <c r="H68" s="228"/>
      <c r="I68" s="228"/>
      <c r="J68" s="228"/>
      <c r="K68" s="228"/>
      <c r="L68" s="228"/>
      <c r="M68" s="228"/>
      <c r="N68" s="228"/>
      <c r="O68" s="229"/>
    </row>
    <row r="69" spans="1:15" ht="15.75" customHeight="1" x14ac:dyDescent="0.25">
      <c r="A69" s="1"/>
      <c r="B69" s="254" t="s">
        <v>131</v>
      </c>
      <c r="C69" s="231"/>
      <c r="D69" s="231"/>
      <c r="E69" s="231"/>
      <c r="F69" s="231"/>
      <c r="G69" s="231"/>
      <c r="H69" s="255"/>
      <c r="I69" s="31" t="s">
        <v>27</v>
      </c>
      <c r="J69" s="107"/>
      <c r="K69" s="107"/>
      <c r="L69" s="107"/>
      <c r="M69" s="107"/>
      <c r="N69" s="107"/>
      <c r="O69" s="108"/>
    </row>
    <row r="70" spans="1:15" ht="15.75" customHeight="1" x14ac:dyDescent="0.25">
      <c r="A70" s="1"/>
      <c r="B70" s="109" t="s">
        <v>132</v>
      </c>
      <c r="C70" s="110"/>
      <c r="D70" s="111"/>
      <c r="E70" s="112" t="e">
        <f>IF(#REF!&lt;2,1,2)</f>
        <v>#REF!</v>
      </c>
      <c r="F70" s="113" t="e">
        <f>IF(E70=1,"There are either still empty mandatory fields or at least one validation warning in the form","All required fields are successfully validated")</f>
        <v>#REF!</v>
      </c>
      <c r="G70" s="111"/>
      <c r="H70" s="111"/>
      <c r="I70" s="111"/>
      <c r="J70" s="111"/>
      <c r="K70" s="111"/>
      <c r="L70" s="111"/>
      <c r="M70" s="111"/>
      <c r="N70" s="111"/>
      <c r="O70" s="114"/>
    </row>
    <row r="71" spans="1:15" ht="15.75" customHeight="1" x14ac:dyDescent="0.2">
      <c r="A71" s="1"/>
      <c r="B71" s="44" t="s">
        <v>133</v>
      </c>
      <c r="C71" s="45"/>
      <c r="D71" s="116"/>
      <c r="E71" s="116"/>
      <c r="F71" s="116"/>
      <c r="G71" s="256"/>
      <c r="H71" s="198"/>
      <c r="I71" s="79" t="s">
        <v>134</v>
      </c>
      <c r="J71" s="79"/>
      <c r="K71" s="79"/>
      <c r="L71" s="79"/>
      <c r="M71" s="79"/>
      <c r="N71" s="79"/>
      <c r="O71" s="117"/>
    </row>
    <row r="72" spans="1:15" ht="15.75" customHeight="1" x14ac:dyDescent="0.2">
      <c r="A72" s="1"/>
      <c r="B72" s="44" t="s">
        <v>135</v>
      </c>
      <c r="C72" s="45"/>
      <c r="D72" s="116"/>
      <c r="E72" s="116"/>
      <c r="F72" s="116"/>
      <c r="G72" s="257"/>
      <c r="H72" s="198"/>
      <c r="I72" s="79" t="s">
        <v>136</v>
      </c>
      <c r="J72" s="79"/>
      <c r="K72" s="79"/>
      <c r="L72" s="79"/>
      <c r="M72" s="79"/>
      <c r="N72" s="79"/>
      <c r="O72" s="117"/>
    </row>
    <row r="73" spans="1:15" ht="15.75" customHeight="1" x14ac:dyDescent="0.25">
      <c r="A73" s="1"/>
      <c r="B73" s="253" t="s">
        <v>137</v>
      </c>
      <c r="C73" s="205"/>
      <c r="D73" s="205"/>
      <c r="E73" s="205"/>
      <c r="F73" s="205"/>
      <c r="G73" s="258"/>
      <c r="H73" s="198"/>
      <c r="I73" s="47" t="s">
        <v>138</v>
      </c>
      <c r="J73" s="5"/>
      <c r="K73" s="5"/>
      <c r="L73" s="5"/>
      <c r="M73" s="5"/>
      <c r="N73" s="5"/>
      <c r="O73" s="117"/>
    </row>
    <row r="74" spans="1:15" ht="15.75" customHeight="1" x14ac:dyDescent="0.2">
      <c r="A74" s="1"/>
      <c r="B74" s="118" t="s">
        <v>139</v>
      </c>
      <c r="C74" s="119"/>
      <c r="D74" s="120"/>
      <c r="E74" s="120"/>
      <c r="F74" s="119"/>
      <c r="G74" s="248"/>
      <c r="H74" s="249"/>
      <c r="I74" s="249"/>
      <c r="J74" s="249"/>
      <c r="K74" s="249"/>
      <c r="L74" s="249"/>
      <c r="M74" s="249"/>
      <c r="N74" s="249"/>
      <c r="O74" s="250"/>
    </row>
    <row r="75" spans="1:15" ht="15.75" customHeight="1" x14ac:dyDescent="0.25">
      <c r="A75" s="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ht="15.75" customHeight="1" x14ac:dyDescent="0.3">
      <c r="A76" s="1"/>
      <c r="B76" s="121" t="s">
        <v>140</v>
      </c>
      <c r="C76" s="122"/>
      <c r="D76" s="123"/>
      <c r="E76" s="123"/>
      <c r="F76" s="123"/>
      <c r="G76" s="124" t="s">
        <v>26</v>
      </c>
      <c r="H76" s="125" t="s">
        <v>141</v>
      </c>
      <c r="I76" s="125"/>
      <c r="J76" s="125"/>
      <c r="K76" s="125"/>
      <c r="L76" s="125"/>
      <c r="M76" s="125"/>
      <c r="N76" s="125"/>
      <c r="O76" s="126"/>
    </row>
    <row r="77" spans="1:15" ht="15.75" customHeight="1" x14ac:dyDescent="0.3">
      <c r="A77" s="1"/>
      <c r="B77" s="127" t="s">
        <v>142</v>
      </c>
      <c r="C77" s="128"/>
      <c r="D77" s="129"/>
      <c r="E77" s="129"/>
      <c r="F77" s="129"/>
      <c r="G77" s="130"/>
      <c r="H77" s="131"/>
      <c r="I77" s="131"/>
      <c r="J77" s="131"/>
      <c r="K77" s="131"/>
      <c r="L77" s="131"/>
      <c r="M77" s="131"/>
      <c r="N77" s="131"/>
      <c r="O77" s="132"/>
    </row>
    <row r="78" spans="1:15" ht="29.25" customHeight="1" x14ac:dyDescent="0.25">
      <c r="A78" s="1"/>
      <c r="B78" s="133" t="s">
        <v>143</v>
      </c>
      <c r="C78" s="134"/>
      <c r="D78" s="135"/>
      <c r="E78" s="135"/>
      <c r="F78" s="136" t="e">
        <f>#REF!</f>
        <v>#REF!</v>
      </c>
      <c r="G78" s="134" t="s">
        <v>144</v>
      </c>
      <c r="H78" s="251" t="s">
        <v>145</v>
      </c>
      <c r="I78" s="228"/>
      <c r="J78" s="228"/>
      <c r="K78" s="228"/>
      <c r="L78" s="228"/>
      <c r="M78" s="228"/>
      <c r="N78" s="228"/>
      <c r="O78" s="252"/>
    </row>
    <row r="79" spans="1:15" ht="29.25" customHeight="1" x14ac:dyDescent="0.25">
      <c r="A79" s="1"/>
      <c r="B79" s="133" t="s">
        <v>146</v>
      </c>
      <c r="C79" s="134"/>
      <c r="D79" s="135"/>
      <c r="E79" s="135"/>
      <c r="F79" s="136" t="e">
        <f>SUM(#REF!,#REF!,#REF!,#REF!,#REF!,#REF!,#REF!,#REF!,#REF!,#REF!,#REF!,#REF!)</f>
        <v>#REF!</v>
      </c>
      <c r="G79" s="134" t="s">
        <v>147</v>
      </c>
      <c r="H79" s="251" t="s">
        <v>148</v>
      </c>
      <c r="I79" s="228"/>
      <c r="J79" s="228"/>
      <c r="K79" s="228"/>
      <c r="L79" s="228"/>
      <c r="M79" s="228"/>
      <c r="N79" s="228"/>
      <c r="O79" s="252"/>
    </row>
    <row r="80" spans="1:15" ht="29.25" customHeight="1" x14ac:dyDescent="0.25">
      <c r="A80" s="1"/>
      <c r="B80" s="133" t="s">
        <v>149</v>
      </c>
      <c r="C80" s="134"/>
      <c r="D80" s="135"/>
      <c r="E80" s="135"/>
      <c r="F80" s="136" t="e">
        <f>SUM(#REF!,#REF!,#REF!,#REF!,#REF!,#REF!,#REF!,#REF!,#REF!,#REF!,#REF!)</f>
        <v>#REF!</v>
      </c>
      <c r="G80" s="134" t="s">
        <v>150</v>
      </c>
      <c r="H80" s="251" t="s">
        <v>151</v>
      </c>
      <c r="I80" s="228"/>
      <c r="J80" s="228"/>
      <c r="K80" s="228"/>
      <c r="L80" s="228"/>
      <c r="M80" s="228"/>
      <c r="N80" s="228"/>
      <c r="O80" s="252"/>
    </row>
    <row r="81" spans="1:15" ht="15.75" customHeight="1" x14ac:dyDescent="0.25">
      <c r="A81" s="1"/>
      <c r="B81" s="138" t="s">
        <v>152</v>
      </c>
      <c r="C81" s="139"/>
      <c r="D81" s="139"/>
      <c r="E81" s="139"/>
      <c r="F81" s="140" t="e">
        <f>F78+F79+F80</f>
        <v>#REF!</v>
      </c>
      <c r="G81" s="139" t="s">
        <v>153</v>
      </c>
      <c r="H81" s="141" t="s">
        <v>154</v>
      </c>
      <c r="I81" s="142"/>
      <c r="J81" s="142"/>
      <c r="K81" s="142"/>
      <c r="L81" s="142"/>
      <c r="M81" s="142"/>
      <c r="N81" s="142"/>
      <c r="O81" s="143"/>
    </row>
    <row r="82" spans="1:15" ht="15.75" customHeight="1" x14ac:dyDescent="0.2">
      <c r="A82" s="1"/>
      <c r="B82" s="133" t="s">
        <v>155</v>
      </c>
      <c r="C82" s="134"/>
      <c r="D82" s="135"/>
      <c r="E82" s="135"/>
      <c r="F82" s="136" t="e">
        <f>SUM(#REF!)</f>
        <v>#REF!</v>
      </c>
      <c r="G82" s="134" t="s">
        <v>156</v>
      </c>
      <c r="H82" s="144" t="s">
        <v>157</v>
      </c>
      <c r="I82" s="56"/>
      <c r="J82" s="56"/>
      <c r="K82" s="56"/>
      <c r="L82" s="56"/>
      <c r="M82" s="56"/>
      <c r="N82" s="56"/>
      <c r="O82" s="145"/>
    </row>
    <row r="83" spans="1:15" ht="15.75" customHeight="1" x14ac:dyDescent="0.2">
      <c r="A83" s="1"/>
      <c r="B83" s="138" t="s">
        <v>158</v>
      </c>
      <c r="C83" s="139"/>
      <c r="D83" s="139"/>
      <c r="E83" s="139"/>
      <c r="F83" s="146">
        <f>SUMPRODUCT($G$44:$G$66,$H$44:$H$66)/1000000</f>
        <v>9.6661000000000001</v>
      </c>
      <c r="G83" s="139" t="s">
        <v>159</v>
      </c>
      <c r="H83" s="147" t="s">
        <v>160</v>
      </c>
      <c r="I83" s="142"/>
      <c r="J83" s="142"/>
      <c r="K83" s="142"/>
      <c r="L83" s="142"/>
      <c r="M83" s="142"/>
      <c r="N83" s="142"/>
      <c r="O83" s="143"/>
    </row>
    <row r="84" spans="1:15" ht="15.75" customHeight="1" x14ac:dyDescent="0.2">
      <c r="A84" s="1"/>
      <c r="B84" s="133" t="s">
        <v>155</v>
      </c>
      <c r="C84" s="134"/>
      <c r="D84" s="135"/>
      <c r="E84" s="135"/>
      <c r="F84" s="148">
        <f>SUMPRODUCT($G$44:$G$66,$I$44:$I$66)/1000000</f>
        <v>1.7916000000000001</v>
      </c>
      <c r="G84" s="134" t="s">
        <v>159</v>
      </c>
      <c r="H84" s="144" t="s">
        <v>161</v>
      </c>
      <c r="I84" s="56"/>
      <c r="J84" s="56"/>
      <c r="K84" s="56"/>
      <c r="L84" s="56"/>
      <c r="M84" s="56"/>
      <c r="N84" s="56"/>
      <c r="O84" s="145"/>
    </row>
    <row r="85" spans="1:15" ht="15.75" customHeight="1" x14ac:dyDescent="0.35">
      <c r="A85" s="1"/>
      <c r="B85" s="149" t="s">
        <v>162</v>
      </c>
      <c r="C85" s="150"/>
      <c r="D85" s="150"/>
      <c r="E85" s="150"/>
      <c r="F85" s="151" t="str">
        <f t="shared" ref="F85:F86" si="5">IFERROR(F81/F83,"")</f>
        <v/>
      </c>
      <c r="G85" s="150" t="s">
        <v>163</v>
      </c>
      <c r="H85" s="141" t="s">
        <v>164</v>
      </c>
      <c r="I85" s="142"/>
      <c r="J85" s="142"/>
      <c r="K85" s="142"/>
      <c r="L85" s="142"/>
      <c r="M85" s="142"/>
      <c r="N85" s="142"/>
      <c r="O85" s="143"/>
    </row>
    <row r="86" spans="1:15" ht="15.75" customHeight="1" x14ac:dyDescent="0.2">
      <c r="A86" s="1"/>
      <c r="B86" s="152" t="s">
        <v>155</v>
      </c>
      <c r="C86" s="153"/>
      <c r="D86" s="154"/>
      <c r="E86" s="154"/>
      <c r="F86" s="155" t="str">
        <f t="shared" si="5"/>
        <v/>
      </c>
      <c r="G86" s="153" t="s">
        <v>165</v>
      </c>
      <c r="H86" s="156" t="s">
        <v>166</v>
      </c>
      <c r="I86" s="157"/>
      <c r="J86" s="157"/>
      <c r="K86" s="157"/>
      <c r="L86" s="157"/>
      <c r="M86" s="157"/>
      <c r="N86" s="157"/>
      <c r="O86" s="158"/>
    </row>
    <row r="87" spans="1:15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</sheetData>
  <mergeCells count="91">
    <mergeCell ref="D44:E44"/>
    <mergeCell ref="F44:G44"/>
    <mergeCell ref="D45:E45"/>
    <mergeCell ref="D46:E46"/>
    <mergeCell ref="F46:G46"/>
    <mergeCell ref="D47:E47"/>
    <mergeCell ref="F48:G48"/>
    <mergeCell ref="D48:E48"/>
    <mergeCell ref="D49:E49"/>
    <mergeCell ref="D50:E50"/>
    <mergeCell ref="F50:G50"/>
    <mergeCell ref="D51:E51"/>
    <mergeCell ref="D52:E52"/>
    <mergeCell ref="F52:G52"/>
    <mergeCell ref="D53:E53"/>
    <mergeCell ref="D54:E54"/>
    <mergeCell ref="F54:G54"/>
    <mergeCell ref="D55:E55"/>
    <mergeCell ref="D56:E56"/>
    <mergeCell ref="F56:G56"/>
    <mergeCell ref="D57:E57"/>
    <mergeCell ref="D58:E58"/>
    <mergeCell ref="F58:G58"/>
    <mergeCell ref="D59:E59"/>
    <mergeCell ref="D60:E60"/>
    <mergeCell ref="F60:G60"/>
    <mergeCell ref="D61:E61"/>
    <mergeCell ref="F62:G62"/>
    <mergeCell ref="G74:O74"/>
    <mergeCell ref="H78:O78"/>
    <mergeCell ref="H79:O79"/>
    <mergeCell ref="H80:O80"/>
    <mergeCell ref="B67:G67"/>
    <mergeCell ref="B68:O68"/>
    <mergeCell ref="B69:H69"/>
    <mergeCell ref="G71:H71"/>
    <mergeCell ref="G72:H72"/>
    <mergeCell ref="B73:F73"/>
    <mergeCell ref="G73:H73"/>
    <mergeCell ref="D62:E62"/>
    <mergeCell ref="D63:E63"/>
    <mergeCell ref="D64:E64"/>
    <mergeCell ref="F64:G64"/>
    <mergeCell ref="D65:E65"/>
    <mergeCell ref="D66:E66"/>
    <mergeCell ref="F66:G66"/>
    <mergeCell ref="H3:O3"/>
    <mergeCell ref="H4:O4"/>
    <mergeCell ref="H5:O5"/>
    <mergeCell ref="H6:O6"/>
    <mergeCell ref="F9:G9"/>
    <mergeCell ref="F10:G10"/>
    <mergeCell ref="F11:G11"/>
    <mergeCell ref="F12:G12"/>
    <mergeCell ref="F13:G13"/>
    <mergeCell ref="B14:O14"/>
    <mergeCell ref="F17:G17"/>
    <mergeCell ref="I17:O17"/>
    <mergeCell ref="F18:G18"/>
    <mergeCell ref="F19:G19"/>
    <mergeCell ref="I19:O19"/>
    <mergeCell ref="F20:G20"/>
    <mergeCell ref="F34:G34"/>
    <mergeCell ref="F21:G21"/>
    <mergeCell ref="I21:O22"/>
    <mergeCell ref="F22:G22"/>
    <mergeCell ref="I23:O24"/>
    <mergeCell ref="F33:G33"/>
    <mergeCell ref="I25:O25"/>
    <mergeCell ref="I33:O34"/>
    <mergeCell ref="F31:G31"/>
    <mergeCell ref="F32:G32"/>
    <mergeCell ref="B26:O26"/>
    <mergeCell ref="I28:O28"/>
    <mergeCell ref="I29:O29"/>
    <mergeCell ref="I30:O30"/>
    <mergeCell ref="I31:O31"/>
    <mergeCell ref="F23:G23"/>
    <mergeCell ref="F24:G24"/>
    <mergeCell ref="F25:G25"/>
    <mergeCell ref="F29:G29"/>
    <mergeCell ref="F30:G30"/>
    <mergeCell ref="D43:E43"/>
    <mergeCell ref="I35:O36"/>
    <mergeCell ref="I37:O37"/>
    <mergeCell ref="B40:O40"/>
    <mergeCell ref="B42:C42"/>
    <mergeCell ref="D42:E42"/>
    <mergeCell ref="F35:G35"/>
    <mergeCell ref="F36:G36"/>
    <mergeCell ref="F37:G37"/>
  </mergeCells>
  <conditionalFormatting sqref="F70">
    <cfRule type="expression" dxfId="10" priority="1">
      <formula>$E$70=2</formula>
    </cfRule>
  </conditionalFormatting>
  <conditionalFormatting sqref="D44:E66">
    <cfRule type="containsText" dxfId="9" priority="2" operator="containsText" text="_empty_">
      <formula>NOT(ISERROR(SEARCH(("_empty_"),(D44))))</formula>
    </cfRule>
  </conditionalFormatting>
  <conditionalFormatting sqref="D43:E43">
    <cfRule type="containsText" dxfId="8" priority="3" operator="containsText" text="_empty_">
      <formula>NOT(ISERROR(SEARCH(("_empty_"),(D43))))</formula>
    </cfRule>
  </conditionalFormatting>
  <dataValidations count="15">
    <dataValidation type="decimal" allowBlank="1" showInputMessage="1" prompt="Fuel consumed per leg - Please provide a number within a reasonable interval" sqref="O43:O66" xr:uid="{00000000-0002-0000-0000-000001000000}">
      <formula1>0</formula1>
      <formula2>15000</formula2>
    </dataValidation>
    <dataValidation type="decimal" allowBlank="1" showInputMessage="1" prompt="Transported quantity - This number should not exeed the total capacity of the vessel" sqref="H44:H66" xr:uid="{00000000-0002-0000-0000-000008000000}">
      <formula1>0</formula1>
      <formula2>$F$11*1.05</formula2>
    </dataValidation>
    <dataValidation type="decimal" allowBlank="1" showInputMessage="1" showErrorMessage="1" prompt="Enter the amount of cargo onboard for this charterer, on this leg, in metric tonnes" sqref="I44:I66" xr:uid="{00000000-0002-0000-0000-00000B000000}">
      <formula1>0</formula1>
      <formula2>H44</formula2>
    </dataValidation>
    <dataValidation type="list" allowBlank="1" showErrorMessage="1" sqref="N42:O42" xr:uid="{00000000-0002-0000-0000-00000C000000}">
      <formula1>INDIRECT("FuelType[Fuel Type]")</formula1>
    </dataValidation>
    <dataValidation type="decimal" allowBlank="1" showInputMessage="1" prompt="Fuel consumed per leg - Please provide a number within a reasonable interval_x000a_" sqref="J43:N66" xr:uid="{00000000-0002-0000-0000-00000D000000}">
      <formula1>0</formula1>
      <formula2>15000</formula2>
    </dataValidation>
    <dataValidation type="date" allowBlank="1" showInputMessage="1" prompt="End date - Please provide historic date in the correct format based on your reginal settings" sqref="F21 F35 F23" xr:uid="{00000000-0002-0000-0000-000000000000}">
      <formula1>#REF!</formula1>
      <formula2>#REF!</formula2>
    </dataValidation>
    <dataValidation type="list" allowBlank="1" showInputMessage="1" showErrorMessage="1" prompt="Please select Yes from the drop down menu to confirm" sqref="G73" xr:uid="{00000000-0002-0000-0000-000002000000}">
      <formula1>#REF!</formula1>
    </dataValidation>
    <dataValidation type="date" allowBlank="1" sqref="F33:F34" xr:uid="{00000000-0002-0000-0000-000003000000}">
      <formula1>#REF!</formula1>
      <formula2>#REF!</formula2>
    </dataValidation>
    <dataValidation type="decimal" allowBlank="1" showInputMessage="1" prompt="Vessel size - Please provide the vessels maximum capacity in the unit provided on the right" sqref="F11" xr:uid="{00000000-0002-0000-0000-000004000000}">
      <formula1>#REF!</formula1>
      <formula2>#REF!</formula2>
    </dataValidation>
    <dataValidation type="custom" allowBlank="1" showInputMessage="1" prompt="Voyage end time - Please enter the time in the format hh:mm" sqref="F36" xr:uid="{00000000-0002-0000-0000-000006000000}">
      <formula1>AND(GTE(F36,MIN((#REF!),(#REF!))),LTE(F36,MAX((#REF!),(#REF!))))</formula1>
    </dataValidation>
    <dataValidation type="custom" allowBlank="1" showInputMessage="1" prompt="Leg end time - Please enter the time in the format hh:mm" sqref="F22 F24" xr:uid="{00000000-0002-0000-0000-000007000000}">
      <formula1>AND(GTE(F22,MIN((#REF!),(#REF!))),LTE(F22,MAX((#REF!),(#REF!))))</formula1>
    </dataValidation>
    <dataValidation type="decimal" allowBlank="1" showInputMessage="1" prompt="Ballast distance - You have either entered zero or a total distance that would imply an unrealistic average speed for the vessel based on the above dates._x000a_" sqref="F25" xr:uid="{00000000-0002-0000-0000-000009000000}">
      <formula1>#REF!</formula1>
      <formula2>#REF!</formula2>
    </dataValidation>
    <dataValidation type="decimal" allowBlank="1" showInputMessage="1" prompt="Laden distance - You have either entered zero or a total distance that would imply an unrealistic average speed for the vessel based on the above dates." sqref="F37" xr:uid="{00000000-0002-0000-0000-00000A000000}">
      <formula1>#REF!</formula1>
      <formula2>#REF!</formula2>
    </dataValidation>
    <dataValidation type="custom" allowBlank="1" showInputMessage="1" prompt="UN/LOCODE - Please enter UN LOCODE with or without space between_x000a_country and location code (AAXXX or AA XXX)" sqref="F18 F20" xr:uid="{00000000-0002-0000-0000-00000E000000}">
      <formula1>AND(GTE(LEN(F18),MIN((#REF!),(#REF!))),LTE(LEN(F18),MAX((#REF!),(#REF!))))</formula1>
    </dataValidation>
    <dataValidation type="decimal" allowBlank="1" showInputMessage="1" prompt="Laden distance sailed - Please provide the sailed distance of this particular laden leg" sqref="G45 G65 G63 G61 G59 G57 G55 G53 G51 G49 G47" xr:uid="{00000000-0002-0000-0000-00000F000000}">
      <formula1>#REF!</formula1>
      <formula2>IF($F$37="",#REF!,$F$37)</formula2>
    </dataValidation>
  </dataValidations>
  <hyperlinks>
    <hyperlink ref="H5" r:id="rId1" xr:uid="{00000000-0004-0000-0000-000000000000}"/>
  </hyperlinks>
  <printOptions horizontalCentered="1" verticalCentered="1"/>
  <pageMargins left="0.23622047244094491" right="0.23622047244094491" top="7.874015748031496E-2" bottom="7.874015748031496E-2" header="0" footer="0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H1000"/>
  <sheetViews>
    <sheetView showGridLines="0" workbookViewId="0"/>
  </sheetViews>
  <sheetFormatPr baseColWidth="10" defaultColWidth="12.625" defaultRowHeight="15" customHeight="1" outlineLevelRow="1" outlineLevelCol="4" x14ac:dyDescent="0.2"/>
  <cols>
    <col min="1" max="1" width="2.5" customWidth="1"/>
    <col min="2" max="2" width="7.625" customWidth="1"/>
    <col min="3" max="3" width="2.625" customWidth="1"/>
    <col min="4" max="4" width="15.875" customWidth="1"/>
    <col min="5" max="5" width="2.625" customWidth="1"/>
    <col min="6" max="6" width="18.5" customWidth="1"/>
    <col min="7" max="7" width="15.375" customWidth="1"/>
    <col min="8" max="9" width="14" customWidth="1"/>
    <col min="10" max="15" width="10.5" customWidth="1"/>
    <col min="16" max="16" width="2.625" customWidth="1"/>
    <col min="17" max="17" width="8.875" hidden="1" customWidth="1" outlineLevel="4"/>
    <col min="18" max="18" width="2.625" hidden="1" customWidth="1" outlineLevel="3"/>
    <col min="19" max="19" width="24" hidden="1" customWidth="1" outlineLevel="3"/>
    <col min="20" max="20" width="11.125" hidden="1" customWidth="1" outlineLevel="3"/>
    <col min="21" max="21" width="8.875" hidden="1" customWidth="1" outlineLevel="3"/>
    <col min="22" max="22" width="13" hidden="1" customWidth="1" outlineLevel="3"/>
    <col min="23" max="23" width="11.25" hidden="1" customWidth="1" outlineLevel="3"/>
    <col min="24" max="24" width="2.625" hidden="1" customWidth="1" outlineLevel="3"/>
    <col min="25" max="26" width="10.625" hidden="1" customWidth="1" outlineLevel="3"/>
    <col min="27" max="27" width="15.625" hidden="1" customWidth="1" outlineLevel="3"/>
    <col min="28" max="28" width="2.625" customWidth="1" outlineLevel="3"/>
    <col min="29" max="29" width="16.625" hidden="1" customWidth="1" outlineLevel="3"/>
    <col min="30" max="30" width="2.625" hidden="1" customWidth="1" outlineLevel="3"/>
    <col min="31" max="31" width="13.5" hidden="1" customWidth="1" outlineLevel="2"/>
    <col min="32" max="32" width="2.625" hidden="1" customWidth="1" outlineLevel="3"/>
    <col min="33" max="33" width="10" hidden="1" customWidth="1" outlineLevel="3"/>
    <col min="34" max="34" width="17" hidden="1" customWidth="1" outlineLevel="3"/>
  </cols>
  <sheetData>
    <row r="1" spans="1:34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5"/>
      <c r="Q2" s="5"/>
      <c r="R2" s="5"/>
      <c r="S2" s="5"/>
      <c r="T2" s="5"/>
      <c r="U2" s="5"/>
      <c r="V2" s="5"/>
      <c r="W2" s="5"/>
      <c r="X2" s="5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s="1"/>
      <c r="B3" s="6"/>
      <c r="C3" s="7"/>
      <c r="D3" s="7"/>
      <c r="E3" s="7"/>
      <c r="F3" s="7"/>
      <c r="G3" s="7"/>
      <c r="H3" s="235" t="s">
        <v>190</v>
      </c>
      <c r="I3" s="228"/>
      <c r="J3" s="228"/>
      <c r="K3" s="228"/>
      <c r="L3" s="228"/>
      <c r="M3" s="228"/>
      <c r="N3" s="228"/>
      <c r="O3" s="229"/>
      <c r="P3" s="5"/>
      <c r="Q3" s="5"/>
      <c r="R3" s="5"/>
      <c r="S3" s="5"/>
      <c r="T3" s="5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58.5" customHeight="1" x14ac:dyDescent="0.25">
      <c r="A4" s="1"/>
      <c r="B4" s="8" t="s">
        <v>1</v>
      </c>
      <c r="C4" s="9"/>
      <c r="D4" s="10"/>
      <c r="E4" s="10"/>
      <c r="F4" s="11"/>
      <c r="G4" s="11"/>
      <c r="H4" s="236" t="s">
        <v>2</v>
      </c>
      <c r="I4" s="228"/>
      <c r="J4" s="228"/>
      <c r="K4" s="228"/>
      <c r="L4" s="228"/>
      <c r="M4" s="228"/>
      <c r="N4" s="228"/>
      <c r="O4" s="229"/>
      <c r="P4" s="5"/>
      <c r="Q4" s="5"/>
      <c r="R4" s="5"/>
      <c r="S4" s="12" t="s">
        <v>3</v>
      </c>
      <c r="T4" s="13" t="str">
        <f>IFERROR(IF(DATEVALUE("12/01/2021")=DATE(2021,1,12),IF(ISERROR(DATEVALUE("31.01.2021")),"DD/MM/YYYY","DD.MM.YYYY"),IF(DATEVALUE("12/01/2021")=DATE(2021,12,1),"MM/DD/YYYY","Excel date format")),"Excel date format")</f>
        <v>DD/MM/YYYY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"/>
      <c r="B5" s="8"/>
      <c r="C5" s="9"/>
      <c r="D5" s="14"/>
      <c r="E5" s="15">
        <v>0</v>
      </c>
      <c r="F5" s="16" t="s">
        <v>4</v>
      </c>
      <c r="G5" s="14"/>
      <c r="H5" s="237" t="s">
        <v>5</v>
      </c>
      <c r="I5" s="228"/>
      <c r="J5" s="228"/>
      <c r="K5" s="228"/>
      <c r="L5" s="228"/>
      <c r="M5" s="228"/>
      <c r="N5" s="228"/>
      <c r="O5" s="229"/>
      <c r="P5" s="5"/>
      <c r="Q5" s="5"/>
      <c r="R5" s="5"/>
      <c r="S5" s="1"/>
      <c r="T5" s="1"/>
      <c r="U5" s="1"/>
      <c r="V5" s="1"/>
      <c r="W5" s="1"/>
      <c r="X5" s="1"/>
      <c r="Y5" s="1"/>
      <c r="Z5" s="5"/>
      <c r="AA5" s="17" t="s">
        <v>6</v>
      </c>
      <c r="AB5" s="18"/>
      <c r="AC5" s="19" t="s">
        <v>7</v>
      </c>
      <c r="AD5" s="18"/>
      <c r="AE5" s="19" t="s">
        <v>8</v>
      </c>
      <c r="AF5" s="18"/>
      <c r="AG5" s="19" t="s">
        <v>9</v>
      </c>
      <c r="AH5" s="18"/>
    </row>
    <row r="6" spans="1:34" x14ac:dyDescent="0.25">
      <c r="A6" s="1"/>
      <c r="B6" s="8"/>
      <c r="C6" s="9"/>
      <c r="D6" s="7"/>
      <c r="E6" s="20">
        <v>1</v>
      </c>
      <c r="F6" s="21" t="s">
        <v>10</v>
      </c>
      <c r="G6" s="7"/>
      <c r="H6" s="238" t="s">
        <v>11</v>
      </c>
      <c r="I6" s="228"/>
      <c r="J6" s="228"/>
      <c r="K6" s="228"/>
      <c r="L6" s="228"/>
      <c r="M6" s="228"/>
      <c r="N6" s="228"/>
      <c r="O6" s="229"/>
      <c r="P6" s="5"/>
      <c r="Q6" s="5"/>
      <c r="R6" s="5"/>
      <c r="S6" s="12" t="s">
        <v>12</v>
      </c>
      <c r="T6" s="22"/>
      <c r="U6" s="22"/>
      <c r="V6" s="22"/>
      <c r="W6" s="22"/>
      <c r="X6" s="22"/>
      <c r="Y6" s="1"/>
      <c r="Z6" s="5"/>
      <c r="AA6" s="17" t="s">
        <v>13</v>
      </c>
      <c r="AB6" s="5"/>
      <c r="AC6" s="17" t="s">
        <v>14</v>
      </c>
      <c r="AD6" s="5"/>
      <c r="AE6" s="17" t="s">
        <v>15</v>
      </c>
      <c r="AF6" s="5"/>
      <c r="AG6" s="17" t="s">
        <v>16</v>
      </c>
      <c r="AH6" s="5"/>
    </row>
    <row r="7" spans="1:34" x14ac:dyDescent="0.25">
      <c r="A7" s="1"/>
      <c r="B7" s="6"/>
      <c r="C7" s="7"/>
      <c r="D7" s="7"/>
      <c r="E7" s="23">
        <v>2</v>
      </c>
      <c r="F7" s="21" t="s">
        <v>17</v>
      </c>
      <c r="G7" s="7"/>
      <c r="H7" s="7"/>
      <c r="I7" s="7"/>
      <c r="J7" s="7"/>
      <c r="K7" s="7"/>
      <c r="L7" s="7"/>
      <c r="M7" s="7"/>
      <c r="N7" s="7"/>
      <c r="O7" s="24"/>
      <c r="P7" s="5"/>
      <c r="Q7" s="25" t="s">
        <v>18</v>
      </c>
      <c r="R7" s="5"/>
      <c r="S7" s="26" t="s">
        <v>19</v>
      </c>
      <c r="T7" s="26" t="s">
        <v>20</v>
      </c>
      <c r="U7" s="27"/>
      <c r="V7" s="13"/>
      <c r="W7" s="13"/>
      <c r="X7" s="13"/>
      <c r="Y7" s="1"/>
      <c r="Z7" s="5"/>
      <c r="AA7" s="17" t="s">
        <v>21</v>
      </c>
      <c r="AB7" s="5"/>
      <c r="AC7" s="17" t="s">
        <v>22</v>
      </c>
      <c r="AD7" s="5"/>
      <c r="AE7" s="17" t="s">
        <v>23</v>
      </c>
      <c r="AF7" s="5"/>
      <c r="AG7" s="17" t="s">
        <v>24</v>
      </c>
      <c r="AH7" s="5"/>
    </row>
    <row r="8" spans="1:34" ht="18.75" x14ac:dyDescent="0.3">
      <c r="A8" s="1"/>
      <c r="B8" s="28" t="s">
        <v>25</v>
      </c>
      <c r="C8" s="29"/>
      <c r="D8" s="30"/>
      <c r="E8" s="30"/>
      <c r="F8" s="30"/>
      <c r="G8" s="30"/>
      <c r="H8" s="31" t="s">
        <v>26</v>
      </c>
      <c r="I8" s="32" t="s">
        <v>27</v>
      </c>
      <c r="J8" s="32"/>
      <c r="K8" s="32"/>
      <c r="L8" s="32"/>
      <c r="M8" s="32"/>
      <c r="N8" s="32"/>
      <c r="O8" s="33"/>
      <c r="P8" s="34"/>
      <c r="Q8" s="34"/>
      <c r="R8" s="34"/>
      <c r="S8" s="35"/>
      <c r="T8" s="35"/>
      <c r="U8" s="36"/>
      <c r="V8" s="37"/>
      <c r="W8" s="37"/>
      <c r="X8" s="37"/>
      <c r="Y8" s="1"/>
      <c r="Z8" s="5"/>
      <c r="AA8" s="17" t="s">
        <v>28</v>
      </c>
      <c r="AB8" s="5"/>
      <c r="AC8" s="1"/>
      <c r="AD8" s="5"/>
      <c r="AE8" s="5"/>
      <c r="AF8" s="5"/>
      <c r="AG8" s="5"/>
      <c r="AH8" s="5"/>
    </row>
    <row r="9" spans="1:34" x14ac:dyDescent="0.25">
      <c r="A9" s="1"/>
      <c r="B9" s="38" t="s">
        <v>29</v>
      </c>
      <c r="C9" s="39"/>
      <c r="D9" s="39"/>
      <c r="E9" s="40">
        <f>IF(F9&lt;&gt;"",IF(AND(ISNUMBER(F9),LEN(F9)=7),2,1),0)</f>
        <v>2</v>
      </c>
      <c r="F9" s="239">
        <v>1234567</v>
      </c>
      <c r="G9" s="240"/>
      <c r="H9" s="41"/>
      <c r="I9" s="42" t="s">
        <v>31</v>
      </c>
      <c r="J9" s="42"/>
      <c r="K9" s="42"/>
      <c r="L9" s="42"/>
      <c r="M9" s="42"/>
      <c r="N9" s="42"/>
      <c r="O9" s="43"/>
      <c r="P9" s="5"/>
      <c r="Q9" s="25">
        <f t="shared" ref="Q9:Q12" si="0">E9</f>
        <v>2</v>
      </c>
      <c r="R9" s="5"/>
      <c r="S9" s="27"/>
      <c r="T9" s="27"/>
      <c r="U9" s="27"/>
      <c r="V9" s="13"/>
      <c r="W9" s="13"/>
      <c r="X9" s="13"/>
      <c r="Y9" s="1"/>
      <c r="Z9" s="5"/>
      <c r="AA9" s="17" t="s">
        <v>32</v>
      </c>
      <c r="AB9" s="5"/>
      <c r="AC9" s="1"/>
      <c r="AD9" s="5"/>
      <c r="AE9" s="5"/>
      <c r="AF9" s="5"/>
      <c r="AG9" s="5"/>
      <c r="AH9" s="5"/>
    </row>
    <row r="10" spans="1:34" x14ac:dyDescent="0.25">
      <c r="A10" s="1"/>
      <c r="B10" s="44" t="s">
        <v>33</v>
      </c>
      <c r="C10" s="45"/>
      <c r="D10" s="45"/>
      <c r="E10" s="23">
        <f t="shared" ref="E10:E11" si="1">IF(F10&lt;&gt;"",2,0)</f>
        <v>2</v>
      </c>
      <c r="F10" s="222" t="s">
        <v>191</v>
      </c>
      <c r="G10" s="198"/>
      <c r="H10" s="46"/>
      <c r="I10" s="47" t="s">
        <v>35</v>
      </c>
      <c r="J10" s="47"/>
      <c r="K10" s="47"/>
      <c r="L10" s="47"/>
      <c r="M10" s="47"/>
      <c r="N10" s="47"/>
      <c r="O10" s="48"/>
      <c r="P10" s="5"/>
      <c r="Q10" s="25">
        <f t="shared" si="0"/>
        <v>2</v>
      </c>
      <c r="R10" s="5"/>
      <c r="S10" s="27"/>
      <c r="T10" s="27"/>
      <c r="U10" s="27"/>
      <c r="V10" s="13"/>
      <c r="W10" s="13"/>
      <c r="X10" s="13"/>
      <c r="Y10" s="1"/>
      <c r="Z10" s="5"/>
      <c r="AA10" s="17" t="s">
        <v>36</v>
      </c>
      <c r="AB10" s="5"/>
      <c r="AC10" s="1"/>
      <c r="AD10" s="5"/>
      <c r="AE10" s="5"/>
      <c r="AF10" s="5"/>
      <c r="AG10" s="5"/>
      <c r="AH10" s="5"/>
    </row>
    <row r="11" spans="1:34" ht="15" customHeight="1" x14ac:dyDescent="0.25">
      <c r="A11" s="1"/>
      <c r="B11" s="44" t="s">
        <v>37</v>
      </c>
      <c r="C11" s="45"/>
      <c r="D11" s="45"/>
      <c r="E11" s="23">
        <f t="shared" si="1"/>
        <v>2</v>
      </c>
      <c r="F11" s="222" t="s">
        <v>14</v>
      </c>
      <c r="G11" s="198"/>
      <c r="H11" s="46"/>
      <c r="I11" s="47" t="s">
        <v>38</v>
      </c>
      <c r="J11" s="47"/>
      <c r="K11" s="47"/>
      <c r="L11" s="47"/>
      <c r="M11" s="47"/>
      <c r="N11" s="47"/>
      <c r="O11" s="48"/>
      <c r="P11" s="5"/>
      <c r="Q11" s="25">
        <f t="shared" si="0"/>
        <v>2</v>
      </c>
      <c r="R11" s="5"/>
      <c r="S11" s="27"/>
      <c r="T11" s="27"/>
      <c r="U11" s="27"/>
      <c r="V11" s="13"/>
      <c r="W11" s="13"/>
      <c r="X11" s="13"/>
      <c r="Y11" s="1"/>
      <c r="Z11" s="5"/>
      <c r="AA11" s="49" t="s">
        <v>39</v>
      </c>
      <c r="AB11" s="5"/>
      <c r="AC11" s="1"/>
      <c r="AD11" s="5"/>
      <c r="AE11" s="5"/>
      <c r="AF11" s="5"/>
      <c r="AG11" s="5"/>
      <c r="AH11" s="5"/>
    </row>
    <row r="12" spans="1:34" x14ac:dyDescent="0.25">
      <c r="A12" s="1"/>
      <c r="B12" s="44" t="s">
        <v>40</v>
      </c>
      <c r="C12" s="45"/>
      <c r="D12" s="45"/>
      <c r="E12" s="23">
        <f>IF(F12&lt;&gt;"",IF(AND(F12&gt;=S12,F12&lt;=T12),2,1),0)</f>
        <v>2</v>
      </c>
      <c r="F12" s="219">
        <v>68000</v>
      </c>
      <c r="G12" s="198"/>
      <c r="H12" s="50" t="s">
        <v>41</v>
      </c>
      <c r="I12" s="47" t="s">
        <v>42</v>
      </c>
      <c r="J12" s="47"/>
      <c r="K12" s="47"/>
      <c r="L12" s="47"/>
      <c r="M12" s="47"/>
      <c r="N12" s="47"/>
      <c r="O12" s="48"/>
      <c r="P12" s="5"/>
      <c r="Q12" s="25">
        <f t="shared" si="0"/>
        <v>2</v>
      </c>
      <c r="R12" s="5"/>
      <c r="S12" s="51">
        <v>1000</v>
      </c>
      <c r="T12" s="51">
        <v>445000</v>
      </c>
      <c r="U12" s="27"/>
      <c r="V12" s="13"/>
      <c r="W12" s="13"/>
      <c r="X12" s="13"/>
      <c r="Y12" s="1"/>
      <c r="Z12" s="1"/>
      <c r="AA12" s="52" t="s">
        <v>43</v>
      </c>
      <c r="AB12" s="5"/>
      <c r="AC12" s="1"/>
      <c r="AD12" s="1"/>
      <c r="AE12" s="1"/>
      <c r="AF12" s="1"/>
      <c r="AG12" s="1"/>
      <c r="AH12" s="1"/>
    </row>
    <row r="13" spans="1:34" x14ac:dyDescent="0.25">
      <c r="A13" s="1"/>
      <c r="B13" s="53" t="s">
        <v>44</v>
      </c>
      <c r="C13" s="54"/>
      <c r="D13" s="54"/>
      <c r="E13" s="55"/>
      <c r="F13" s="241" t="s">
        <v>45</v>
      </c>
      <c r="G13" s="198"/>
      <c r="H13" s="46"/>
      <c r="I13" s="47" t="s">
        <v>46</v>
      </c>
      <c r="J13" s="47"/>
      <c r="K13" s="47"/>
      <c r="L13" s="47"/>
      <c r="M13" s="47"/>
      <c r="N13" s="47"/>
      <c r="O13" s="48"/>
      <c r="P13" s="5"/>
      <c r="Q13" s="25"/>
      <c r="R13" s="5"/>
      <c r="S13" s="27"/>
      <c r="T13" s="27"/>
      <c r="U13" s="27"/>
      <c r="V13" s="13"/>
      <c r="W13" s="13"/>
      <c r="X13" s="13"/>
      <c r="Y13" s="56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/>
      <c r="B14" s="44" t="s">
        <v>47</v>
      </c>
      <c r="C14" s="45"/>
      <c r="D14" s="45"/>
      <c r="E14" s="23">
        <f>IF(F14&lt;&gt;"",2,0)</f>
        <v>2</v>
      </c>
      <c r="F14" s="221" t="s">
        <v>192</v>
      </c>
      <c r="G14" s="198"/>
      <c r="H14" s="46"/>
      <c r="I14" s="47" t="s">
        <v>48</v>
      </c>
      <c r="J14" s="47"/>
      <c r="K14" s="47"/>
      <c r="L14" s="47"/>
      <c r="M14" s="47"/>
      <c r="N14" s="47"/>
      <c r="O14" s="48"/>
      <c r="P14" s="5"/>
      <c r="Q14" s="25"/>
      <c r="R14" s="5"/>
      <c r="S14" s="27"/>
      <c r="T14" s="27"/>
      <c r="U14" s="27"/>
      <c r="V14" s="13"/>
      <c r="W14" s="13"/>
      <c r="X14" s="13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/>
      <c r="B15" s="227"/>
      <c r="C15" s="228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9"/>
      <c r="P15" s="5"/>
      <c r="Q15" s="13"/>
      <c r="R15" s="5"/>
      <c r="S15" s="27"/>
      <c r="T15" s="27"/>
      <c r="U15" s="27"/>
      <c r="V15" s="13"/>
      <c r="W15" s="13"/>
      <c r="X15" s="13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8.75" x14ac:dyDescent="0.2">
      <c r="A16" s="1"/>
      <c r="B16" s="58" t="s">
        <v>193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60"/>
      <c r="P16" s="34"/>
      <c r="Q16" s="61"/>
      <c r="R16" s="34"/>
      <c r="S16" s="35"/>
      <c r="T16" s="35"/>
      <c r="U16" s="36"/>
      <c r="V16" s="37"/>
      <c r="W16" s="37"/>
      <c r="X16" s="37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8.75" x14ac:dyDescent="0.3">
      <c r="A17" s="1"/>
      <c r="B17" s="62" t="s">
        <v>50</v>
      </c>
      <c r="C17" s="63"/>
      <c r="D17" s="30"/>
      <c r="E17" s="30"/>
      <c r="F17" s="30"/>
      <c r="G17" s="31"/>
      <c r="H17" s="31" t="s">
        <v>26</v>
      </c>
      <c r="I17" s="32" t="s">
        <v>27</v>
      </c>
      <c r="J17" s="32"/>
      <c r="K17" s="32"/>
      <c r="L17" s="32"/>
      <c r="M17" s="32"/>
      <c r="N17" s="32"/>
      <c r="O17" s="33"/>
      <c r="P17" s="34"/>
      <c r="Q17" s="61"/>
      <c r="R17" s="34"/>
      <c r="S17" s="35"/>
      <c r="T17" s="35"/>
      <c r="U17" s="36"/>
      <c r="V17" s="37"/>
      <c r="W17" s="37"/>
      <c r="X17" s="37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/>
      <c r="B18" s="38" t="s">
        <v>51</v>
      </c>
      <c r="C18" s="39"/>
      <c r="D18" s="39"/>
      <c r="E18" s="40">
        <f>IF(F18&lt;&gt;"",2,0)</f>
        <v>2</v>
      </c>
      <c r="F18" s="242" t="s">
        <v>194</v>
      </c>
      <c r="G18" s="240"/>
      <c r="H18" s="41"/>
      <c r="I18" s="243" t="s">
        <v>53</v>
      </c>
      <c r="J18" s="214"/>
      <c r="K18" s="214"/>
      <c r="L18" s="214"/>
      <c r="M18" s="214"/>
      <c r="N18" s="214"/>
      <c r="O18" s="215"/>
      <c r="P18" s="5"/>
      <c r="Q18" s="25">
        <f t="shared" ref="Q18:Q26" si="2">E18</f>
        <v>2</v>
      </c>
      <c r="R18" s="5"/>
      <c r="S18" s="27"/>
      <c r="T18" s="27"/>
      <c r="U18" s="27"/>
      <c r="V18" s="13"/>
      <c r="W18" s="13"/>
      <c r="X18" s="13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/>
      <c r="B19" s="64" t="s">
        <v>54</v>
      </c>
      <c r="C19" s="65"/>
      <c r="D19" s="66"/>
      <c r="E19" s="23">
        <f>IF(F19&lt;&gt;"",IF(AND(LEN(F19)&gt;=S19,LEN(F19)&lt;=T19),2,1),0)</f>
        <v>2</v>
      </c>
      <c r="F19" s="221" t="s">
        <v>195</v>
      </c>
      <c r="G19" s="198"/>
      <c r="H19" s="67"/>
      <c r="I19" s="68" t="s">
        <v>55</v>
      </c>
      <c r="J19" s="69"/>
      <c r="K19" s="69"/>
      <c r="L19" s="69"/>
      <c r="M19" s="69"/>
      <c r="N19" s="69"/>
      <c r="O19" s="70"/>
      <c r="P19" s="5"/>
      <c r="Q19" s="25">
        <f t="shared" si="2"/>
        <v>2</v>
      </c>
      <c r="R19" s="5"/>
      <c r="S19" s="27">
        <v>5</v>
      </c>
      <c r="T19" s="27">
        <v>6</v>
      </c>
      <c r="U19" s="27"/>
      <c r="V19" s="13"/>
      <c r="W19" s="13"/>
      <c r="X19" s="13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44" t="s">
        <v>56</v>
      </c>
      <c r="C20" s="45"/>
      <c r="D20" s="45"/>
      <c r="E20" s="23">
        <f>IF(F20&lt;&gt;"",2,0)</f>
        <v>2</v>
      </c>
      <c r="F20" s="222" t="s">
        <v>196</v>
      </c>
      <c r="G20" s="198"/>
      <c r="H20" s="46"/>
      <c r="I20" s="223" t="s">
        <v>58</v>
      </c>
      <c r="J20" s="205"/>
      <c r="K20" s="205"/>
      <c r="L20" s="205"/>
      <c r="M20" s="205"/>
      <c r="N20" s="205"/>
      <c r="O20" s="206"/>
      <c r="P20" s="5"/>
      <c r="Q20" s="25">
        <f t="shared" si="2"/>
        <v>2</v>
      </c>
      <c r="R20" s="5"/>
      <c r="S20" s="27"/>
      <c r="T20" s="27"/>
      <c r="U20" s="27"/>
      <c r="V20" s="13"/>
      <c r="W20" s="13"/>
      <c r="X20" s="13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5.75" customHeight="1" x14ac:dyDescent="0.25">
      <c r="A21" s="1"/>
      <c r="B21" s="64" t="s">
        <v>54</v>
      </c>
      <c r="C21" s="65"/>
      <c r="D21" s="45"/>
      <c r="E21" s="23">
        <f>IF(F21&lt;&gt;"",IF(AND(LEN(F21)&gt;=S21,LEN(F21)&lt;=T21),2,1),0)</f>
        <v>2</v>
      </c>
      <c r="F21" s="221" t="s">
        <v>197</v>
      </c>
      <c r="G21" s="198"/>
      <c r="H21" s="46"/>
      <c r="I21" s="68" t="s">
        <v>59</v>
      </c>
      <c r="J21" s="71"/>
      <c r="K21" s="71"/>
      <c r="L21" s="71"/>
      <c r="M21" s="71"/>
      <c r="N21" s="71"/>
      <c r="O21" s="72"/>
      <c r="P21" s="5"/>
      <c r="Q21" s="25">
        <f t="shared" si="2"/>
        <v>2</v>
      </c>
      <c r="R21" s="5"/>
      <c r="S21" s="27">
        <v>5</v>
      </c>
      <c r="T21" s="27">
        <v>6</v>
      </c>
      <c r="U21" s="27"/>
      <c r="V21" s="13"/>
      <c r="W21" s="13"/>
      <c r="X21" s="13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5.75" customHeight="1" x14ac:dyDescent="0.25">
      <c r="A22" s="1"/>
      <c r="B22" s="44" t="s">
        <v>60</v>
      </c>
      <c r="C22" s="45"/>
      <c r="D22" s="45"/>
      <c r="E22" s="23">
        <f t="shared" ref="E22:E23" ca="1" si="3">IF(F22&lt;&gt;"",IF(AND(F22&gt;=S22,F22&lt;=T22),2,1),0)</f>
        <v>2</v>
      </c>
      <c r="F22" s="210">
        <v>44319</v>
      </c>
      <c r="G22" s="198"/>
      <c r="H22" s="50" t="str">
        <f>T4</f>
        <v>DD/MM/YYYY</v>
      </c>
      <c r="I22" s="199" t="s">
        <v>198</v>
      </c>
      <c r="J22" s="200"/>
      <c r="K22" s="200"/>
      <c r="L22" s="200"/>
      <c r="M22" s="200"/>
      <c r="N22" s="200"/>
      <c r="O22" s="201"/>
      <c r="P22" s="5"/>
      <c r="Q22" s="25">
        <f t="shared" ca="1" si="2"/>
        <v>2</v>
      </c>
      <c r="R22" s="5"/>
      <c r="S22" s="73">
        <v>43831</v>
      </c>
      <c r="T22" s="73">
        <f ca="1">NOW()</f>
        <v>44695.828437847224</v>
      </c>
      <c r="U22" s="27"/>
      <c r="V22" s="13"/>
      <c r="W22" s="13" t="str">
        <f>TEXT(F22,"")</f>
        <v/>
      </c>
      <c r="X22" s="13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.75" customHeight="1" x14ac:dyDescent="0.25">
      <c r="A23" s="1"/>
      <c r="B23" s="44" t="s">
        <v>62</v>
      </c>
      <c r="C23" s="45"/>
      <c r="D23" s="45"/>
      <c r="E23" s="23">
        <f t="shared" si="3"/>
        <v>2</v>
      </c>
      <c r="F23" s="218">
        <v>0.47361111111111115</v>
      </c>
      <c r="G23" s="198"/>
      <c r="H23" s="50" t="s">
        <v>63</v>
      </c>
      <c r="I23" s="202"/>
      <c r="J23" s="202"/>
      <c r="K23" s="202"/>
      <c r="L23" s="202"/>
      <c r="M23" s="202"/>
      <c r="N23" s="202"/>
      <c r="O23" s="203"/>
      <c r="P23" s="5"/>
      <c r="Q23" s="25">
        <f t="shared" si="2"/>
        <v>2</v>
      </c>
      <c r="R23" s="5"/>
      <c r="S23" s="74">
        <v>0</v>
      </c>
      <c r="T23" s="74">
        <v>0.99998842592592585</v>
      </c>
      <c r="U23" s="27"/>
      <c r="V23" s="13"/>
      <c r="W23" s="13"/>
      <c r="X23" s="13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.75" customHeight="1" x14ac:dyDescent="0.25">
      <c r="A24" s="1"/>
      <c r="B24" s="44" t="s">
        <v>64</v>
      </c>
      <c r="C24" s="45"/>
      <c r="D24" s="45"/>
      <c r="E24" s="23">
        <f ca="1">IF(F24&lt;&gt;"",IF(AND(F24&gt;=F22,F24&lt;=T24),2,1),0)</f>
        <v>2</v>
      </c>
      <c r="F24" s="210">
        <v>44329</v>
      </c>
      <c r="G24" s="198"/>
      <c r="H24" s="50" t="str">
        <f>H22</f>
        <v>DD/MM/YYYY</v>
      </c>
      <c r="I24" s="199" t="s">
        <v>199</v>
      </c>
      <c r="J24" s="200"/>
      <c r="K24" s="200"/>
      <c r="L24" s="200"/>
      <c r="M24" s="200"/>
      <c r="N24" s="200"/>
      <c r="O24" s="201"/>
      <c r="P24" s="5"/>
      <c r="Q24" s="25">
        <f t="shared" ca="1" si="2"/>
        <v>2</v>
      </c>
      <c r="R24" s="5"/>
      <c r="S24" s="73">
        <f>S22</f>
        <v>43831</v>
      </c>
      <c r="T24" s="73">
        <f ca="1">NOW()</f>
        <v>44695.828437847224</v>
      </c>
      <c r="U24" s="27"/>
      <c r="V24" s="13"/>
      <c r="W24" s="13"/>
      <c r="X24" s="13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5.75" customHeight="1" x14ac:dyDescent="0.25">
      <c r="A25" s="1"/>
      <c r="B25" s="44" t="s">
        <v>67</v>
      </c>
      <c r="C25" s="45"/>
      <c r="D25" s="45"/>
      <c r="E25" s="23">
        <f t="shared" ref="E25:E26" si="4">IF(F25&lt;&gt;"",IF(AND(F25&gt;=S25,F25&lt;=T25),2,1),0)</f>
        <v>2</v>
      </c>
      <c r="F25" s="218">
        <v>0.24861111111111112</v>
      </c>
      <c r="G25" s="198"/>
      <c r="H25" s="50" t="s">
        <v>63</v>
      </c>
      <c r="I25" s="202"/>
      <c r="J25" s="202"/>
      <c r="K25" s="202"/>
      <c r="L25" s="202"/>
      <c r="M25" s="202"/>
      <c r="N25" s="202"/>
      <c r="O25" s="203"/>
      <c r="P25" s="5"/>
      <c r="Q25" s="25">
        <f t="shared" si="2"/>
        <v>2</v>
      </c>
      <c r="R25" s="5"/>
      <c r="S25" s="74">
        <v>0</v>
      </c>
      <c r="T25" s="74">
        <v>0.99998842592592585</v>
      </c>
      <c r="U25" s="26" t="s">
        <v>68</v>
      </c>
      <c r="V25" s="12"/>
      <c r="W25" s="12"/>
      <c r="X25" s="12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5.75" customHeight="1" x14ac:dyDescent="0.25">
      <c r="A26" s="1"/>
      <c r="B26" s="44" t="s">
        <v>69</v>
      </c>
      <c r="C26" s="45"/>
      <c r="D26" s="45"/>
      <c r="E26" s="23">
        <f t="shared" si="4"/>
        <v>2</v>
      </c>
      <c r="F26" s="219">
        <v>5784</v>
      </c>
      <c r="G26" s="198"/>
      <c r="H26" s="50" t="s">
        <v>70</v>
      </c>
      <c r="I26" s="223" t="s">
        <v>71</v>
      </c>
      <c r="J26" s="205"/>
      <c r="K26" s="205"/>
      <c r="L26" s="205"/>
      <c r="M26" s="205"/>
      <c r="N26" s="205"/>
      <c r="O26" s="206"/>
      <c r="P26" s="5"/>
      <c r="Q26" s="25">
        <f t="shared" si="2"/>
        <v>2</v>
      </c>
      <c r="R26" s="5"/>
      <c r="S26" s="51">
        <v>1</v>
      </c>
      <c r="T26" s="51">
        <f>(F24-F22+1)*24*U26</f>
        <v>5808</v>
      </c>
      <c r="U26" s="51">
        <v>22</v>
      </c>
      <c r="V26" s="13"/>
      <c r="W26" s="13"/>
      <c r="X26" s="13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5.75" customHeight="1" x14ac:dyDescent="0.25">
      <c r="A27" s="1"/>
      <c r="B27" s="227"/>
      <c r="C27" s="228"/>
      <c r="D27" s="228"/>
      <c r="E27" s="228"/>
      <c r="F27" s="228"/>
      <c r="G27" s="228"/>
      <c r="H27" s="228"/>
      <c r="I27" s="228"/>
      <c r="J27" s="228"/>
      <c r="K27" s="228"/>
      <c r="L27" s="228"/>
      <c r="M27" s="228"/>
      <c r="N27" s="228"/>
      <c r="O27" s="229"/>
      <c r="P27" s="5"/>
      <c r="Q27" s="13"/>
      <c r="R27" s="5"/>
      <c r="S27" s="27"/>
      <c r="T27" s="27"/>
      <c r="U27" s="27"/>
      <c r="V27" s="13"/>
      <c r="W27" s="13"/>
      <c r="X27" s="13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5.75" customHeight="1" x14ac:dyDescent="0.2">
      <c r="A28" s="1"/>
      <c r="B28" s="58" t="s">
        <v>200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60"/>
      <c r="P28" s="34"/>
      <c r="Q28" s="61"/>
      <c r="R28" s="34"/>
      <c r="S28" s="35"/>
      <c r="T28" s="35"/>
      <c r="U28" s="36"/>
      <c r="V28" s="37"/>
      <c r="W28" s="37"/>
      <c r="X28" s="37"/>
      <c r="Y28" s="56"/>
      <c r="Z28" s="56"/>
      <c r="AA28" s="56"/>
      <c r="AB28" s="1"/>
      <c r="AC28" s="1"/>
      <c r="AD28" s="1"/>
      <c r="AE28" s="1"/>
      <c r="AF28" s="1"/>
      <c r="AG28" s="1"/>
      <c r="AH28" s="1"/>
    </row>
    <row r="29" spans="1:34" ht="15.75" customHeight="1" x14ac:dyDescent="0.3">
      <c r="A29" s="1"/>
      <c r="B29" s="75"/>
      <c r="C29" s="30"/>
      <c r="D29" s="30"/>
      <c r="E29" s="30"/>
      <c r="F29" s="30"/>
      <c r="G29" s="31"/>
      <c r="H29" s="31" t="s">
        <v>26</v>
      </c>
      <c r="I29" s="230" t="s">
        <v>27</v>
      </c>
      <c r="J29" s="231"/>
      <c r="K29" s="231"/>
      <c r="L29" s="231"/>
      <c r="M29" s="231"/>
      <c r="N29" s="231"/>
      <c r="O29" s="232"/>
      <c r="P29" s="34"/>
      <c r="Q29" s="61"/>
      <c r="R29" s="34"/>
      <c r="S29" s="35"/>
      <c r="T29" s="35"/>
      <c r="U29" s="36"/>
      <c r="V29" s="37"/>
      <c r="W29" s="37"/>
      <c r="X29" s="37"/>
      <c r="Y29" s="56"/>
      <c r="Z29" s="56"/>
      <c r="AA29" s="56"/>
      <c r="AB29" s="1"/>
      <c r="AC29" s="1"/>
      <c r="AD29" s="1"/>
      <c r="AE29" s="1"/>
      <c r="AF29" s="1"/>
      <c r="AG29" s="1"/>
      <c r="AH29" s="1"/>
    </row>
    <row r="30" spans="1:34" ht="15.75" customHeight="1" x14ac:dyDescent="0.25">
      <c r="A30" s="1"/>
      <c r="B30" s="38" t="s">
        <v>73</v>
      </c>
      <c r="C30" s="39"/>
      <c r="D30" s="39"/>
      <c r="E30" s="40"/>
      <c r="F30" s="220" t="str">
        <f t="shared" ref="F30:F31" si="5">F20&amp;""</f>
        <v>Tongling</v>
      </c>
      <c r="G30" s="198"/>
      <c r="H30" s="41"/>
      <c r="I30" s="213" t="s">
        <v>74</v>
      </c>
      <c r="J30" s="214"/>
      <c r="K30" s="214"/>
      <c r="L30" s="214"/>
      <c r="M30" s="214"/>
      <c r="N30" s="214"/>
      <c r="O30" s="215"/>
      <c r="P30" s="5"/>
      <c r="Q30" s="25"/>
      <c r="R30" s="5"/>
      <c r="S30" s="27"/>
      <c r="T30" s="27"/>
      <c r="U30" s="27"/>
      <c r="V30" s="13"/>
      <c r="W30" s="13"/>
      <c r="X30" s="13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5" customHeight="1" x14ac:dyDescent="0.25">
      <c r="A31" s="1"/>
      <c r="B31" s="64" t="s">
        <v>54</v>
      </c>
      <c r="C31" s="65"/>
      <c r="D31" s="66"/>
      <c r="E31" s="23"/>
      <c r="F31" s="220" t="str">
        <f t="shared" si="5"/>
        <v>CNTOL</v>
      </c>
      <c r="G31" s="198"/>
      <c r="H31" s="67"/>
      <c r="I31" s="216" t="s">
        <v>75</v>
      </c>
      <c r="J31" s="205"/>
      <c r="K31" s="205"/>
      <c r="L31" s="205"/>
      <c r="M31" s="205"/>
      <c r="N31" s="205"/>
      <c r="O31" s="206"/>
      <c r="P31" s="5"/>
      <c r="Q31" s="25"/>
      <c r="R31" s="5"/>
      <c r="S31" s="27">
        <v>5</v>
      </c>
      <c r="T31" s="27">
        <v>6</v>
      </c>
      <c r="U31" s="27"/>
      <c r="V31" s="13"/>
      <c r="W31" s="13"/>
      <c r="X31" s="13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5.75" customHeight="1" x14ac:dyDescent="0.25">
      <c r="A32" s="1"/>
      <c r="B32" s="44" t="s">
        <v>76</v>
      </c>
      <c r="C32" s="45"/>
      <c r="D32" s="45"/>
      <c r="E32" s="23">
        <f>IF(F32&lt;&gt;"",2,0)</f>
        <v>2</v>
      </c>
      <c r="F32" s="222" t="s">
        <v>201</v>
      </c>
      <c r="G32" s="198"/>
      <c r="H32" s="46"/>
      <c r="I32" s="217" t="s">
        <v>78</v>
      </c>
      <c r="J32" s="205"/>
      <c r="K32" s="205"/>
      <c r="L32" s="205"/>
      <c r="M32" s="205"/>
      <c r="N32" s="205"/>
      <c r="O32" s="206"/>
      <c r="P32" s="5"/>
      <c r="Q32" s="25">
        <f t="shared" ref="Q32:Q33" si="6">E32</f>
        <v>2</v>
      </c>
      <c r="R32" s="5"/>
      <c r="S32" s="27"/>
      <c r="T32" s="27"/>
      <c r="U32" s="27"/>
      <c r="V32" s="13"/>
      <c r="W32" s="13"/>
      <c r="X32" s="13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5.75" customHeight="1" x14ac:dyDescent="0.25">
      <c r="A33" s="1"/>
      <c r="B33" s="64" t="s">
        <v>54</v>
      </c>
      <c r="C33" s="65"/>
      <c r="D33" s="45"/>
      <c r="E33" s="23">
        <f>IF(F33&lt;&gt;"",IF(AND(LEN(F33)&gt;=S33,LEN(F33)&lt;=T33),2,1),0)</f>
        <v>2</v>
      </c>
      <c r="F33" s="222" t="s">
        <v>202</v>
      </c>
      <c r="G33" s="198"/>
      <c r="H33" s="46"/>
      <c r="I33" s="68" t="s">
        <v>79</v>
      </c>
      <c r="J33" s="76"/>
      <c r="K33" s="76"/>
      <c r="L33" s="76"/>
      <c r="M33" s="76"/>
      <c r="N33" s="76"/>
      <c r="O33" s="77"/>
      <c r="P33" s="5"/>
      <c r="Q33" s="25">
        <f t="shared" si="6"/>
        <v>2</v>
      </c>
      <c r="R33" s="5"/>
      <c r="S33" s="27">
        <v>5</v>
      </c>
      <c r="T33" s="27">
        <v>6</v>
      </c>
      <c r="U33" s="27"/>
      <c r="V33" s="13"/>
      <c r="W33" s="13"/>
      <c r="X33" s="13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5.75" customHeight="1" x14ac:dyDescent="0.25">
      <c r="A34" s="1"/>
      <c r="B34" s="44" t="s">
        <v>80</v>
      </c>
      <c r="C34" s="45"/>
      <c r="D34" s="45"/>
      <c r="E34" s="23"/>
      <c r="F34" s="225">
        <f t="shared" ref="F34:F35" si="7">IF(F24&lt;&gt;"",F24,"")</f>
        <v>44329</v>
      </c>
      <c r="G34" s="198"/>
      <c r="H34" s="50" t="str">
        <f>H22</f>
        <v>DD/MM/YYYY</v>
      </c>
      <c r="I34" s="226" t="s">
        <v>81</v>
      </c>
      <c r="J34" s="200"/>
      <c r="K34" s="200"/>
      <c r="L34" s="200"/>
      <c r="M34" s="200"/>
      <c r="N34" s="200"/>
      <c r="O34" s="201"/>
      <c r="P34" s="5"/>
      <c r="Q34" s="25"/>
      <c r="R34" s="5"/>
      <c r="S34" s="73">
        <f>IF(F24&lt;&gt;"",F24,S22)</f>
        <v>44329</v>
      </c>
      <c r="T34" s="73">
        <f ca="1">IF(F24&lt;&gt;"",F24,NOW())</f>
        <v>44329</v>
      </c>
      <c r="U34" s="27"/>
      <c r="V34" s="13"/>
      <c r="W34" s="13"/>
      <c r="X34" s="13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5.75" customHeight="1" x14ac:dyDescent="0.25">
      <c r="A35" s="1"/>
      <c r="B35" s="44" t="s">
        <v>82</v>
      </c>
      <c r="C35" s="45"/>
      <c r="D35" s="45"/>
      <c r="E35" s="23"/>
      <c r="F35" s="224">
        <f t="shared" si="7"/>
        <v>0.24861111111111112</v>
      </c>
      <c r="G35" s="198"/>
      <c r="H35" s="50" t="s">
        <v>63</v>
      </c>
      <c r="I35" s="202"/>
      <c r="J35" s="202"/>
      <c r="K35" s="202"/>
      <c r="L35" s="202"/>
      <c r="M35" s="202"/>
      <c r="N35" s="202"/>
      <c r="O35" s="203"/>
      <c r="P35" s="5"/>
      <c r="Q35" s="25"/>
      <c r="R35" s="5"/>
      <c r="S35" s="74">
        <f>IF(F25&lt;&gt;"",F25,0)</f>
        <v>0.24861111111111112</v>
      </c>
      <c r="T35" s="74">
        <f>IF(F25&lt;&gt;"",F25,TIME(23,59,59))</f>
        <v>0.24861111111111112</v>
      </c>
      <c r="U35" s="27"/>
      <c r="V35" s="13"/>
      <c r="W35" s="13"/>
      <c r="X35" s="13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5.75" customHeight="1" x14ac:dyDescent="0.25">
      <c r="A36" s="1"/>
      <c r="B36" s="44" t="s">
        <v>83</v>
      </c>
      <c r="C36" s="45"/>
      <c r="D36" s="45"/>
      <c r="E36" s="23">
        <f ca="1">IF(F36&lt;&gt;"",IF(AND(F36&gt;F34,F36&lt;T36),2,1),0)</f>
        <v>2</v>
      </c>
      <c r="F36" s="210">
        <v>44531</v>
      </c>
      <c r="G36" s="198"/>
      <c r="H36" s="50" t="str">
        <f>H22</f>
        <v>DD/MM/YYYY</v>
      </c>
      <c r="I36" s="199" t="s">
        <v>203</v>
      </c>
      <c r="J36" s="200"/>
      <c r="K36" s="200"/>
      <c r="L36" s="200"/>
      <c r="M36" s="200"/>
      <c r="N36" s="200"/>
      <c r="O36" s="201"/>
      <c r="P36" s="5"/>
      <c r="Q36" s="25">
        <f t="shared" ref="Q36:Q37" ca="1" si="8">E36</f>
        <v>2</v>
      </c>
      <c r="R36" s="5"/>
      <c r="S36" s="73">
        <f>S22</f>
        <v>43831</v>
      </c>
      <c r="T36" s="73">
        <f ca="1">NOW()</f>
        <v>44695.828437847224</v>
      </c>
      <c r="U36" s="27"/>
      <c r="V36" s="13"/>
      <c r="W36" s="13"/>
      <c r="X36" s="13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5.75" customHeight="1" x14ac:dyDescent="0.25">
      <c r="A37" s="1"/>
      <c r="B37" s="44" t="s">
        <v>85</v>
      </c>
      <c r="C37" s="45"/>
      <c r="D37" s="45"/>
      <c r="E37" s="23">
        <f t="shared" ref="E37:E38" si="9">IF(F37&lt;&gt;"",IF(AND(F37&gt;=S37,F37&lt;=T37),2,1),0)</f>
        <v>2</v>
      </c>
      <c r="F37" s="211">
        <v>0.99930555555555556</v>
      </c>
      <c r="G37" s="198"/>
      <c r="H37" s="50" t="s">
        <v>63</v>
      </c>
      <c r="I37" s="202"/>
      <c r="J37" s="202"/>
      <c r="K37" s="202"/>
      <c r="L37" s="202"/>
      <c r="M37" s="202"/>
      <c r="N37" s="202"/>
      <c r="O37" s="203"/>
      <c r="P37" s="5"/>
      <c r="Q37" s="25">
        <f t="shared" si="8"/>
        <v>2</v>
      </c>
      <c r="R37" s="5"/>
      <c r="S37" s="74">
        <v>0</v>
      </c>
      <c r="T37" s="74">
        <v>0.99998842592592585</v>
      </c>
      <c r="U37" s="26" t="s">
        <v>68</v>
      </c>
      <c r="V37" s="12"/>
      <c r="W37" s="12"/>
      <c r="X37" s="12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30.75" customHeight="1" x14ac:dyDescent="0.25">
      <c r="A38" s="1"/>
      <c r="B38" s="44" t="s">
        <v>86</v>
      </c>
      <c r="C38" s="45"/>
      <c r="D38" s="45"/>
      <c r="E38" s="23">
        <f t="shared" si="9"/>
        <v>2</v>
      </c>
      <c r="F38" s="212">
        <f>IF(AND(ISBLANK(G46),ISBLANK(G48),ISBLANK(G50),ISBLANK(G52),ISBLANK(G54),ISBLANK(G56),ISBLANK(G58),ISBLANK(G60),ISBLANK(G62),ISBLANK(G64),ISBLANK(G66)),"",(SUM(G45:G67)))</f>
        <v>13608</v>
      </c>
      <c r="G38" s="198"/>
      <c r="H38" s="50" t="s">
        <v>70</v>
      </c>
      <c r="I38" s="204" t="s">
        <v>87</v>
      </c>
      <c r="J38" s="205"/>
      <c r="K38" s="205"/>
      <c r="L38" s="205"/>
      <c r="M38" s="205"/>
      <c r="N38" s="205"/>
      <c r="O38" s="206"/>
      <c r="P38" s="5"/>
      <c r="Q38" s="25"/>
      <c r="R38" s="5"/>
      <c r="S38" s="27">
        <v>1</v>
      </c>
      <c r="T38" s="51">
        <f>(F36-F34+1)*24*U38</f>
        <v>107184</v>
      </c>
      <c r="U38" s="51">
        <v>22</v>
      </c>
      <c r="V38" s="13"/>
      <c r="W38" s="13"/>
      <c r="X38" s="13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5.75" customHeight="1" x14ac:dyDescent="0.25">
      <c r="A39" s="1"/>
      <c r="B39" s="78"/>
      <c r="C39" s="79"/>
      <c r="D39" s="79"/>
      <c r="E39" s="79"/>
      <c r="F39" s="79"/>
      <c r="G39" s="46"/>
      <c r="H39" s="46"/>
      <c r="I39" s="46"/>
      <c r="J39" s="46"/>
      <c r="K39" s="46"/>
      <c r="L39" s="46"/>
      <c r="M39" s="46"/>
      <c r="N39" s="46"/>
      <c r="O39" s="80"/>
      <c r="P39" s="5"/>
      <c r="Q39" s="25"/>
      <c r="R39" s="5"/>
      <c r="S39" s="27"/>
      <c r="T39" s="27"/>
      <c r="U39" s="27"/>
      <c r="V39" s="13"/>
      <c r="W39" s="13"/>
      <c r="X39" s="13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8.75" customHeight="1" x14ac:dyDescent="0.25">
      <c r="A40" s="1"/>
      <c r="B40" s="58" t="s">
        <v>88</v>
      </c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60"/>
      <c r="P40" s="5"/>
      <c r="Q40" s="25"/>
      <c r="R40" s="5"/>
      <c r="S40" s="13"/>
      <c r="T40" s="13"/>
      <c r="U40" s="13"/>
      <c r="V40" s="13"/>
      <c r="W40" s="13"/>
      <c r="X40" s="13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65.25" customHeight="1" x14ac:dyDescent="0.25">
      <c r="A41" s="1"/>
      <c r="B41" s="207" t="s">
        <v>89</v>
      </c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6"/>
      <c r="P41" s="5"/>
      <c r="Q41" s="13"/>
      <c r="R41" s="5"/>
      <c r="S41" s="13"/>
      <c r="T41" s="13"/>
      <c r="U41" s="13"/>
      <c r="V41" s="13"/>
      <c r="W41" s="13"/>
      <c r="X41" s="13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5.75" customHeight="1" x14ac:dyDescent="0.25">
      <c r="A42" s="1"/>
      <c r="B42" s="81"/>
      <c r="C42" s="82"/>
      <c r="D42" s="83">
        <f>IF(OR(MAX(S45:S67)=0,COUNTA(D45:D67)&lt;$W$45),0,IF(COUNTIFS(S45:S67,1)&lt;&gt;0,1,2))</f>
        <v>2</v>
      </c>
      <c r="E42" s="84"/>
      <c r="F42" s="83">
        <f>IF(COUNTIFS(F45:F67,"&lt;&gt;",F45:F67,"&lt;&gt;*Port stay*")+COUNTIFS(D45:D67,"&lt;&gt;",D45:D67,"&lt;&gt;*_empty_*",B45:B67,"*Leg*")=0,0,IF(COUNTIFS(F45:F67,"&lt;&gt;",F45:F67,"&lt;&gt;*Port stay*")&lt;COUNTIFS(D45:D67,"&lt;&gt;",D45:D67,"&lt;&gt;*_empty_*",B45:B67,"*Leg*"),IF(COUNTIFS(D45:D67,"&lt;&gt;",D45:D67,"&lt;&gt;*_empty_*",B45:B67,"*Leg*")=0,0,1),2))</f>
        <v>2</v>
      </c>
      <c r="G42" s="83">
        <f>IF(COUNTIFS(F45:F67,"&lt;&gt;",F45:F67,"&lt;&gt;*Port stay*")+COUNTIFS(D45:D67,"&lt;&gt;",D45:D67,"&lt;&gt;*_empty_*",B45:B67,"*Leg*")=0,0,IF(COUNTIFS(G45:G67,"&lt;&gt;",G45:G67,"&gt;0")&lt;COUNTIFS(D45:D67,"&lt;&gt;",D45:D67,"&lt;&gt;*_empty_*",B45:B67,"*Leg*"),IF(COUNTIFS(D45:D67,"&lt;&gt;",D45:D67,"&lt;&gt;*_empty_*",B45:B67,"*Leg*")=0,0,1),2))</f>
        <v>2</v>
      </c>
      <c r="H42" s="83">
        <f t="shared" ref="H42:I42" si="10">IF(OR(MAX(U45:U67)=0,COUNTA(H45:H67)&lt;$W$45),0,IF(COUNTIFS(U45:U67,1)&lt;&gt;0,1,2))</f>
        <v>2</v>
      </c>
      <c r="I42" s="83">
        <f t="shared" si="10"/>
        <v>2</v>
      </c>
      <c r="J42" s="85"/>
      <c r="K42" s="85"/>
      <c r="L42" s="85"/>
      <c r="M42" s="85"/>
      <c r="N42" s="85"/>
      <c r="O42" s="86"/>
      <c r="P42" s="5"/>
      <c r="Q42" s="25">
        <f>MIN(D42,F42:I42)</f>
        <v>2</v>
      </c>
      <c r="R42" s="5"/>
      <c r="S42" s="13"/>
      <c r="T42" s="13"/>
      <c r="U42" s="13"/>
      <c r="V42" s="13"/>
      <c r="W42" s="13"/>
      <c r="X42" s="13"/>
      <c r="Y42" s="1"/>
      <c r="Z42" s="1"/>
      <c r="AA42" s="13"/>
      <c r="AB42" s="13"/>
      <c r="AC42" s="1"/>
      <c r="AD42" s="1"/>
      <c r="AE42" s="1"/>
      <c r="AF42" s="1"/>
      <c r="AG42" s="1"/>
      <c r="AH42" s="1"/>
    </row>
    <row r="43" spans="1:34" ht="15.75" customHeight="1" x14ac:dyDescent="0.25">
      <c r="A43" s="1"/>
      <c r="B43" s="208"/>
      <c r="C43" s="198"/>
      <c r="D43" s="209" t="s">
        <v>90</v>
      </c>
      <c r="E43" s="198"/>
      <c r="F43" s="87" t="s">
        <v>91</v>
      </c>
      <c r="G43" s="87" t="s">
        <v>92</v>
      </c>
      <c r="H43" s="87" t="s">
        <v>93</v>
      </c>
      <c r="I43" s="87" t="s">
        <v>94</v>
      </c>
      <c r="J43" s="87" t="s">
        <v>95</v>
      </c>
      <c r="K43" s="87" t="s">
        <v>96</v>
      </c>
      <c r="L43" s="87" t="s">
        <v>97</v>
      </c>
      <c r="M43" s="87" t="s">
        <v>98</v>
      </c>
      <c r="N43" s="88" t="s">
        <v>13</v>
      </c>
      <c r="O43" s="89" t="s">
        <v>13</v>
      </c>
      <c r="P43" s="5"/>
      <c r="Q43" s="25"/>
      <c r="R43" s="5"/>
      <c r="S43" s="90" t="s">
        <v>99</v>
      </c>
      <c r="T43" s="1"/>
      <c r="U43" s="90" t="str">
        <f>IF(U11=AC7,"Quantity carried (cubic meters)","Quantity carried (metric tonnes)")</f>
        <v>Quantity carried (metric tonnes)</v>
      </c>
      <c r="V43" s="90" t="str">
        <f>IF(U11=AC7,"Cargo quantity for this charterer (cubic meters)","Cargo quantity for this charterer (metric tonnes)")</f>
        <v>Cargo quantity for this charterer (metric tonnes)</v>
      </c>
      <c r="W43" s="90" t="s">
        <v>100</v>
      </c>
      <c r="X43" s="1"/>
      <c r="Y43" s="90" t="s">
        <v>101</v>
      </c>
      <c r="Z43" s="90" t="s">
        <v>102</v>
      </c>
      <c r="AA43" s="1"/>
      <c r="AB43" s="1"/>
      <c r="AC43" s="1"/>
      <c r="AD43" s="1"/>
      <c r="AE43" s="1"/>
      <c r="AF43" s="1"/>
      <c r="AG43" s="1"/>
      <c r="AH43" s="1"/>
    </row>
    <row r="44" spans="1:34" ht="30" customHeight="1" x14ac:dyDescent="0.25">
      <c r="A44" s="1"/>
      <c r="B44" s="57" t="s">
        <v>103</v>
      </c>
      <c r="C44" s="23">
        <f t="shared" ref="C44:C67" si="11">IF(AND(D44&lt;&gt;"",D44&lt;&gt;"_empty_"),IF(SUM(J44:O44)=0,1,2))</f>
        <v>2</v>
      </c>
      <c r="D44" s="197" t="str">
        <f>F18&amp;""</f>
        <v>Haikou</v>
      </c>
      <c r="E44" s="198"/>
      <c r="F44" s="91" t="str">
        <f>F20&amp;""</f>
        <v>Tongling</v>
      </c>
      <c r="G44" s="92">
        <f>IF(ISBLANK($F$26),"",$F$26)</f>
        <v>5784</v>
      </c>
      <c r="H44" s="92"/>
      <c r="I44" s="92"/>
      <c r="J44" s="93"/>
      <c r="K44" s="93">
        <v>259</v>
      </c>
      <c r="L44" s="93">
        <v>15</v>
      </c>
      <c r="M44" s="93"/>
      <c r="N44" s="93"/>
      <c r="O44" s="94"/>
      <c r="P44" s="5"/>
      <c r="Q44" s="25"/>
      <c r="R44" s="5"/>
      <c r="S44" s="95">
        <f t="shared" ref="S44:S67" si="12">IF(AND(D44&lt;&gt;"",D44&lt;&gt;"_empty_"),2,0)</f>
        <v>2</v>
      </c>
      <c r="T44" s="1"/>
      <c r="U44" s="96"/>
      <c r="V44" s="96"/>
      <c r="W44" s="96"/>
      <c r="X44" s="1"/>
      <c r="Y44" s="51">
        <f t="shared" ref="Y44:Y67" si="13">INDEX($I$91:$I$109,MATCH(J$43,$J$91:$J$109,0))*J44+INDEX($I$91:$I$109,MATCH(K$43,$J$91:$J$109,0))*K44+INDEX($I$91:$I$109,MATCH(L$43,$J$91:$J$109,0))*L44+INDEX($I$91:$I$109,MATCH(M$43,$J$91:$J$109,0))*M44+IFERROR(INDEX($I$91:$I$109,MATCH(N$43,$J$91:$J$109,0))*N44,0)+IFERROR(INDEX($I$91:$I$109,MATCH(O$43,$J$91:$J$109,0))*O44,0)</f>
        <v>877.61900000000003</v>
      </c>
      <c r="Z44" s="51">
        <f>IFERROR(I45/H45*Y44,0)</f>
        <v>323.6461853564133</v>
      </c>
      <c r="AA44" s="1"/>
      <c r="AB44" s="1"/>
      <c r="AC44" s="1"/>
      <c r="AD44" s="1"/>
      <c r="AE44" s="1"/>
      <c r="AF44" s="1"/>
      <c r="AG44" s="1"/>
      <c r="AH44" s="1"/>
    </row>
    <row r="45" spans="1:34" ht="15.75" customHeight="1" x14ac:dyDescent="0.25">
      <c r="A45" s="1"/>
      <c r="B45" s="97" t="s">
        <v>104</v>
      </c>
      <c r="C45" s="23">
        <f t="shared" si="11"/>
        <v>2</v>
      </c>
      <c r="D45" s="259" t="str">
        <f>F30&amp;""</f>
        <v>Tongling</v>
      </c>
      <c r="E45" s="198"/>
      <c r="F45" s="233" t="s">
        <v>105</v>
      </c>
      <c r="G45" s="198"/>
      <c r="H45" s="98">
        <v>9301</v>
      </c>
      <c r="I45" s="98">
        <v>3430</v>
      </c>
      <c r="J45" s="93"/>
      <c r="K45" s="93">
        <v>78.7</v>
      </c>
      <c r="L45" s="93"/>
      <c r="M45" s="93"/>
      <c r="N45" s="93"/>
      <c r="O45" s="94"/>
      <c r="P45" s="5"/>
      <c r="Q45" s="99"/>
      <c r="R45" s="5"/>
      <c r="S45" s="95">
        <f t="shared" si="12"/>
        <v>2</v>
      </c>
      <c r="T45" s="1"/>
      <c r="U45" s="90">
        <f t="shared" ref="U45:U67" si="14">IF(H45&lt;&gt;"",IF(AND(H45&gt;=0,H45&lt;=$F$12),2,1),0)</f>
        <v>2</v>
      </c>
      <c r="V45" s="90">
        <f t="shared" ref="V45:V67" si="15">IF(I45&lt;&gt;"",IF(AND(I45&gt;=0,I45&lt;=H45),2,1),0)</f>
        <v>2</v>
      </c>
      <c r="W45" s="51">
        <f>MAX(COUNTIFS(D45:D67,"&lt;&gt;",D45:D67,"&lt;&gt;_empty_"),COUNTA(H45:H67),COUNTA(I45:I67),COUNTA(J45:J67),COUNTA(K45:K67),COUNTA(L45:L67),COUNTA(M45:M67),COUNTA(N45:N67),COUNTA(O45:O67))</f>
        <v>11</v>
      </c>
      <c r="X45" s="1"/>
      <c r="Y45" s="51">
        <f t="shared" si="13"/>
        <v>252.31220000000002</v>
      </c>
      <c r="Z45" s="51">
        <f t="shared" ref="Z45:Z67" si="16">IFERROR(I45/H45*Y45,0)</f>
        <v>93.047075153209335</v>
      </c>
      <c r="AA45" s="1"/>
      <c r="AB45" s="1"/>
      <c r="AC45" s="1"/>
      <c r="AD45" s="1"/>
      <c r="AE45" s="1"/>
      <c r="AF45" s="1"/>
      <c r="AG45" s="1"/>
      <c r="AH45" s="1"/>
    </row>
    <row r="46" spans="1:34" ht="15.75" customHeight="1" x14ac:dyDescent="0.25">
      <c r="A46" s="1"/>
      <c r="B46" s="97" t="s">
        <v>106</v>
      </c>
      <c r="C46" s="23">
        <f t="shared" si="11"/>
        <v>2</v>
      </c>
      <c r="D46" s="234" t="s">
        <v>196</v>
      </c>
      <c r="E46" s="198"/>
      <c r="F46" s="100" t="s">
        <v>204</v>
      </c>
      <c r="G46" s="98">
        <v>713</v>
      </c>
      <c r="H46" s="98">
        <v>9301</v>
      </c>
      <c r="I46" s="98">
        <v>3430</v>
      </c>
      <c r="J46" s="93"/>
      <c r="K46" s="93">
        <v>41.6</v>
      </c>
      <c r="L46" s="93"/>
      <c r="M46" s="93"/>
      <c r="N46" s="93"/>
      <c r="O46" s="94"/>
      <c r="P46" s="5"/>
      <c r="Q46" s="25"/>
      <c r="R46" s="5"/>
      <c r="S46" s="95">
        <f t="shared" si="12"/>
        <v>2</v>
      </c>
      <c r="T46" s="1"/>
      <c r="U46" s="90">
        <f t="shared" si="14"/>
        <v>2</v>
      </c>
      <c r="V46" s="90">
        <f t="shared" si="15"/>
        <v>2</v>
      </c>
      <c r="W46" s="101"/>
      <c r="X46" s="1"/>
      <c r="Y46" s="51">
        <f t="shared" si="13"/>
        <v>133.36959999999999</v>
      </c>
      <c r="Z46" s="51">
        <f t="shared" si="16"/>
        <v>49.183714439307593</v>
      </c>
      <c r="AA46" s="1"/>
      <c r="AB46" s="1"/>
      <c r="AC46" s="1"/>
      <c r="AD46" s="1"/>
      <c r="AE46" s="1"/>
      <c r="AF46" s="1"/>
      <c r="AG46" s="1"/>
      <c r="AH46" s="1"/>
    </row>
    <row r="47" spans="1:34" ht="15.75" customHeight="1" x14ac:dyDescent="0.25">
      <c r="A47" s="1"/>
      <c r="B47" s="97" t="s">
        <v>108</v>
      </c>
      <c r="C47" s="23">
        <f t="shared" si="11"/>
        <v>2</v>
      </c>
      <c r="D47" s="197" t="str">
        <f>IF(F46="","_empty_",F46)</f>
        <v>Phuket</v>
      </c>
      <c r="E47" s="198"/>
      <c r="F47" s="233" t="s">
        <v>105</v>
      </c>
      <c r="G47" s="198"/>
      <c r="H47" s="98">
        <v>11099</v>
      </c>
      <c r="I47" s="98">
        <v>3430</v>
      </c>
      <c r="J47" s="93"/>
      <c r="K47" s="93">
        <v>42.1</v>
      </c>
      <c r="L47" s="93"/>
      <c r="M47" s="93"/>
      <c r="N47" s="93"/>
      <c r="O47" s="94"/>
      <c r="P47" s="5"/>
      <c r="Q47" s="25"/>
      <c r="R47" s="5"/>
      <c r="S47" s="95">
        <f t="shared" si="12"/>
        <v>2</v>
      </c>
      <c r="T47" s="1"/>
      <c r="U47" s="90">
        <f t="shared" si="14"/>
        <v>2</v>
      </c>
      <c r="V47" s="90">
        <f t="shared" si="15"/>
        <v>2</v>
      </c>
      <c r="W47" s="5"/>
      <c r="X47" s="1"/>
      <c r="Y47" s="51">
        <f t="shared" si="13"/>
        <v>134.9726</v>
      </c>
      <c r="Z47" s="51">
        <f t="shared" si="16"/>
        <v>41.711507162807465</v>
      </c>
      <c r="AA47" s="1"/>
      <c r="AB47" s="1"/>
      <c r="AC47" s="1"/>
      <c r="AD47" s="1"/>
      <c r="AE47" s="1"/>
      <c r="AF47" s="1"/>
      <c r="AG47" s="1"/>
      <c r="AH47" s="1"/>
    </row>
    <row r="48" spans="1:34" ht="15.75" customHeight="1" x14ac:dyDescent="0.25">
      <c r="A48" s="1"/>
      <c r="B48" s="97" t="s">
        <v>109</v>
      </c>
      <c r="C48" s="23">
        <f t="shared" si="11"/>
        <v>2</v>
      </c>
      <c r="D48" s="234" t="s">
        <v>204</v>
      </c>
      <c r="E48" s="198"/>
      <c r="F48" s="100" t="s">
        <v>205</v>
      </c>
      <c r="G48" s="98">
        <v>687</v>
      </c>
      <c r="H48" s="98">
        <v>7328</v>
      </c>
      <c r="I48" s="98">
        <v>3430</v>
      </c>
      <c r="J48" s="93"/>
      <c r="K48" s="93">
        <v>38.5</v>
      </c>
      <c r="L48" s="93"/>
      <c r="M48" s="93"/>
      <c r="N48" s="93"/>
      <c r="O48" s="94"/>
      <c r="P48" s="5"/>
      <c r="Q48" s="25"/>
      <c r="R48" s="5"/>
      <c r="S48" s="95">
        <f t="shared" si="12"/>
        <v>2</v>
      </c>
      <c r="T48" s="1"/>
      <c r="U48" s="90">
        <f t="shared" si="14"/>
        <v>2</v>
      </c>
      <c r="V48" s="90">
        <f t="shared" si="15"/>
        <v>2</v>
      </c>
      <c r="W48" s="5"/>
      <c r="X48" s="1"/>
      <c r="Y48" s="51">
        <f t="shared" si="13"/>
        <v>123.431</v>
      </c>
      <c r="Z48" s="51">
        <f t="shared" si="16"/>
        <v>57.774062499999999</v>
      </c>
      <c r="AA48" s="1"/>
      <c r="AB48" s="1"/>
      <c r="AC48" s="1"/>
      <c r="AD48" s="1"/>
      <c r="AE48" s="1"/>
      <c r="AF48" s="1"/>
      <c r="AG48" s="1"/>
      <c r="AH48" s="1"/>
    </row>
    <row r="49" spans="1:34" ht="15.75" customHeight="1" x14ac:dyDescent="0.25">
      <c r="A49" s="1"/>
      <c r="B49" s="97" t="s">
        <v>111</v>
      </c>
      <c r="C49" s="23">
        <f t="shared" si="11"/>
        <v>2</v>
      </c>
      <c r="D49" s="197" t="str">
        <f>IF(F48="","_empty_",F48)</f>
        <v>Map Ta Phut</v>
      </c>
      <c r="E49" s="198"/>
      <c r="F49" s="233" t="s">
        <v>105</v>
      </c>
      <c r="G49" s="198"/>
      <c r="H49" s="98">
        <v>47516</v>
      </c>
      <c r="I49" s="98">
        <v>12312</v>
      </c>
      <c r="J49" s="93"/>
      <c r="K49" s="93">
        <v>156.19999999999999</v>
      </c>
      <c r="L49" s="93"/>
      <c r="M49" s="93"/>
      <c r="N49" s="93"/>
      <c r="O49" s="94"/>
      <c r="P49" s="5"/>
      <c r="Q49" s="25"/>
      <c r="R49" s="5"/>
      <c r="S49" s="95">
        <f t="shared" si="12"/>
        <v>2</v>
      </c>
      <c r="T49" s="1"/>
      <c r="U49" s="90">
        <f t="shared" si="14"/>
        <v>2</v>
      </c>
      <c r="V49" s="90">
        <f t="shared" si="15"/>
        <v>2</v>
      </c>
      <c r="W49" s="5"/>
      <c r="X49" s="1"/>
      <c r="Y49" s="51">
        <f t="shared" si="13"/>
        <v>500.77719999999994</v>
      </c>
      <c r="Z49" s="51">
        <f t="shared" si="16"/>
        <v>129.75774236888626</v>
      </c>
      <c r="AA49" s="1"/>
      <c r="AB49" s="1"/>
      <c r="AC49" s="1"/>
      <c r="AD49" s="1"/>
      <c r="AE49" s="1"/>
      <c r="AF49" s="1"/>
      <c r="AG49" s="1"/>
      <c r="AH49" s="1"/>
    </row>
    <row r="50" spans="1:34" ht="15.75" customHeight="1" x14ac:dyDescent="0.25">
      <c r="A50" s="1"/>
      <c r="B50" s="97" t="s">
        <v>112</v>
      </c>
      <c r="C50" s="23">
        <f t="shared" si="11"/>
        <v>2</v>
      </c>
      <c r="D50" s="234" t="s">
        <v>205</v>
      </c>
      <c r="E50" s="198"/>
      <c r="F50" s="102" t="s">
        <v>206</v>
      </c>
      <c r="G50" s="98">
        <v>9314</v>
      </c>
      <c r="H50" s="98">
        <v>47516</v>
      </c>
      <c r="I50" s="98">
        <v>12312</v>
      </c>
      <c r="J50" s="93"/>
      <c r="K50" s="93"/>
      <c r="L50" s="93">
        <v>441</v>
      </c>
      <c r="M50" s="93"/>
      <c r="N50" s="93"/>
      <c r="O50" s="94"/>
      <c r="P50" s="5"/>
      <c r="Q50" s="25"/>
      <c r="R50" s="5"/>
      <c r="S50" s="95">
        <f t="shared" si="12"/>
        <v>2</v>
      </c>
      <c r="T50" s="1"/>
      <c r="U50" s="90">
        <f t="shared" si="14"/>
        <v>2</v>
      </c>
      <c r="V50" s="90">
        <f t="shared" si="15"/>
        <v>2</v>
      </c>
      <c r="W50" s="5"/>
      <c r="X50" s="1"/>
      <c r="Y50" s="51">
        <f t="shared" si="13"/>
        <v>1389.5909999999999</v>
      </c>
      <c r="Z50" s="51">
        <f t="shared" si="16"/>
        <v>360.06070359457863</v>
      </c>
      <c r="AA50" s="1"/>
      <c r="AB50" s="1"/>
      <c r="AC50" s="1"/>
      <c r="AD50" s="1"/>
      <c r="AE50" s="1"/>
      <c r="AF50" s="1"/>
      <c r="AG50" s="1"/>
      <c r="AH50" s="1"/>
    </row>
    <row r="51" spans="1:34" ht="15.75" customHeight="1" x14ac:dyDescent="0.25">
      <c r="A51" s="1"/>
      <c r="B51" s="97" t="s">
        <v>113</v>
      </c>
      <c r="C51" s="23">
        <f t="shared" si="11"/>
        <v>2</v>
      </c>
      <c r="D51" s="197" t="str">
        <f>IF(F50="","_empty_",F50)</f>
        <v>Kota Kinabalu</v>
      </c>
      <c r="E51" s="198"/>
      <c r="F51" s="233" t="s">
        <v>105</v>
      </c>
      <c r="G51" s="198"/>
      <c r="H51" s="98">
        <v>47516</v>
      </c>
      <c r="I51" s="98">
        <v>12312</v>
      </c>
      <c r="J51" s="93"/>
      <c r="K51" s="93"/>
      <c r="L51" s="93">
        <v>20</v>
      </c>
      <c r="M51" s="93"/>
      <c r="N51" s="93"/>
      <c r="O51" s="94"/>
      <c r="P51" s="5"/>
      <c r="Q51" s="25"/>
      <c r="R51" s="5"/>
      <c r="S51" s="95">
        <f t="shared" si="12"/>
        <v>2</v>
      </c>
      <c r="T51" s="1"/>
      <c r="U51" s="90">
        <f t="shared" si="14"/>
        <v>2</v>
      </c>
      <c r="V51" s="90">
        <f t="shared" si="15"/>
        <v>2</v>
      </c>
      <c r="W51" s="5"/>
      <c r="X51" s="1"/>
      <c r="Y51" s="51">
        <f t="shared" si="13"/>
        <v>63.019999999999996</v>
      </c>
      <c r="Z51" s="51">
        <f t="shared" si="16"/>
        <v>16.329283609731455</v>
      </c>
      <c r="AA51" s="1"/>
      <c r="AB51" s="1"/>
      <c r="AC51" s="1"/>
      <c r="AD51" s="1"/>
      <c r="AE51" s="1"/>
      <c r="AF51" s="1"/>
      <c r="AG51" s="1"/>
      <c r="AH51" s="1"/>
    </row>
    <row r="52" spans="1:34" ht="15.75" customHeight="1" x14ac:dyDescent="0.25">
      <c r="A52" s="1"/>
      <c r="B52" s="97" t="s">
        <v>114</v>
      </c>
      <c r="C52" s="23">
        <f t="shared" si="11"/>
        <v>2</v>
      </c>
      <c r="D52" s="234" t="s">
        <v>206</v>
      </c>
      <c r="E52" s="198"/>
      <c r="F52" s="102" t="s">
        <v>207</v>
      </c>
      <c r="G52" s="98">
        <v>1792</v>
      </c>
      <c r="H52" s="98">
        <v>40879</v>
      </c>
      <c r="I52" s="98">
        <v>12312</v>
      </c>
      <c r="J52" s="93"/>
      <c r="K52" s="93"/>
      <c r="L52" s="93">
        <v>85.1</v>
      </c>
      <c r="M52" s="93"/>
      <c r="N52" s="93"/>
      <c r="O52" s="94"/>
      <c r="P52" s="5"/>
      <c r="Q52" s="25"/>
      <c r="R52" s="5"/>
      <c r="S52" s="95">
        <f t="shared" si="12"/>
        <v>2</v>
      </c>
      <c r="T52" s="1"/>
      <c r="U52" s="90">
        <f t="shared" si="14"/>
        <v>2</v>
      </c>
      <c r="V52" s="90">
        <f t="shared" si="15"/>
        <v>2</v>
      </c>
      <c r="W52" s="5"/>
      <c r="X52" s="1"/>
      <c r="Y52" s="51">
        <f t="shared" si="13"/>
        <v>268.15009999999995</v>
      </c>
      <c r="Z52" s="51">
        <f t="shared" si="16"/>
        <v>80.761858930012949</v>
      </c>
      <c r="AA52" s="1"/>
      <c r="AB52" s="1"/>
      <c r="AC52" s="1"/>
      <c r="AD52" s="1"/>
      <c r="AE52" s="1"/>
      <c r="AF52" s="1"/>
      <c r="AG52" s="1"/>
      <c r="AH52" s="1"/>
    </row>
    <row r="53" spans="1:34" ht="15.75" customHeight="1" x14ac:dyDescent="0.25">
      <c r="A53" s="1"/>
      <c r="B53" s="97" t="s">
        <v>115</v>
      </c>
      <c r="C53" s="23">
        <f t="shared" si="11"/>
        <v>2</v>
      </c>
      <c r="D53" s="197" t="str">
        <f>IF(F52="","_empty_",F52)</f>
        <v>Miri</v>
      </c>
      <c r="E53" s="198"/>
      <c r="F53" s="233" t="s">
        <v>105</v>
      </c>
      <c r="G53" s="198"/>
      <c r="H53" s="98">
        <v>40879</v>
      </c>
      <c r="I53" s="98">
        <v>12312</v>
      </c>
      <c r="J53" s="93"/>
      <c r="K53" s="93"/>
      <c r="L53" s="93">
        <v>135.5</v>
      </c>
      <c r="M53" s="93"/>
      <c r="N53" s="93"/>
      <c r="O53" s="94"/>
      <c r="P53" s="5"/>
      <c r="Q53" s="25"/>
      <c r="R53" s="5"/>
      <c r="S53" s="95">
        <f t="shared" si="12"/>
        <v>2</v>
      </c>
      <c r="T53" s="1"/>
      <c r="U53" s="90">
        <f t="shared" si="14"/>
        <v>2</v>
      </c>
      <c r="V53" s="90">
        <f t="shared" si="15"/>
        <v>2</v>
      </c>
      <c r="W53" s="5"/>
      <c r="X53" s="1"/>
      <c r="Y53" s="51">
        <f t="shared" si="13"/>
        <v>426.96049999999997</v>
      </c>
      <c r="Z53" s="51">
        <f t="shared" si="16"/>
        <v>128.59261909537904</v>
      </c>
      <c r="AA53" s="1"/>
      <c r="AB53" s="1"/>
      <c r="AC53" s="1"/>
      <c r="AD53" s="1"/>
      <c r="AE53" s="1"/>
      <c r="AF53" s="1"/>
      <c r="AG53" s="1"/>
      <c r="AH53" s="1"/>
    </row>
    <row r="54" spans="1:34" ht="15.75" customHeight="1" x14ac:dyDescent="0.25">
      <c r="A54" s="1"/>
      <c r="B54" s="97" t="s">
        <v>116</v>
      </c>
      <c r="C54" s="23">
        <f t="shared" si="11"/>
        <v>2</v>
      </c>
      <c r="D54" s="234" t="s">
        <v>207</v>
      </c>
      <c r="E54" s="198"/>
      <c r="F54" s="102" t="s">
        <v>201</v>
      </c>
      <c r="G54" s="98">
        <v>1102</v>
      </c>
      <c r="H54" s="98">
        <v>11866</v>
      </c>
      <c r="I54" s="98">
        <v>5714</v>
      </c>
      <c r="J54" s="93"/>
      <c r="K54" s="93"/>
      <c r="L54" s="93">
        <v>62.9</v>
      </c>
      <c r="M54" s="93"/>
      <c r="N54" s="93"/>
      <c r="O54" s="94"/>
      <c r="P54" s="5"/>
      <c r="Q54" s="25"/>
      <c r="R54" s="5"/>
      <c r="S54" s="95">
        <f t="shared" si="12"/>
        <v>2</v>
      </c>
      <c r="T54" s="1"/>
      <c r="U54" s="90">
        <f t="shared" si="14"/>
        <v>2</v>
      </c>
      <c r="V54" s="90">
        <f t="shared" si="15"/>
        <v>2</v>
      </c>
      <c r="W54" s="5"/>
      <c r="X54" s="1"/>
      <c r="Y54" s="51">
        <f t="shared" si="13"/>
        <v>198.19789999999998</v>
      </c>
      <c r="Z54" s="51">
        <f t="shared" si="16"/>
        <v>95.440991117478504</v>
      </c>
      <c r="AA54" s="1"/>
      <c r="AB54" s="1"/>
      <c r="AC54" s="1"/>
      <c r="AD54" s="1"/>
      <c r="AE54" s="1"/>
      <c r="AF54" s="1"/>
      <c r="AG54" s="1"/>
      <c r="AH54" s="1"/>
    </row>
    <row r="55" spans="1:34" ht="15" customHeight="1" x14ac:dyDescent="0.25">
      <c r="A55" s="1"/>
      <c r="B55" s="97" t="s">
        <v>117</v>
      </c>
      <c r="C55" s="23">
        <f t="shared" si="11"/>
        <v>2</v>
      </c>
      <c r="D55" s="197" t="str">
        <f>IF(F54="","_empty_",F54)</f>
        <v>Bintulu</v>
      </c>
      <c r="E55" s="198"/>
      <c r="F55" s="233" t="s">
        <v>105</v>
      </c>
      <c r="G55" s="198"/>
      <c r="H55" s="98">
        <v>31866</v>
      </c>
      <c r="I55" s="98">
        <v>5714</v>
      </c>
      <c r="J55" s="93"/>
      <c r="K55" s="93"/>
      <c r="L55" s="93">
        <v>46.8</v>
      </c>
      <c r="M55" s="93"/>
      <c r="N55" s="93"/>
      <c r="O55" s="94"/>
      <c r="P55" s="5"/>
      <c r="Q55" s="25"/>
      <c r="R55" s="5"/>
      <c r="S55" s="95">
        <f t="shared" si="12"/>
        <v>2</v>
      </c>
      <c r="T55" s="1"/>
      <c r="U55" s="90">
        <f t="shared" si="14"/>
        <v>2</v>
      </c>
      <c r="V55" s="90">
        <f t="shared" si="15"/>
        <v>2</v>
      </c>
      <c r="W55" s="5"/>
      <c r="X55" s="1"/>
      <c r="Y55" s="51">
        <f t="shared" si="13"/>
        <v>147.46679999999998</v>
      </c>
      <c r="Z55" s="51">
        <f t="shared" si="16"/>
        <v>26.442769572585195</v>
      </c>
      <c r="AA55" s="1"/>
      <c r="AB55" s="1"/>
      <c r="AC55" s="1"/>
      <c r="AD55" s="1"/>
      <c r="AE55" s="1"/>
      <c r="AF55" s="1"/>
      <c r="AG55" s="1"/>
      <c r="AH55" s="1"/>
    </row>
    <row r="56" spans="1:34" ht="15" customHeight="1" x14ac:dyDescent="0.25">
      <c r="A56" s="1"/>
      <c r="B56" s="97" t="s">
        <v>118</v>
      </c>
      <c r="C56" s="23" t="b">
        <f t="shared" si="11"/>
        <v>0</v>
      </c>
      <c r="D56" s="234"/>
      <c r="E56" s="198"/>
      <c r="F56" s="102"/>
      <c r="G56" s="98"/>
      <c r="H56" s="98"/>
      <c r="I56" s="98"/>
      <c r="J56" s="93"/>
      <c r="K56" s="93"/>
      <c r="L56" s="93"/>
      <c r="M56" s="93"/>
      <c r="N56" s="93"/>
      <c r="O56" s="94"/>
      <c r="P56" s="5"/>
      <c r="Q56" s="25"/>
      <c r="R56" s="5"/>
      <c r="S56" s="95">
        <f t="shared" si="12"/>
        <v>0</v>
      </c>
      <c r="T56" s="1"/>
      <c r="U56" s="90">
        <f t="shared" si="14"/>
        <v>0</v>
      </c>
      <c r="V56" s="90">
        <f t="shared" si="15"/>
        <v>0</v>
      </c>
      <c r="W56" s="5"/>
      <c r="X56" s="1"/>
      <c r="Y56" s="51">
        <f t="shared" si="13"/>
        <v>0</v>
      </c>
      <c r="Z56" s="51">
        <f t="shared" si="16"/>
        <v>0</v>
      </c>
      <c r="AA56" s="1"/>
      <c r="AB56" s="1"/>
      <c r="AC56" s="1"/>
      <c r="AD56" s="1"/>
      <c r="AE56" s="1"/>
      <c r="AF56" s="1"/>
      <c r="AG56" s="1"/>
      <c r="AH56" s="1"/>
    </row>
    <row r="57" spans="1:34" ht="15.75" customHeight="1" x14ac:dyDescent="0.25">
      <c r="A57" s="1"/>
      <c r="B57" s="97" t="s">
        <v>119</v>
      </c>
      <c r="C57" s="23" t="b">
        <f t="shared" si="11"/>
        <v>0</v>
      </c>
      <c r="D57" s="197" t="str">
        <f>IF(F56="","_empty_",F56)</f>
        <v>_empty_</v>
      </c>
      <c r="E57" s="198"/>
      <c r="F57" s="233" t="s">
        <v>105</v>
      </c>
      <c r="G57" s="198"/>
      <c r="H57" s="98"/>
      <c r="I57" s="98"/>
      <c r="J57" s="93"/>
      <c r="K57" s="93"/>
      <c r="L57" s="93"/>
      <c r="M57" s="93"/>
      <c r="N57" s="93"/>
      <c r="O57" s="94"/>
      <c r="P57" s="5"/>
      <c r="Q57" s="25"/>
      <c r="R57" s="5"/>
      <c r="S57" s="95">
        <f t="shared" si="12"/>
        <v>0</v>
      </c>
      <c r="T57" s="1"/>
      <c r="U57" s="90">
        <f t="shared" si="14"/>
        <v>0</v>
      </c>
      <c r="V57" s="90">
        <f t="shared" si="15"/>
        <v>0</v>
      </c>
      <c r="W57" s="5"/>
      <c r="X57" s="1"/>
      <c r="Y57" s="51">
        <f t="shared" si="13"/>
        <v>0</v>
      </c>
      <c r="Z57" s="51">
        <f t="shared" si="16"/>
        <v>0</v>
      </c>
      <c r="AA57" s="1"/>
      <c r="AB57" s="1"/>
      <c r="AC57" s="1"/>
      <c r="AD57" s="1"/>
      <c r="AE57" s="1"/>
      <c r="AF57" s="1"/>
      <c r="AG57" s="1"/>
      <c r="AH57" s="1"/>
    </row>
    <row r="58" spans="1:34" ht="15" customHeight="1" x14ac:dyDescent="0.25">
      <c r="A58" s="1"/>
      <c r="B58" s="97" t="s">
        <v>120</v>
      </c>
      <c r="C58" s="23" t="b">
        <f t="shared" si="11"/>
        <v>0</v>
      </c>
      <c r="D58" s="234"/>
      <c r="E58" s="198"/>
      <c r="F58" s="102"/>
      <c r="G58" s="98"/>
      <c r="H58" s="98"/>
      <c r="I58" s="98"/>
      <c r="J58" s="93"/>
      <c r="K58" s="93"/>
      <c r="L58" s="93"/>
      <c r="M58" s="93"/>
      <c r="N58" s="93"/>
      <c r="O58" s="94"/>
      <c r="P58" s="5"/>
      <c r="Q58" s="25"/>
      <c r="R58" s="5"/>
      <c r="S58" s="95">
        <f t="shared" si="12"/>
        <v>0</v>
      </c>
      <c r="T58" s="1"/>
      <c r="U58" s="90">
        <f t="shared" si="14"/>
        <v>0</v>
      </c>
      <c r="V58" s="90">
        <f t="shared" si="15"/>
        <v>0</v>
      </c>
      <c r="W58" s="5"/>
      <c r="X58" s="1"/>
      <c r="Y58" s="51">
        <f t="shared" si="13"/>
        <v>0</v>
      </c>
      <c r="Z58" s="51">
        <f t="shared" si="16"/>
        <v>0</v>
      </c>
      <c r="AA58" s="1"/>
      <c r="AB58" s="1"/>
      <c r="AC58" s="1"/>
      <c r="AD58" s="1"/>
      <c r="AE58" s="1"/>
      <c r="AF58" s="1"/>
      <c r="AG58" s="1"/>
      <c r="AH58" s="1"/>
    </row>
    <row r="59" spans="1:34" ht="15" customHeight="1" x14ac:dyDescent="0.25">
      <c r="A59" s="1"/>
      <c r="B59" s="97" t="s">
        <v>121</v>
      </c>
      <c r="C59" s="23" t="b">
        <f t="shared" si="11"/>
        <v>0</v>
      </c>
      <c r="D59" s="197" t="str">
        <f>IF(F58="","_empty_",F58)</f>
        <v>_empty_</v>
      </c>
      <c r="E59" s="198"/>
      <c r="F59" s="233" t="s">
        <v>105</v>
      </c>
      <c r="G59" s="198"/>
      <c r="H59" s="98"/>
      <c r="I59" s="98"/>
      <c r="J59" s="93"/>
      <c r="K59" s="93"/>
      <c r="L59" s="93"/>
      <c r="M59" s="93"/>
      <c r="N59" s="93"/>
      <c r="O59" s="94"/>
      <c r="P59" s="5"/>
      <c r="Q59" s="25"/>
      <c r="R59" s="5"/>
      <c r="S59" s="95">
        <f t="shared" si="12"/>
        <v>0</v>
      </c>
      <c r="T59" s="1"/>
      <c r="U59" s="90">
        <f t="shared" si="14"/>
        <v>0</v>
      </c>
      <c r="V59" s="90">
        <f t="shared" si="15"/>
        <v>0</v>
      </c>
      <c r="W59" s="5"/>
      <c r="X59" s="1"/>
      <c r="Y59" s="51">
        <f t="shared" si="13"/>
        <v>0</v>
      </c>
      <c r="Z59" s="51">
        <f t="shared" si="16"/>
        <v>0</v>
      </c>
      <c r="AA59" s="1"/>
      <c r="AB59" s="1"/>
      <c r="AC59" s="1"/>
      <c r="AD59" s="1"/>
      <c r="AE59" s="1"/>
      <c r="AF59" s="1"/>
      <c r="AG59" s="1"/>
      <c r="AH59" s="1"/>
    </row>
    <row r="60" spans="1:34" ht="15" customHeight="1" x14ac:dyDescent="0.25">
      <c r="A60" s="1"/>
      <c r="B60" s="97" t="s">
        <v>122</v>
      </c>
      <c r="C60" s="23" t="b">
        <f t="shared" si="11"/>
        <v>0</v>
      </c>
      <c r="D60" s="234"/>
      <c r="E60" s="198"/>
      <c r="F60" s="102"/>
      <c r="G60" s="98"/>
      <c r="H60" s="98"/>
      <c r="I60" s="98"/>
      <c r="J60" s="93"/>
      <c r="K60" s="93"/>
      <c r="L60" s="93"/>
      <c r="M60" s="93"/>
      <c r="N60" s="93"/>
      <c r="O60" s="94"/>
      <c r="P60" s="5"/>
      <c r="Q60" s="25"/>
      <c r="R60" s="5"/>
      <c r="S60" s="95">
        <f t="shared" si="12"/>
        <v>0</v>
      </c>
      <c r="T60" s="1"/>
      <c r="U60" s="90">
        <f t="shared" si="14"/>
        <v>0</v>
      </c>
      <c r="V60" s="90">
        <f t="shared" si="15"/>
        <v>0</v>
      </c>
      <c r="W60" s="5"/>
      <c r="X60" s="1"/>
      <c r="Y60" s="51">
        <f t="shared" si="13"/>
        <v>0</v>
      </c>
      <c r="Z60" s="51">
        <f t="shared" si="16"/>
        <v>0</v>
      </c>
      <c r="AA60" s="1"/>
      <c r="AB60" s="1"/>
      <c r="AC60" s="1"/>
      <c r="AD60" s="1"/>
      <c r="AE60" s="1"/>
      <c r="AF60" s="1"/>
      <c r="AG60" s="1"/>
      <c r="AH60" s="1"/>
    </row>
    <row r="61" spans="1:34" ht="15" customHeight="1" x14ac:dyDescent="0.25">
      <c r="A61" s="1"/>
      <c r="B61" s="97" t="s">
        <v>123</v>
      </c>
      <c r="C61" s="23" t="b">
        <f t="shared" si="11"/>
        <v>0</v>
      </c>
      <c r="D61" s="197" t="str">
        <f>IF(F60="","_empty_",F60)</f>
        <v>_empty_</v>
      </c>
      <c r="E61" s="198"/>
      <c r="F61" s="233" t="s">
        <v>105</v>
      </c>
      <c r="G61" s="198"/>
      <c r="H61" s="98"/>
      <c r="I61" s="98"/>
      <c r="J61" s="93"/>
      <c r="K61" s="93"/>
      <c r="L61" s="93"/>
      <c r="M61" s="93"/>
      <c r="N61" s="93"/>
      <c r="O61" s="94"/>
      <c r="P61" s="5"/>
      <c r="Q61" s="25"/>
      <c r="R61" s="5"/>
      <c r="S61" s="95">
        <f t="shared" si="12"/>
        <v>0</v>
      </c>
      <c r="T61" s="1"/>
      <c r="U61" s="90">
        <f t="shared" si="14"/>
        <v>0</v>
      </c>
      <c r="V61" s="90">
        <f t="shared" si="15"/>
        <v>0</v>
      </c>
      <c r="W61" s="5"/>
      <c r="X61" s="1"/>
      <c r="Y61" s="51">
        <f t="shared" si="13"/>
        <v>0</v>
      </c>
      <c r="Z61" s="51">
        <f t="shared" si="16"/>
        <v>0</v>
      </c>
      <c r="AA61" s="1"/>
      <c r="AB61" s="1"/>
      <c r="AC61" s="1"/>
      <c r="AD61" s="1"/>
      <c r="AE61" s="1"/>
      <c r="AF61" s="1"/>
      <c r="AG61" s="1"/>
      <c r="AH61" s="1"/>
    </row>
    <row r="62" spans="1:34" ht="15" customHeight="1" x14ac:dyDescent="0.25">
      <c r="A62" s="1"/>
      <c r="B62" s="97" t="s">
        <v>124</v>
      </c>
      <c r="C62" s="23" t="b">
        <f t="shared" si="11"/>
        <v>0</v>
      </c>
      <c r="D62" s="234"/>
      <c r="E62" s="198"/>
      <c r="F62" s="102"/>
      <c r="G62" s="98"/>
      <c r="H62" s="98"/>
      <c r="I62" s="98"/>
      <c r="J62" s="93"/>
      <c r="K62" s="93"/>
      <c r="L62" s="93"/>
      <c r="M62" s="93"/>
      <c r="N62" s="93"/>
      <c r="O62" s="94"/>
      <c r="P62" s="5"/>
      <c r="Q62" s="25"/>
      <c r="R62" s="5"/>
      <c r="S62" s="95">
        <f t="shared" si="12"/>
        <v>0</v>
      </c>
      <c r="T62" s="1"/>
      <c r="U62" s="90">
        <f t="shared" si="14"/>
        <v>0</v>
      </c>
      <c r="V62" s="90">
        <f t="shared" si="15"/>
        <v>0</v>
      </c>
      <c r="W62" s="5"/>
      <c r="X62" s="1"/>
      <c r="Y62" s="51">
        <f t="shared" si="13"/>
        <v>0</v>
      </c>
      <c r="Z62" s="51">
        <f t="shared" si="16"/>
        <v>0</v>
      </c>
      <c r="AA62" s="1"/>
      <c r="AB62" s="1"/>
      <c r="AC62" s="1"/>
      <c r="AD62" s="1"/>
      <c r="AE62" s="1"/>
      <c r="AF62" s="1"/>
      <c r="AG62" s="1"/>
      <c r="AH62" s="1"/>
    </row>
    <row r="63" spans="1:34" ht="15" customHeight="1" x14ac:dyDescent="0.25">
      <c r="A63" s="1"/>
      <c r="B63" s="97" t="s">
        <v>125</v>
      </c>
      <c r="C63" s="23" t="b">
        <f t="shared" si="11"/>
        <v>0</v>
      </c>
      <c r="D63" s="197" t="str">
        <f>IF(F62="","_empty_",F62)</f>
        <v>_empty_</v>
      </c>
      <c r="E63" s="198"/>
      <c r="F63" s="233" t="s">
        <v>105</v>
      </c>
      <c r="G63" s="198"/>
      <c r="H63" s="98"/>
      <c r="I63" s="98"/>
      <c r="J63" s="93"/>
      <c r="K63" s="93"/>
      <c r="L63" s="93"/>
      <c r="M63" s="93"/>
      <c r="N63" s="93"/>
      <c r="O63" s="94"/>
      <c r="P63" s="5"/>
      <c r="Q63" s="25"/>
      <c r="R63" s="5"/>
      <c r="S63" s="95">
        <f t="shared" si="12"/>
        <v>0</v>
      </c>
      <c r="T63" s="1"/>
      <c r="U63" s="90">
        <f t="shared" si="14"/>
        <v>0</v>
      </c>
      <c r="V63" s="90">
        <f t="shared" si="15"/>
        <v>0</v>
      </c>
      <c r="W63" s="5"/>
      <c r="X63" s="1"/>
      <c r="Y63" s="51">
        <f t="shared" si="13"/>
        <v>0</v>
      </c>
      <c r="Z63" s="51">
        <f t="shared" si="16"/>
        <v>0</v>
      </c>
      <c r="AA63" s="1"/>
      <c r="AB63" s="1"/>
      <c r="AC63" s="1"/>
      <c r="AD63" s="1"/>
      <c r="AE63" s="1"/>
      <c r="AF63" s="1"/>
      <c r="AG63" s="1"/>
      <c r="AH63" s="1"/>
    </row>
    <row r="64" spans="1:34" ht="15" customHeight="1" x14ac:dyDescent="0.25">
      <c r="A64" s="1"/>
      <c r="B64" s="97" t="s">
        <v>126</v>
      </c>
      <c r="C64" s="23" t="b">
        <f t="shared" si="11"/>
        <v>0</v>
      </c>
      <c r="D64" s="234"/>
      <c r="E64" s="198"/>
      <c r="F64" s="102"/>
      <c r="G64" s="98"/>
      <c r="H64" s="98"/>
      <c r="I64" s="98"/>
      <c r="J64" s="93"/>
      <c r="K64" s="93"/>
      <c r="L64" s="93"/>
      <c r="M64" s="93"/>
      <c r="N64" s="93"/>
      <c r="O64" s="94"/>
      <c r="P64" s="5"/>
      <c r="Q64" s="25"/>
      <c r="R64" s="5"/>
      <c r="S64" s="95">
        <f t="shared" si="12"/>
        <v>0</v>
      </c>
      <c r="T64" s="1"/>
      <c r="U64" s="90">
        <f t="shared" si="14"/>
        <v>0</v>
      </c>
      <c r="V64" s="90">
        <f t="shared" si="15"/>
        <v>0</v>
      </c>
      <c r="W64" s="5"/>
      <c r="X64" s="1"/>
      <c r="Y64" s="51">
        <f t="shared" si="13"/>
        <v>0</v>
      </c>
      <c r="Z64" s="51">
        <f t="shared" si="16"/>
        <v>0</v>
      </c>
      <c r="AA64" s="1"/>
      <c r="AB64" s="1"/>
      <c r="AC64" s="1"/>
      <c r="AD64" s="1"/>
      <c r="AE64" s="1"/>
      <c r="AF64" s="1"/>
      <c r="AG64" s="1"/>
      <c r="AH64" s="1"/>
    </row>
    <row r="65" spans="1:34" ht="15" customHeight="1" x14ac:dyDescent="0.25">
      <c r="A65" s="1"/>
      <c r="B65" s="97" t="s">
        <v>127</v>
      </c>
      <c r="C65" s="23" t="b">
        <f t="shared" si="11"/>
        <v>0</v>
      </c>
      <c r="D65" s="197" t="str">
        <f>IF(F64="","_empty_",F64)</f>
        <v>_empty_</v>
      </c>
      <c r="E65" s="198"/>
      <c r="F65" s="233" t="s">
        <v>105</v>
      </c>
      <c r="G65" s="198"/>
      <c r="H65" s="98"/>
      <c r="I65" s="98"/>
      <c r="J65" s="93"/>
      <c r="K65" s="93"/>
      <c r="L65" s="93"/>
      <c r="M65" s="93"/>
      <c r="N65" s="93"/>
      <c r="O65" s="94"/>
      <c r="P65" s="5"/>
      <c r="Q65" s="25"/>
      <c r="R65" s="5"/>
      <c r="S65" s="95">
        <f t="shared" si="12"/>
        <v>0</v>
      </c>
      <c r="T65" s="1"/>
      <c r="U65" s="90">
        <f t="shared" si="14"/>
        <v>0</v>
      </c>
      <c r="V65" s="90">
        <f t="shared" si="15"/>
        <v>0</v>
      </c>
      <c r="W65" s="5"/>
      <c r="X65" s="1"/>
      <c r="Y65" s="51">
        <f t="shared" si="13"/>
        <v>0</v>
      </c>
      <c r="Z65" s="51">
        <f t="shared" si="16"/>
        <v>0</v>
      </c>
      <c r="AA65" s="1"/>
      <c r="AB65" s="1"/>
      <c r="AC65" s="1"/>
      <c r="AD65" s="1"/>
      <c r="AE65" s="1"/>
      <c r="AF65" s="1"/>
      <c r="AG65" s="1"/>
      <c r="AH65" s="1"/>
    </row>
    <row r="66" spans="1:34" ht="15" customHeight="1" x14ac:dyDescent="0.25">
      <c r="A66" s="1"/>
      <c r="B66" s="97" t="s">
        <v>128</v>
      </c>
      <c r="C66" s="23" t="b">
        <f t="shared" si="11"/>
        <v>0</v>
      </c>
      <c r="D66" s="234"/>
      <c r="E66" s="198"/>
      <c r="F66" s="102"/>
      <c r="G66" s="98"/>
      <c r="H66" s="98"/>
      <c r="I66" s="98"/>
      <c r="J66" s="93"/>
      <c r="K66" s="93"/>
      <c r="L66" s="93"/>
      <c r="M66" s="93"/>
      <c r="N66" s="93"/>
      <c r="O66" s="94"/>
      <c r="P66" s="5"/>
      <c r="Q66" s="25"/>
      <c r="R66" s="5"/>
      <c r="S66" s="95">
        <f t="shared" si="12"/>
        <v>0</v>
      </c>
      <c r="T66" s="1"/>
      <c r="U66" s="90">
        <f t="shared" si="14"/>
        <v>0</v>
      </c>
      <c r="V66" s="90">
        <f t="shared" si="15"/>
        <v>0</v>
      </c>
      <c r="W66" s="5"/>
      <c r="X66" s="1"/>
      <c r="Y66" s="51">
        <f t="shared" si="13"/>
        <v>0</v>
      </c>
      <c r="Z66" s="51">
        <f t="shared" si="16"/>
        <v>0</v>
      </c>
      <c r="AA66" s="1"/>
      <c r="AB66" s="1"/>
      <c r="AC66" s="1"/>
      <c r="AD66" s="1"/>
      <c r="AE66" s="1"/>
      <c r="AF66" s="1"/>
      <c r="AG66" s="1"/>
      <c r="AH66" s="1"/>
    </row>
    <row r="67" spans="1:34" ht="15" customHeight="1" x14ac:dyDescent="0.25">
      <c r="A67" s="1"/>
      <c r="B67" s="97" t="s">
        <v>129</v>
      </c>
      <c r="C67" s="23" t="b">
        <f t="shared" si="11"/>
        <v>0</v>
      </c>
      <c r="D67" s="197" t="str">
        <f>IF(F66="","_empty_",F66)</f>
        <v>_empty_</v>
      </c>
      <c r="E67" s="198"/>
      <c r="F67" s="233" t="s">
        <v>105</v>
      </c>
      <c r="G67" s="198"/>
      <c r="H67" s="98"/>
      <c r="I67" s="98"/>
      <c r="J67" s="93"/>
      <c r="K67" s="93"/>
      <c r="L67" s="93"/>
      <c r="M67" s="93"/>
      <c r="N67" s="93"/>
      <c r="O67" s="94"/>
      <c r="P67" s="5"/>
      <c r="Q67" s="25"/>
      <c r="R67" s="5"/>
      <c r="S67" s="95">
        <f t="shared" si="12"/>
        <v>0</v>
      </c>
      <c r="T67" s="1"/>
      <c r="U67" s="90">
        <f t="shared" si="14"/>
        <v>0</v>
      </c>
      <c r="V67" s="90">
        <f t="shared" si="15"/>
        <v>0</v>
      </c>
      <c r="W67" s="5"/>
      <c r="X67" s="1"/>
      <c r="Y67" s="51">
        <f t="shared" si="13"/>
        <v>0</v>
      </c>
      <c r="Z67" s="51">
        <f t="shared" si="16"/>
        <v>0</v>
      </c>
      <c r="AA67" s="1"/>
      <c r="AB67" s="1"/>
      <c r="AC67" s="1"/>
      <c r="AD67" s="1"/>
      <c r="AE67" s="1"/>
      <c r="AF67" s="1"/>
      <c r="AG67" s="1"/>
      <c r="AH67" s="1"/>
    </row>
    <row r="68" spans="1:34" ht="15" customHeight="1" x14ac:dyDescent="0.25">
      <c r="A68" s="1"/>
      <c r="B68" s="253" t="s">
        <v>130</v>
      </c>
      <c r="C68" s="205"/>
      <c r="D68" s="205"/>
      <c r="E68" s="205"/>
      <c r="F68" s="205"/>
      <c r="G68" s="205"/>
      <c r="H68" s="92">
        <f t="shared" ref="H68:O68" si="17">SUM(H45:H67)</f>
        <v>305067</v>
      </c>
      <c r="I68" s="92">
        <f t="shared" si="17"/>
        <v>86708</v>
      </c>
      <c r="J68" s="103">
        <f t="shared" si="17"/>
        <v>0</v>
      </c>
      <c r="K68" s="103">
        <f t="shared" si="17"/>
        <v>357.1</v>
      </c>
      <c r="L68" s="103">
        <f t="shared" si="17"/>
        <v>791.3</v>
      </c>
      <c r="M68" s="103">
        <f t="shared" si="17"/>
        <v>0</v>
      </c>
      <c r="N68" s="103">
        <f t="shared" si="17"/>
        <v>0</v>
      </c>
      <c r="O68" s="104">
        <f t="shared" si="17"/>
        <v>0</v>
      </c>
      <c r="P68" s="5"/>
      <c r="Q68" s="13"/>
      <c r="R68" s="5"/>
      <c r="S68" s="105"/>
      <c r="T68" s="1"/>
      <c r="U68" s="96"/>
      <c r="V68" s="96"/>
      <c r="W68" s="96"/>
      <c r="X68" s="96"/>
      <c r="Y68" s="1"/>
      <c r="Z68" s="1"/>
      <c r="AA68" s="101"/>
      <c r="AB68" s="101"/>
      <c r="AC68" s="1"/>
      <c r="AD68" s="1"/>
      <c r="AE68" s="1"/>
      <c r="AF68" s="1"/>
      <c r="AG68" s="1"/>
      <c r="AH68" s="1"/>
    </row>
    <row r="69" spans="1:34" ht="15.75" customHeight="1" x14ac:dyDescent="0.25">
      <c r="A69" s="1"/>
      <c r="B69" s="227"/>
      <c r="C69" s="228"/>
      <c r="D69" s="228"/>
      <c r="E69" s="228"/>
      <c r="F69" s="228"/>
      <c r="G69" s="228"/>
      <c r="H69" s="228"/>
      <c r="I69" s="228"/>
      <c r="J69" s="228"/>
      <c r="K69" s="228"/>
      <c r="L69" s="228"/>
      <c r="M69" s="228"/>
      <c r="N69" s="228"/>
      <c r="O69" s="229"/>
      <c r="P69" s="5"/>
      <c r="Q69" s="13"/>
      <c r="R69" s="5"/>
      <c r="S69" s="5"/>
      <c r="T69" s="106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5.75" customHeight="1" x14ac:dyDescent="0.25">
      <c r="A70" s="1"/>
      <c r="B70" s="254" t="s">
        <v>131</v>
      </c>
      <c r="C70" s="231"/>
      <c r="D70" s="231"/>
      <c r="E70" s="231"/>
      <c r="F70" s="231"/>
      <c r="G70" s="231"/>
      <c r="H70" s="255"/>
      <c r="I70" s="31" t="s">
        <v>27</v>
      </c>
      <c r="J70" s="107"/>
      <c r="K70" s="107"/>
      <c r="L70" s="107"/>
      <c r="M70" s="107"/>
      <c r="N70" s="107"/>
      <c r="O70" s="108"/>
      <c r="P70" s="34"/>
      <c r="Q70" s="61"/>
      <c r="R70" s="34"/>
      <c r="S70" s="34"/>
      <c r="T70" s="34"/>
      <c r="U70" s="56"/>
      <c r="V70" s="56"/>
      <c r="W70" s="56"/>
      <c r="X70" s="56"/>
      <c r="Y70" s="56"/>
      <c r="Z70" s="56"/>
      <c r="AA70" s="1"/>
      <c r="AB70" s="1"/>
      <c r="AC70" s="1"/>
      <c r="AD70" s="1"/>
      <c r="AE70" s="1"/>
      <c r="AF70" s="1"/>
      <c r="AG70" s="1"/>
      <c r="AH70" s="1"/>
    </row>
    <row r="71" spans="1:34" ht="15.75" customHeight="1" x14ac:dyDescent="0.3">
      <c r="A71" s="1"/>
      <c r="B71" s="109" t="s">
        <v>132</v>
      </c>
      <c r="C71" s="110"/>
      <c r="D71" s="111"/>
      <c r="E71" s="112">
        <f ca="1">IF(Q71&lt;2,1,2)</f>
        <v>2</v>
      </c>
      <c r="F71" s="113" t="str">
        <f ca="1">IF(E71=1,"There are either still empty mandatory fields or at least one validation warning in the form","All required fields are successfully validated")</f>
        <v>All required fields are successfully validated</v>
      </c>
      <c r="G71" s="111"/>
      <c r="H71" s="111"/>
      <c r="I71" s="111"/>
      <c r="J71" s="111"/>
      <c r="K71" s="111"/>
      <c r="L71" s="111"/>
      <c r="M71" s="111"/>
      <c r="N71" s="111"/>
      <c r="O71" s="114"/>
      <c r="P71" s="18"/>
      <c r="Q71" s="25">
        <f ca="1">MIN(Q9:Q68)</f>
        <v>2</v>
      </c>
      <c r="R71" s="18"/>
      <c r="S71" s="115"/>
      <c r="T71" s="115"/>
      <c r="U71" s="5"/>
      <c r="V71" s="5"/>
      <c r="W71" s="5"/>
      <c r="X71" s="5"/>
      <c r="Y71" s="5"/>
      <c r="Z71" s="5"/>
      <c r="AA71" s="56"/>
      <c r="AB71" s="1"/>
      <c r="AC71" s="1"/>
      <c r="AD71" s="1"/>
      <c r="AE71" s="1"/>
      <c r="AF71" s="1"/>
      <c r="AG71" s="1"/>
      <c r="AH71" s="1"/>
    </row>
    <row r="72" spans="1:34" ht="15.75" customHeight="1" x14ac:dyDescent="0.25">
      <c r="A72" s="1"/>
      <c r="B72" s="44" t="s">
        <v>133</v>
      </c>
      <c r="C72" s="45"/>
      <c r="D72" s="116"/>
      <c r="E72" s="116"/>
      <c r="F72" s="116"/>
      <c r="G72" s="256" t="s">
        <v>208</v>
      </c>
      <c r="H72" s="198"/>
      <c r="I72" s="79" t="s">
        <v>134</v>
      </c>
      <c r="J72" s="79"/>
      <c r="K72" s="79"/>
      <c r="L72" s="79"/>
      <c r="M72" s="79"/>
      <c r="N72" s="79"/>
      <c r="O72" s="117"/>
      <c r="P72" s="5"/>
      <c r="Q72" s="5"/>
      <c r="R72" s="5"/>
      <c r="S72" s="5"/>
      <c r="T72" s="5"/>
      <c r="U72" s="1"/>
      <c r="V72" s="1"/>
      <c r="W72" s="1"/>
      <c r="X72" s="1"/>
      <c r="Y72" s="1"/>
      <c r="Z72" s="1"/>
      <c r="AA72" s="5"/>
      <c r="AB72" s="1"/>
      <c r="AC72" s="1"/>
      <c r="AD72" s="1"/>
      <c r="AE72" s="1"/>
      <c r="AF72" s="1"/>
      <c r="AG72" s="1"/>
      <c r="AH72" s="1"/>
    </row>
    <row r="73" spans="1:34" ht="15.75" customHeight="1" x14ac:dyDescent="0.25">
      <c r="A73" s="1"/>
      <c r="B73" s="44" t="s">
        <v>135</v>
      </c>
      <c r="C73" s="45"/>
      <c r="D73" s="116"/>
      <c r="E73" s="116"/>
      <c r="F73" s="116"/>
      <c r="G73" s="257" t="s">
        <v>209</v>
      </c>
      <c r="H73" s="198"/>
      <c r="I73" s="79" t="s">
        <v>136</v>
      </c>
      <c r="J73" s="79"/>
      <c r="K73" s="79"/>
      <c r="L73" s="79"/>
      <c r="M73" s="79"/>
      <c r="N73" s="79"/>
      <c r="O73" s="117"/>
      <c r="P73" s="5"/>
      <c r="Q73" s="5"/>
      <c r="R73" s="5"/>
      <c r="S73" s="5"/>
      <c r="T73" s="5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5.75" customHeight="1" x14ac:dyDescent="0.25">
      <c r="A74" s="1"/>
      <c r="B74" s="253" t="s">
        <v>137</v>
      </c>
      <c r="C74" s="205"/>
      <c r="D74" s="205"/>
      <c r="E74" s="205"/>
      <c r="F74" s="205"/>
      <c r="G74" s="258" t="s">
        <v>15</v>
      </c>
      <c r="H74" s="198"/>
      <c r="I74" s="47" t="s">
        <v>138</v>
      </c>
      <c r="J74" s="5"/>
      <c r="K74" s="5"/>
      <c r="L74" s="5"/>
      <c r="M74" s="5"/>
      <c r="N74" s="5"/>
      <c r="O74" s="117"/>
      <c r="P74" s="5"/>
      <c r="Q74" s="5"/>
      <c r="R74" s="5"/>
      <c r="S74" s="5"/>
      <c r="T74" s="5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5.75" customHeight="1" x14ac:dyDescent="0.25">
      <c r="A75" s="1"/>
      <c r="B75" s="118" t="s">
        <v>139</v>
      </c>
      <c r="C75" s="119"/>
      <c r="D75" s="120"/>
      <c r="E75" s="120"/>
      <c r="F75" s="119"/>
      <c r="G75" s="248" t="s">
        <v>210</v>
      </c>
      <c r="H75" s="249"/>
      <c r="I75" s="249"/>
      <c r="J75" s="249"/>
      <c r="K75" s="249"/>
      <c r="L75" s="249"/>
      <c r="M75" s="249"/>
      <c r="N75" s="249"/>
      <c r="O75" s="250"/>
      <c r="P75" s="5"/>
      <c r="Q75" s="5"/>
      <c r="R75" s="5"/>
      <c r="S75" s="5"/>
      <c r="T75" s="5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5.75" customHeight="1" x14ac:dyDescent="0.25">
      <c r="A76" s="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5"/>
      <c r="Q76" s="5"/>
      <c r="R76" s="5"/>
      <c r="S76" s="5"/>
      <c r="T76" s="5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5.75" customHeight="1" x14ac:dyDescent="0.3">
      <c r="A77" s="1"/>
      <c r="B77" s="121" t="s">
        <v>140</v>
      </c>
      <c r="C77" s="122"/>
      <c r="D77" s="123"/>
      <c r="E77" s="123"/>
      <c r="F77" s="123"/>
      <c r="G77" s="124" t="s">
        <v>26</v>
      </c>
      <c r="H77" s="125" t="s">
        <v>141</v>
      </c>
      <c r="I77" s="125"/>
      <c r="J77" s="125"/>
      <c r="K77" s="125"/>
      <c r="L77" s="125"/>
      <c r="M77" s="125"/>
      <c r="N77" s="125"/>
      <c r="O77" s="126"/>
      <c r="P77" s="5"/>
      <c r="Q77" s="5"/>
      <c r="R77" s="5"/>
      <c r="S77" s="5"/>
      <c r="T77" s="5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5.75" customHeight="1" x14ac:dyDescent="0.3">
      <c r="A78" s="1"/>
      <c r="B78" s="127" t="s">
        <v>142</v>
      </c>
      <c r="C78" s="128"/>
      <c r="D78" s="129"/>
      <c r="E78" s="129"/>
      <c r="F78" s="129"/>
      <c r="G78" s="130"/>
      <c r="H78" s="131"/>
      <c r="I78" s="131"/>
      <c r="J78" s="131"/>
      <c r="K78" s="131"/>
      <c r="L78" s="131"/>
      <c r="M78" s="131"/>
      <c r="N78" s="131"/>
      <c r="O78" s="132"/>
      <c r="P78" s="5"/>
      <c r="Q78" s="5"/>
      <c r="R78" s="5"/>
      <c r="S78" s="5"/>
      <c r="T78" s="5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29.25" customHeight="1" x14ac:dyDescent="0.25">
      <c r="A79" s="1"/>
      <c r="B79" s="133" t="s">
        <v>211</v>
      </c>
      <c r="C79" s="134"/>
      <c r="D79" s="135"/>
      <c r="E79" s="135"/>
      <c r="F79" s="136">
        <f>Y44</f>
        <v>877.61900000000003</v>
      </c>
      <c r="G79" s="134" t="s">
        <v>212</v>
      </c>
      <c r="H79" s="251" t="s">
        <v>145</v>
      </c>
      <c r="I79" s="228"/>
      <c r="J79" s="228"/>
      <c r="K79" s="228"/>
      <c r="L79" s="228"/>
      <c r="M79" s="228"/>
      <c r="N79" s="228"/>
      <c r="O79" s="252"/>
      <c r="P79" s="5"/>
      <c r="Q79" s="5"/>
      <c r="R79" s="5"/>
      <c r="S79" s="5"/>
      <c r="T79" s="5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29.25" customHeight="1" x14ac:dyDescent="0.25">
      <c r="A80" s="1"/>
      <c r="B80" s="133" t="s">
        <v>213</v>
      </c>
      <c r="C80" s="134"/>
      <c r="D80" s="135"/>
      <c r="E80" s="135"/>
      <c r="F80" s="136">
        <f>SUM(Y45,Y47,Y49,Y51,Y53,Y55,Y57,Y59,Y61,Y63,Y65,Y67)</f>
        <v>1525.5092999999997</v>
      </c>
      <c r="G80" s="134" t="s">
        <v>214</v>
      </c>
      <c r="H80" s="251" t="s">
        <v>148</v>
      </c>
      <c r="I80" s="228"/>
      <c r="J80" s="228"/>
      <c r="K80" s="228"/>
      <c r="L80" s="228"/>
      <c r="M80" s="228"/>
      <c r="N80" s="228"/>
      <c r="O80" s="252"/>
      <c r="P80" s="5"/>
      <c r="Q80" s="5"/>
      <c r="R80" s="5"/>
      <c r="S80" s="5"/>
      <c r="T80" s="5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29.25" customHeight="1" x14ac:dyDescent="0.25">
      <c r="A81" s="1"/>
      <c r="B81" s="133" t="s">
        <v>215</v>
      </c>
      <c r="C81" s="134"/>
      <c r="D81" s="135"/>
      <c r="E81" s="135"/>
      <c r="F81" s="136">
        <f>SUM(Y46,Y48,Y50,Y52,Y54,Y56,Y58,Y60,Y62,Y64,Y66)</f>
        <v>2112.7395999999999</v>
      </c>
      <c r="G81" s="134" t="s">
        <v>216</v>
      </c>
      <c r="H81" s="251" t="s">
        <v>151</v>
      </c>
      <c r="I81" s="228"/>
      <c r="J81" s="228"/>
      <c r="K81" s="228"/>
      <c r="L81" s="228"/>
      <c r="M81" s="228"/>
      <c r="N81" s="228"/>
      <c r="O81" s="252"/>
      <c r="P81" s="5"/>
      <c r="Q81" s="5"/>
      <c r="R81" s="5"/>
      <c r="S81" s="5"/>
      <c r="T81" s="5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5.75" customHeight="1" x14ac:dyDescent="0.25">
      <c r="A82" s="1"/>
      <c r="B82" s="138" t="s">
        <v>217</v>
      </c>
      <c r="C82" s="139"/>
      <c r="D82" s="139"/>
      <c r="E82" s="139"/>
      <c r="F82" s="140">
        <f>F79+F80+F81</f>
        <v>4515.8678999999993</v>
      </c>
      <c r="G82" s="139" t="s">
        <v>218</v>
      </c>
      <c r="H82" s="141" t="s">
        <v>154</v>
      </c>
      <c r="I82" s="142"/>
      <c r="J82" s="142"/>
      <c r="K82" s="142"/>
      <c r="L82" s="142"/>
      <c r="M82" s="142"/>
      <c r="N82" s="142"/>
      <c r="O82" s="143"/>
      <c r="P82" s="5"/>
      <c r="Q82" s="5"/>
      <c r="R82" s="5"/>
      <c r="S82" s="5"/>
      <c r="T82" s="5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5.75" customHeight="1" x14ac:dyDescent="0.25">
      <c r="A83" s="1"/>
      <c r="B83" s="133" t="s">
        <v>155</v>
      </c>
      <c r="C83" s="134"/>
      <c r="D83" s="135"/>
      <c r="E83" s="135"/>
      <c r="F83" s="136">
        <f>SUM(Z44:Z67)</f>
        <v>1402.7485129003894</v>
      </c>
      <c r="G83" s="134" t="s">
        <v>219</v>
      </c>
      <c r="H83" s="144" t="s">
        <v>157</v>
      </c>
      <c r="I83" s="56"/>
      <c r="J83" s="56"/>
      <c r="K83" s="56"/>
      <c r="L83" s="56"/>
      <c r="M83" s="56"/>
      <c r="N83" s="56"/>
      <c r="O83" s="145"/>
      <c r="P83" s="5"/>
      <c r="Q83" s="5"/>
      <c r="R83" s="5"/>
      <c r="S83" s="5"/>
      <c r="T83" s="5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5.75" customHeight="1" x14ac:dyDescent="0.25">
      <c r="A84" s="1"/>
      <c r="B84" s="138" t="s">
        <v>158</v>
      </c>
      <c r="C84" s="139"/>
      <c r="D84" s="139"/>
      <c r="E84" s="139"/>
      <c r="F84" s="146">
        <f>SUMPRODUCT($G$45:$G$67,$H$45:$H$67)/1000000</f>
        <v>540.56147299999998</v>
      </c>
      <c r="G84" s="139" t="s">
        <v>159</v>
      </c>
      <c r="H84" s="147" t="s">
        <v>160</v>
      </c>
      <c r="I84" s="142"/>
      <c r="J84" s="142"/>
      <c r="K84" s="142"/>
      <c r="L84" s="142"/>
      <c r="M84" s="142"/>
      <c r="N84" s="142"/>
      <c r="O84" s="143"/>
      <c r="P84" s="5"/>
      <c r="Q84" s="5"/>
      <c r="R84" s="5"/>
      <c r="S84" s="5"/>
      <c r="T84" s="5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5.75" customHeight="1" x14ac:dyDescent="0.25">
      <c r="A85" s="1"/>
      <c r="B85" s="133" t="s">
        <v>155</v>
      </c>
      <c r="C85" s="134"/>
      <c r="D85" s="135"/>
      <c r="E85" s="135"/>
      <c r="F85" s="148">
        <f>SUMPRODUCT($G$45:$G$67,$I$45:$I$67)/1000000</f>
        <v>147.83590000000001</v>
      </c>
      <c r="G85" s="134" t="s">
        <v>159</v>
      </c>
      <c r="H85" s="144" t="s">
        <v>161</v>
      </c>
      <c r="I85" s="56"/>
      <c r="J85" s="56"/>
      <c r="K85" s="56"/>
      <c r="L85" s="56"/>
      <c r="M85" s="56"/>
      <c r="N85" s="56"/>
      <c r="O85" s="145"/>
      <c r="P85" s="5"/>
      <c r="Q85" s="5"/>
      <c r="R85" s="5"/>
      <c r="S85" s="5"/>
      <c r="T85" s="5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5.75" customHeight="1" x14ac:dyDescent="0.35">
      <c r="A86" s="1"/>
      <c r="B86" s="149" t="s">
        <v>220</v>
      </c>
      <c r="C86" s="150"/>
      <c r="D86" s="150"/>
      <c r="E86" s="150"/>
      <c r="F86" s="151">
        <f t="shared" ref="F86:F87" si="18">IFERROR(F82/F84,"")</f>
        <v>8.3540321046890433</v>
      </c>
      <c r="G86" s="150" t="s">
        <v>221</v>
      </c>
      <c r="H86" s="141" t="s">
        <v>222</v>
      </c>
      <c r="I86" s="142"/>
      <c r="J86" s="142"/>
      <c r="K86" s="142"/>
      <c r="L86" s="142"/>
      <c r="M86" s="142"/>
      <c r="N86" s="142"/>
      <c r="O86" s="143"/>
      <c r="P86" s="5"/>
      <c r="Q86" s="5"/>
      <c r="R86" s="5"/>
      <c r="S86" s="5"/>
      <c r="T86" s="5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5.75" customHeight="1" x14ac:dyDescent="0.25">
      <c r="A87" s="1"/>
      <c r="B87" s="152" t="s">
        <v>155</v>
      </c>
      <c r="C87" s="153"/>
      <c r="D87" s="154"/>
      <c r="E87" s="154"/>
      <c r="F87" s="155">
        <f t="shared" si="18"/>
        <v>9.4885512443215028</v>
      </c>
      <c r="G87" s="153" t="s">
        <v>223</v>
      </c>
      <c r="H87" s="156" t="s">
        <v>224</v>
      </c>
      <c r="I87" s="157"/>
      <c r="J87" s="157"/>
      <c r="K87" s="157"/>
      <c r="L87" s="157"/>
      <c r="M87" s="157"/>
      <c r="N87" s="157"/>
      <c r="O87" s="158"/>
      <c r="P87" s="5"/>
      <c r="Q87" s="5"/>
      <c r="R87" s="5"/>
      <c r="S87" s="5"/>
      <c r="T87" s="5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5.75" customHeight="1" x14ac:dyDescent="0.25">
      <c r="A88" s="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5"/>
      <c r="Q88" s="5"/>
      <c r="R88" s="5"/>
      <c r="S88" s="5"/>
      <c r="T88" s="5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5.75" hidden="1" customHeight="1" outlineLevel="1" x14ac:dyDescent="0.25">
      <c r="A89" s="1"/>
      <c r="B89" s="7"/>
      <c r="C89" s="7"/>
      <c r="D89" s="7"/>
      <c r="E89" s="18" t="s">
        <v>167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5"/>
      <c r="Q89" s="5"/>
      <c r="R89" s="5"/>
      <c r="S89" s="5"/>
      <c r="T89" s="5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5.75" hidden="1" customHeight="1" outlineLevel="1" x14ac:dyDescent="0.25">
      <c r="A90" s="1"/>
      <c r="B90" s="7"/>
      <c r="C90" s="7"/>
      <c r="D90" s="7"/>
      <c r="E90" s="159"/>
      <c r="F90" s="160" t="s">
        <v>225</v>
      </c>
      <c r="G90" s="160" t="s">
        <v>226</v>
      </c>
      <c r="H90" s="160" t="s">
        <v>227</v>
      </c>
      <c r="I90" s="160" t="s">
        <v>228</v>
      </c>
      <c r="J90" s="161" t="s">
        <v>168</v>
      </c>
      <c r="K90" s="161"/>
      <c r="L90" s="161"/>
      <c r="M90" s="161"/>
      <c r="N90" s="161"/>
      <c r="O90" s="7"/>
      <c r="P90" s="5"/>
      <c r="Q90" s="5"/>
      <c r="R90" s="5"/>
      <c r="S90" s="5"/>
      <c r="T90" s="5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5.75" hidden="1" customHeight="1" outlineLevel="1" x14ac:dyDescent="0.25">
      <c r="A91" s="1"/>
      <c r="B91" s="7"/>
      <c r="C91" s="7"/>
      <c r="D91" s="7"/>
      <c r="E91" s="244" t="s">
        <v>229</v>
      </c>
      <c r="F91" s="162" t="s">
        <v>169</v>
      </c>
      <c r="G91" s="163" t="s">
        <v>170</v>
      </c>
      <c r="H91" s="164"/>
      <c r="I91" s="165">
        <v>3.1139999999999999</v>
      </c>
      <c r="J91" s="7" t="s">
        <v>95</v>
      </c>
      <c r="K91" s="7"/>
      <c r="L91" s="7"/>
      <c r="M91" s="7"/>
      <c r="N91" s="7"/>
      <c r="O91" s="7"/>
      <c r="P91" s="5"/>
      <c r="Q91" s="5"/>
      <c r="R91" s="5"/>
      <c r="S91" s="5"/>
      <c r="T91" s="5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5.75" hidden="1" customHeight="1" outlineLevel="1" x14ac:dyDescent="0.25">
      <c r="A92" s="1"/>
      <c r="B92" s="7"/>
      <c r="C92" s="7"/>
      <c r="D92" s="7"/>
      <c r="E92" s="245"/>
      <c r="F92" s="166" t="s">
        <v>171</v>
      </c>
      <c r="G92" s="167" t="s">
        <v>172</v>
      </c>
      <c r="H92" s="168"/>
      <c r="I92" s="169">
        <v>3.1509999999999998</v>
      </c>
      <c r="J92" s="7" t="s">
        <v>97</v>
      </c>
      <c r="K92" s="7"/>
      <c r="L92" s="7"/>
      <c r="M92" s="7"/>
      <c r="N92" s="7"/>
      <c r="O92" s="7"/>
      <c r="P92" s="5"/>
      <c r="Q92" s="5"/>
      <c r="R92" s="5"/>
      <c r="S92" s="5"/>
      <c r="T92" s="5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5.75" hidden="1" customHeight="1" outlineLevel="1" x14ac:dyDescent="0.25">
      <c r="A93" s="1"/>
      <c r="B93" s="7"/>
      <c r="C93" s="7"/>
      <c r="D93" s="7"/>
      <c r="E93" s="245"/>
      <c r="F93" s="162" t="s">
        <v>173</v>
      </c>
      <c r="G93" s="163" t="s">
        <v>174</v>
      </c>
      <c r="H93" s="164"/>
      <c r="I93" s="165">
        <v>3.206</v>
      </c>
      <c r="J93" s="137" t="s">
        <v>96</v>
      </c>
      <c r="K93" s="137"/>
      <c r="L93" s="137"/>
      <c r="M93" s="137"/>
      <c r="N93" s="137"/>
      <c r="O93" s="7"/>
      <c r="P93" s="5"/>
      <c r="Q93" s="5"/>
      <c r="R93" s="5"/>
      <c r="S93" s="5"/>
      <c r="T93" s="5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5.75" hidden="1" customHeight="1" outlineLevel="1" x14ac:dyDescent="0.25">
      <c r="A94" s="1"/>
      <c r="B94" s="7"/>
      <c r="C94" s="7"/>
      <c r="D94" s="7"/>
      <c r="E94" s="245"/>
      <c r="F94" s="166" t="s">
        <v>175</v>
      </c>
      <c r="G94" s="168"/>
      <c r="H94" s="168"/>
      <c r="I94" s="169">
        <v>2.75</v>
      </c>
      <c r="J94" s="137" t="s">
        <v>98</v>
      </c>
      <c r="K94" s="137"/>
      <c r="L94" s="137"/>
      <c r="M94" s="137"/>
      <c r="N94" s="137"/>
      <c r="O94" s="7"/>
      <c r="P94" s="5"/>
      <c r="Q94" s="5"/>
      <c r="R94" s="5"/>
      <c r="S94" s="5"/>
      <c r="T94" s="5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5.75" hidden="1" customHeight="1" outlineLevel="1" x14ac:dyDescent="0.25">
      <c r="A95" s="1"/>
      <c r="B95" s="7"/>
      <c r="C95" s="7"/>
      <c r="D95" s="7"/>
      <c r="E95" s="245"/>
      <c r="F95" s="170" t="s">
        <v>176</v>
      </c>
      <c r="G95" s="171" t="s">
        <v>177</v>
      </c>
      <c r="H95" s="137"/>
      <c r="I95" s="172">
        <v>3</v>
      </c>
      <c r="J95" s="7" t="s">
        <v>28</v>
      </c>
      <c r="K95" s="7"/>
      <c r="L95" s="7"/>
      <c r="M95" s="7"/>
      <c r="N95" s="7"/>
      <c r="O95" s="7"/>
      <c r="P95" s="5"/>
      <c r="Q95" s="5"/>
      <c r="R95" s="5"/>
      <c r="S95" s="5"/>
      <c r="T95" s="5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5.75" hidden="1" customHeight="1" outlineLevel="1" x14ac:dyDescent="0.25">
      <c r="A96" s="1"/>
      <c r="B96" s="7"/>
      <c r="C96" s="7"/>
      <c r="D96" s="7"/>
      <c r="E96" s="245"/>
      <c r="F96" s="173" t="s">
        <v>176</v>
      </c>
      <c r="G96" s="167" t="s">
        <v>178</v>
      </c>
      <c r="H96" s="168"/>
      <c r="I96" s="174">
        <v>3.03</v>
      </c>
      <c r="J96" s="7" t="s">
        <v>32</v>
      </c>
      <c r="K96" s="7"/>
      <c r="L96" s="7"/>
      <c r="M96" s="7"/>
      <c r="N96" s="7"/>
      <c r="O96" s="7"/>
      <c r="P96" s="5"/>
      <c r="Q96" s="5"/>
      <c r="R96" s="5"/>
      <c r="S96" s="5"/>
      <c r="T96" s="5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.75" hidden="1" customHeight="1" outlineLevel="1" x14ac:dyDescent="0.25">
      <c r="A97" s="1"/>
      <c r="B97" s="7"/>
      <c r="C97" s="7"/>
      <c r="D97" s="7"/>
      <c r="E97" s="245"/>
      <c r="F97" s="162" t="s">
        <v>21</v>
      </c>
      <c r="G97" s="164"/>
      <c r="H97" s="164"/>
      <c r="I97" s="165">
        <v>1.375</v>
      </c>
      <c r="J97" s="7" t="s">
        <v>21</v>
      </c>
      <c r="K97" s="7"/>
      <c r="L97" s="7"/>
      <c r="M97" s="7"/>
      <c r="N97" s="7"/>
      <c r="O97" s="7"/>
      <c r="P97" s="5"/>
      <c r="Q97" s="5"/>
      <c r="R97" s="5"/>
      <c r="S97" s="5"/>
      <c r="T97" s="5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.75" hidden="1" customHeight="1" outlineLevel="1" x14ac:dyDescent="0.25">
      <c r="A98" s="1"/>
      <c r="B98" s="7"/>
      <c r="C98" s="7"/>
      <c r="D98" s="7"/>
      <c r="E98" s="246"/>
      <c r="F98" s="166" t="s">
        <v>36</v>
      </c>
      <c r="G98" s="168"/>
      <c r="H98" s="168"/>
      <c r="I98" s="169">
        <v>1.913</v>
      </c>
      <c r="J98" s="7" t="s">
        <v>36</v>
      </c>
      <c r="K98" s="7"/>
      <c r="L98" s="7"/>
      <c r="M98" s="7"/>
      <c r="N98" s="7"/>
      <c r="O98" s="7"/>
      <c r="P98" s="5"/>
      <c r="Q98" s="5"/>
      <c r="R98" s="5"/>
      <c r="S98" s="5"/>
      <c r="T98" s="5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.75" hidden="1" customHeight="1" outlineLevel="1" x14ac:dyDescent="0.25">
      <c r="A99" s="1"/>
      <c r="B99" s="7"/>
      <c r="C99" s="7"/>
      <c r="D99" s="7"/>
      <c r="E99" s="247" t="s">
        <v>230</v>
      </c>
      <c r="F99" s="162" t="s">
        <v>179</v>
      </c>
      <c r="G99" s="164"/>
      <c r="H99" s="163" t="s">
        <v>173</v>
      </c>
      <c r="I99" s="165">
        <v>3.206</v>
      </c>
      <c r="J99" s="7" t="s">
        <v>43</v>
      </c>
      <c r="K99" s="7"/>
      <c r="L99" s="7"/>
      <c r="M99" s="7"/>
      <c r="N99" s="7"/>
      <c r="O99" s="7"/>
      <c r="P99" s="5"/>
      <c r="Q99" s="5"/>
      <c r="R99" s="5"/>
      <c r="S99" s="5"/>
      <c r="T99" s="5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.75" hidden="1" customHeight="1" outlineLevel="1" x14ac:dyDescent="0.25">
      <c r="A100" s="1"/>
      <c r="B100" s="7"/>
      <c r="C100" s="7"/>
      <c r="D100" s="7"/>
      <c r="E100" s="245"/>
      <c r="F100" s="175" t="s">
        <v>180</v>
      </c>
      <c r="G100" s="176"/>
      <c r="H100" s="177" t="s">
        <v>173</v>
      </c>
      <c r="I100" s="178">
        <v>3.206</v>
      </c>
      <c r="J100" s="1"/>
      <c r="K100" s="1"/>
      <c r="L100" s="1"/>
      <c r="M100" s="1"/>
      <c r="N100" s="1"/>
      <c r="O100" s="7"/>
      <c r="P100" s="5"/>
      <c r="Q100" s="5"/>
      <c r="R100" s="5"/>
      <c r="S100" s="5"/>
      <c r="T100" s="5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5.75" hidden="1" customHeight="1" outlineLevel="1" x14ac:dyDescent="0.25">
      <c r="A101" s="1"/>
      <c r="B101" s="7"/>
      <c r="C101" s="7"/>
      <c r="D101" s="7"/>
      <c r="E101" s="245"/>
      <c r="F101" s="162" t="s">
        <v>181</v>
      </c>
      <c r="G101" s="164"/>
      <c r="H101" s="163" t="s">
        <v>173</v>
      </c>
      <c r="I101" s="165">
        <v>3.206</v>
      </c>
      <c r="J101" s="7" t="s">
        <v>39</v>
      </c>
      <c r="K101" s="7"/>
      <c r="L101" s="7"/>
      <c r="M101" s="7"/>
      <c r="N101" s="7"/>
      <c r="O101" s="7"/>
      <c r="P101" s="5"/>
      <c r="Q101" s="5"/>
      <c r="R101" s="5"/>
      <c r="S101" s="5"/>
      <c r="T101" s="5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5.75" hidden="1" customHeight="1" outlineLevel="1" x14ac:dyDescent="0.25">
      <c r="A102" s="1"/>
      <c r="B102" s="7"/>
      <c r="C102" s="7"/>
      <c r="D102" s="7"/>
      <c r="E102" s="245"/>
      <c r="F102" s="179" t="s">
        <v>182</v>
      </c>
      <c r="G102" s="180"/>
      <c r="H102" s="181" t="s">
        <v>173</v>
      </c>
      <c r="I102" s="182">
        <v>3.206</v>
      </c>
      <c r="J102" s="1"/>
      <c r="K102" s="1"/>
      <c r="L102" s="1"/>
      <c r="M102" s="1"/>
      <c r="N102" s="1"/>
      <c r="O102" s="7"/>
      <c r="P102" s="5"/>
      <c r="Q102" s="5"/>
      <c r="R102" s="5"/>
      <c r="S102" s="5"/>
      <c r="T102" s="5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5.75" hidden="1" customHeight="1" outlineLevel="1" x14ac:dyDescent="0.25">
      <c r="A103" s="1"/>
      <c r="B103" s="7"/>
      <c r="C103" s="7"/>
      <c r="D103" s="7"/>
      <c r="E103" s="245"/>
      <c r="F103" s="162" t="s">
        <v>183</v>
      </c>
      <c r="G103" s="164"/>
      <c r="H103" s="163" t="s">
        <v>98</v>
      </c>
      <c r="I103" s="183">
        <v>2.75</v>
      </c>
      <c r="J103" s="1"/>
      <c r="K103" s="1"/>
      <c r="L103" s="1"/>
      <c r="M103" s="1"/>
      <c r="N103" s="1"/>
      <c r="O103" s="7"/>
      <c r="P103" s="5"/>
      <c r="Q103" s="5"/>
      <c r="R103" s="5"/>
      <c r="S103" s="5"/>
      <c r="T103" s="5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5.75" hidden="1" customHeight="1" outlineLevel="1" x14ac:dyDescent="0.25">
      <c r="A104" s="1"/>
      <c r="B104" s="7"/>
      <c r="C104" s="7"/>
      <c r="D104" s="7"/>
      <c r="E104" s="245"/>
      <c r="F104" s="184" t="s">
        <v>21</v>
      </c>
      <c r="G104" s="185"/>
      <c r="H104" s="186" t="s">
        <v>173</v>
      </c>
      <c r="I104" s="187">
        <v>3.206</v>
      </c>
      <c r="J104" s="1"/>
      <c r="K104" s="1"/>
      <c r="L104" s="1"/>
      <c r="M104" s="1"/>
      <c r="N104" s="1"/>
      <c r="O104" s="7"/>
      <c r="P104" s="5"/>
      <c r="Q104" s="5"/>
      <c r="R104" s="5"/>
      <c r="S104" s="5"/>
      <c r="T104" s="5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5.75" hidden="1" customHeight="1" outlineLevel="1" x14ac:dyDescent="0.25">
      <c r="A105" s="1"/>
      <c r="B105" s="7"/>
      <c r="C105" s="7"/>
      <c r="D105" s="7"/>
      <c r="E105" s="245"/>
      <c r="F105" s="162" t="s">
        <v>184</v>
      </c>
      <c r="G105" s="164"/>
      <c r="H105" s="163" t="s">
        <v>185</v>
      </c>
      <c r="I105" s="163" t="s">
        <v>185</v>
      </c>
      <c r="J105" s="1"/>
      <c r="K105" s="1"/>
      <c r="L105" s="1"/>
      <c r="M105" s="1"/>
      <c r="N105" s="1"/>
      <c r="O105" s="7"/>
      <c r="P105" s="5"/>
      <c r="Q105" s="5"/>
      <c r="R105" s="5"/>
      <c r="S105" s="5"/>
      <c r="T105" s="5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5.75" hidden="1" customHeight="1" outlineLevel="1" x14ac:dyDescent="0.25">
      <c r="A106" s="1"/>
      <c r="B106" s="7"/>
      <c r="C106" s="7"/>
      <c r="D106" s="7"/>
      <c r="E106" s="245"/>
      <c r="F106" s="184" t="s">
        <v>186</v>
      </c>
      <c r="G106" s="185"/>
      <c r="H106" s="186" t="s">
        <v>185</v>
      </c>
      <c r="I106" s="188" t="s">
        <v>185</v>
      </c>
      <c r="J106" s="7"/>
      <c r="K106" s="7"/>
      <c r="L106" s="7"/>
      <c r="M106" s="7"/>
      <c r="N106" s="7"/>
      <c r="O106" s="7"/>
      <c r="P106" s="5"/>
      <c r="Q106" s="5"/>
      <c r="R106" s="5"/>
      <c r="S106" s="5"/>
      <c r="T106" s="5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5.75" hidden="1" customHeight="1" outlineLevel="1" x14ac:dyDescent="0.25">
      <c r="A107" s="1"/>
      <c r="B107" s="7"/>
      <c r="C107" s="7"/>
      <c r="D107" s="7"/>
      <c r="E107" s="245"/>
      <c r="F107" s="162" t="s">
        <v>187</v>
      </c>
      <c r="G107" s="164"/>
      <c r="H107" s="163" t="s">
        <v>185</v>
      </c>
      <c r="I107" s="163" t="s">
        <v>185</v>
      </c>
      <c r="J107" s="7"/>
      <c r="K107" s="7"/>
      <c r="L107" s="7"/>
      <c r="M107" s="7"/>
      <c r="N107" s="7"/>
      <c r="O107" s="7"/>
      <c r="P107" s="5"/>
      <c r="Q107" s="5"/>
      <c r="R107" s="5"/>
      <c r="S107" s="5"/>
      <c r="T107" s="5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5.75" hidden="1" customHeight="1" outlineLevel="1" x14ac:dyDescent="0.25">
      <c r="A108" s="1"/>
      <c r="B108" s="7"/>
      <c r="C108" s="7"/>
      <c r="D108" s="7"/>
      <c r="E108" s="245"/>
      <c r="F108" s="184" t="s">
        <v>188</v>
      </c>
      <c r="G108" s="185"/>
      <c r="H108" s="186" t="s">
        <v>185</v>
      </c>
      <c r="I108" s="188" t="s">
        <v>185</v>
      </c>
      <c r="J108" s="7"/>
      <c r="K108" s="7"/>
      <c r="L108" s="7"/>
      <c r="M108" s="7"/>
      <c r="N108" s="7"/>
      <c r="O108" s="7"/>
      <c r="P108" s="5"/>
      <c r="Q108" s="5"/>
      <c r="R108" s="5"/>
      <c r="S108" s="5"/>
      <c r="T108" s="5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5.75" hidden="1" customHeight="1" outlineLevel="1" x14ac:dyDescent="0.25">
      <c r="A109" s="1"/>
      <c r="B109" s="7"/>
      <c r="C109" s="7"/>
      <c r="D109" s="7"/>
      <c r="E109" s="246"/>
      <c r="F109" s="162" t="s">
        <v>189</v>
      </c>
      <c r="G109" s="164"/>
      <c r="H109" s="163" t="s">
        <v>185</v>
      </c>
      <c r="I109" s="163" t="s">
        <v>185</v>
      </c>
      <c r="J109" s="7"/>
      <c r="K109" s="7"/>
      <c r="L109" s="7"/>
      <c r="M109" s="7"/>
      <c r="N109" s="7"/>
      <c r="O109" s="7"/>
      <c r="P109" s="5"/>
      <c r="Q109" s="5"/>
      <c r="R109" s="5"/>
      <c r="S109" s="5"/>
      <c r="T109" s="5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5.75" customHeight="1" outlineLevel="1" x14ac:dyDescent="0.25">
      <c r="A110" s="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5"/>
      <c r="Q110" s="5"/>
      <c r="R110" s="5"/>
      <c r="S110" s="5"/>
      <c r="T110" s="5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5.75" hidden="1" customHeight="1" x14ac:dyDescent="0.25">
      <c r="A111" s="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5"/>
      <c r="Q111" s="5"/>
      <c r="R111" s="5"/>
      <c r="S111" s="5"/>
      <c r="T111" s="5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5.75" hidden="1" customHeight="1" x14ac:dyDescent="0.25">
      <c r="A112" s="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5"/>
      <c r="Q112" s="5"/>
      <c r="R112" s="5"/>
      <c r="S112" s="5"/>
      <c r="T112" s="5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5.75" hidden="1" customHeight="1" x14ac:dyDescent="0.25">
      <c r="A113" s="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5"/>
      <c r="Q113" s="5"/>
      <c r="R113" s="5"/>
      <c r="S113" s="5"/>
      <c r="T113" s="5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5.75" hidden="1" customHeight="1" x14ac:dyDescent="0.25">
      <c r="A114" s="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5"/>
      <c r="Q114" s="5"/>
      <c r="R114" s="5"/>
      <c r="S114" s="5"/>
      <c r="T114" s="5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5.75" hidden="1" customHeight="1" x14ac:dyDescent="0.25">
      <c r="A115" s="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5"/>
      <c r="Q115" s="5"/>
      <c r="R115" s="5"/>
      <c r="S115" s="5"/>
      <c r="T115" s="5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5.75" hidden="1" customHeight="1" x14ac:dyDescent="0.25">
      <c r="A116" s="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5"/>
      <c r="Q116" s="5"/>
      <c r="R116" s="5"/>
      <c r="S116" s="5"/>
      <c r="T116" s="5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5.75" hidden="1" customHeight="1" x14ac:dyDescent="0.25">
      <c r="A117" s="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5"/>
      <c r="Q117" s="5"/>
      <c r="R117" s="5"/>
      <c r="S117" s="5"/>
      <c r="T117" s="5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5.75" hidden="1" customHeight="1" x14ac:dyDescent="0.25">
      <c r="A118" s="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5"/>
      <c r="Q118" s="5"/>
      <c r="R118" s="5"/>
      <c r="S118" s="5"/>
      <c r="T118" s="5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.75" hidden="1" customHeight="1" x14ac:dyDescent="0.25">
      <c r="A119" s="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5"/>
      <c r="Q119" s="5"/>
      <c r="R119" s="5"/>
      <c r="S119" s="5"/>
      <c r="T119" s="5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.75" hidden="1" customHeight="1" x14ac:dyDescent="0.25">
      <c r="A120" s="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5"/>
      <c r="Q120" s="5"/>
      <c r="R120" s="5"/>
      <c r="S120" s="5"/>
      <c r="T120" s="5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.75" hidden="1" customHeight="1" x14ac:dyDescent="0.25">
      <c r="A121" s="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5"/>
      <c r="Q121" s="5"/>
      <c r="R121" s="5"/>
      <c r="S121" s="5"/>
      <c r="T121" s="5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.75" hidden="1" customHeight="1" x14ac:dyDescent="0.25">
      <c r="A122" s="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5"/>
      <c r="Q122" s="5"/>
      <c r="R122" s="5"/>
      <c r="S122" s="5"/>
      <c r="T122" s="5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5.75" hidden="1" customHeight="1" x14ac:dyDescent="0.25">
      <c r="A123" s="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5"/>
      <c r="Q123" s="5"/>
      <c r="R123" s="5"/>
      <c r="S123" s="5"/>
      <c r="T123" s="5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5.75" hidden="1" customHeight="1" x14ac:dyDescent="0.25">
      <c r="A124" s="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5"/>
      <c r="Q124" s="5"/>
      <c r="R124" s="5"/>
      <c r="S124" s="5"/>
      <c r="T124" s="5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5.75" hidden="1" customHeight="1" x14ac:dyDescent="0.25">
      <c r="A125" s="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5"/>
      <c r="Q125" s="5"/>
      <c r="R125" s="5"/>
      <c r="S125" s="5"/>
      <c r="T125" s="5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5.75" hidden="1" customHeight="1" x14ac:dyDescent="0.25">
      <c r="A126" s="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5"/>
      <c r="Q126" s="5"/>
      <c r="R126" s="5"/>
      <c r="S126" s="5"/>
      <c r="T126" s="5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5.75" hidden="1" customHeight="1" x14ac:dyDescent="0.25">
      <c r="A127" s="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5"/>
      <c r="Q127" s="5"/>
      <c r="R127" s="5"/>
      <c r="S127" s="5"/>
      <c r="T127" s="5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5.75" hidden="1" customHeight="1" x14ac:dyDescent="0.25">
      <c r="A128" s="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5"/>
      <c r="Q128" s="5"/>
      <c r="R128" s="5"/>
      <c r="S128" s="5"/>
      <c r="T128" s="5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5.75" hidden="1" customHeight="1" x14ac:dyDescent="0.25">
      <c r="A129" s="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5"/>
      <c r="Q129" s="5"/>
      <c r="R129" s="5"/>
      <c r="S129" s="5"/>
      <c r="T129" s="5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5.75" hidden="1" customHeight="1" x14ac:dyDescent="0.25">
      <c r="A130" s="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5"/>
      <c r="Q130" s="5"/>
      <c r="R130" s="5"/>
      <c r="S130" s="5"/>
      <c r="T130" s="5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5.75" hidden="1" customHeight="1" x14ac:dyDescent="0.25">
      <c r="A131" s="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5"/>
      <c r="Q131" s="5"/>
      <c r="R131" s="5"/>
      <c r="S131" s="5"/>
      <c r="T131" s="5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5.75" hidden="1" customHeight="1" x14ac:dyDescent="0.25">
      <c r="A132" s="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5"/>
      <c r="Q132" s="5"/>
      <c r="R132" s="5"/>
      <c r="S132" s="5"/>
      <c r="T132" s="5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5.75" hidden="1" customHeight="1" x14ac:dyDescent="0.25">
      <c r="A133" s="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5"/>
      <c r="Q133" s="5"/>
      <c r="R133" s="5"/>
      <c r="S133" s="5"/>
      <c r="T133" s="5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5.75" hidden="1" customHeight="1" x14ac:dyDescent="0.25">
      <c r="A134" s="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5"/>
      <c r="Q134" s="5"/>
      <c r="R134" s="5"/>
      <c r="S134" s="5"/>
      <c r="T134" s="5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5.75" hidden="1" customHeight="1" x14ac:dyDescent="0.25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5"/>
      <c r="Q135" s="5"/>
      <c r="R135" s="5"/>
      <c r="S135" s="5"/>
      <c r="T135" s="5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5.75" hidden="1" customHeight="1" x14ac:dyDescent="0.25">
      <c r="A136" s="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5"/>
      <c r="Q136" s="5"/>
      <c r="R136" s="5"/>
      <c r="S136" s="5"/>
      <c r="T136" s="5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5.75" hidden="1" customHeight="1" x14ac:dyDescent="0.25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5"/>
      <c r="Q137" s="5"/>
      <c r="R137" s="5"/>
      <c r="S137" s="5"/>
      <c r="T137" s="5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5.75" hidden="1" customHeight="1" x14ac:dyDescent="0.25">
      <c r="A138" s="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5"/>
      <c r="Q138" s="5"/>
      <c r="R138" s="5"/>
      <c r="S138" s="5"/>
      <c r="T138" s="5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5.75" hidden="1" customHeight="1" x14ac:dyDescent="0.25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5"/>
      <c r="Q139" s="5"/>
      <c r="R139" s="5"/>
      <c r="S139" s="5"/>
      <c r="T139" s="5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5.75" hidden="1" customHeight="1" x14ac:dyDescent="0.25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5"/>
      <c r="Q140" s="5"/>
      <c r="R140" s="5"/>
      <c r="S140" s="5"/>
      <c r="T140" s="5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5.75" hidden="1" customHeight="1" x14ac:dyDescent="0.25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5"/>
      <c r="Q141" s="5"/>
      <c r="R141" s="5"/>
      <c r="S141" s="5"/>
      <c r="T141" s="5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5.75" hidden="1" customHeight="1" x14ac:dyDescent="0.25">
      <c r="A142" s="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5"/>
      <c r="Q142" s="5"/>
      <c r="R142" s="5"/>
      <c r="S142" s="5"/>
      <c r="T142" s="5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5.75" hidden="1" customHeight="1" x14ac:dyDescent="0.25">
      <c r="A143" s="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5"/>
      <c r="Q143" s="5"/>
      <c r="R143" s="5"/>
      <c r="S143" s="5"/>
      <c r="T143" s="5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5.75" hidden="1" customHeight="1" x14ac:dyDescent="0.25">
      <c r="A144" s="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5"/>
      <c r="Q144" s="5"/>
      <c r="R144" s="5"/>
      <c r="S144" s="5"/>
      <c r="T144" s="5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5.75" hidden="1" customHeight="1" x14ac:dyDescent="0.25">
      <c r="A145" s="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5"/>
      <c r="Q145" s="5"/>
      <c r="R145" s="5"/>
      <c r="S145" s="5"/>
      <c r="T145" s="5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5.75" hidden="1" customHeight="1" x14ac:dyDescent="0.25">
      <c r="A146" s="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5"/>
      <c r="Q146" s="5"/>
      <c r="R146" s="5"/>
      <c r="S146" s="5"/>
      <c r="T146" s="5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5.75" hidden="1" customHeight="1" x14ac:dyDescent="0.25">
      <c r="A147" s="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5"/>
      <c r="Q147" s="5"/>
      <c r="R147" s="5"/>
      <c r="S147" s="5"/>
      <c r="T147" s="5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5.75" hidden="1" customHeight="1" x14ac:dyDescent="0.25">
      <c r="A148" s="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5"/>
      <c r="Q148" s="5"/>
      <c r="R148" s="5"/>
      <c r="S148" s="5"/>
      <c r="T148" s="5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5.75" hidden="1" customHeight="1" x14ac:dyDescent="0.25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5"/>
      <c r="Q149" s="5"/>
      <c r="R149" s="5"/>
      <c r="S149" s="5"/>
      <c r="T149" s="5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5.75" hidden="1" customHeight="1" x14ac:dyDescent="0.25">
      <c r="A150" s="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5"/>
      <c r="Q150" s="5"/>
      <c r="R150" s="5"/>
      <c r="S150" s="5"/>
      <c r="T150" s="5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5.75" hidden="1" customHeight="1" x14ac:dyDescent="0.25">
      <c r="A151" s="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5"/>
      <c r="Q151" s="5"/>
      <c r="R151" s="5"/>
      <c r="S151" s="5"/>
      <c r="T151" s="5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5.75" hidden="1" customHeight="1" x14ac:dyDescent="0.25">
      <c r="A152" s="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5"/>
      <c r="Q152" s="5"/>
      <c r="R152" s="5"/>
      <c r="S152" s="5"/>
      <c r="T152" s="5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.75" hidden="1" customHeight="1" x14ac:dyDescent="0.25">
      <c r="A153" s="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5"/>
      <c r="Q153" s="5"/>
      <c r="R153" s="5"/>
      <c r="S153" s="5"/>
      <c r="T153" s="5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5.75" hidden="1" customHeight="1" x14ac:dyDescent="0.25">
      <c r="A154" s="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5"/>
      <c r="Q154" s="5"/>
      <c r="R154" s="5"/>
      <c r="S154" s="5"/>
      <c r="T154" s="5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5.75" hidden="1" customHeight="1" x14ac:dyDescent="0.25">
      <c r="A155" s="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5"/>
      <c r="Q155" s="5"/>
      <c r="R155" s="5"/>
      <c r="S155" s="5"/>
      <c r="T155" s="5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5.75" hidden="1" customHeight="1" x14ac:dyDescent="0.25">
      <c r="A156" s="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5"/>
      <c r="Q156" s="5"/>
      <c r="R156" s="5"/>
      <c r="S156" s="5"/>
      <c r="T156" s="5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.75" hidden="1" customHeight="1" x14ac:dyDescent="0.25">
      <c r="A157" s="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5"/>
      <c r="Q157" s="5"/>
      <c r="R157" s="5"/>
      <c r="S157" s="5"/>
      <c r="T157" s="5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5.75" hidden="1" customHeight="1" x14ac:dyDescent="0.25">
      <c r="A158" s="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5"/>
      <c r="Q158" s="5"/>
      <c r="R158" s="5"/>
      <c r="S158" s="5"/>
      <c r="T158" s="5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5.75" hidden="1" customHeight="1" x14ac:dyDescent="0.25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5"/>
      <c r="Q159" s="5"/>
      <c r="R159" s="5"/>
      <c r="S159" s="5"/>
      <c r="T159" s="5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5.75" hidden="1" customHeight="1" x14ac:dyDescent="0.25">
      <c r="A160" s="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5"/>
      <c r="Q160" s="5"/>
      <c r="R160" s="5"/>
      <c r="S160" s="5"/>
      <c r="T160" s="5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5.75" hidden="1" customHeight="1" x14ac:dyDescent="0.25">
      <c r="A161" s="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5"/>
      <c r="Q161" s="5"/>
      <c r="R161" s="5"/>
      <c r="S161" s="5"/>
      <c r="T161" s="5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.75" hidden="1" customHeight="1" x14ac:dyDescent="0.25">
      <c r="A162" s="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5"/>
      <c r="Q162" s="5"/>
      <c r="R162" s="5"/>
      <c r="S162" s="5"/>
      <c r="T162" s="5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5.75" hidden="1" customHeight="1" x14ac:dyDescent="0.25">
      <c r="A163" s="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5"/>
      <c r="Q163" s="5"/>
      <c r="R163" s="5"/>
      <c r="S163" s="5"/>
      <c r="T163" s="5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.75" hidden="1" customHeight="1" x14ac:dyDescent="0.25">
      <c r="A164" s="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5"/>
      <c r="Q164" s="5"/>
      <c r="R164" s="5"/>
      <c r="S164" s="5"/>
      <c r="T164" s="5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5.75" hidden="1" customHeight="1" x14ac:dyDescent="0.25">
      <c r="A165" s="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5"/>
      <c r="Q165" s="5"/>
      <c r="R165" s="5"/>
      <c r="S165" s="5"/>
      <c r="T165" s="5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5.75" hidden="1" customHeight="1" x14ac:dyDescent="0.25">
      <c r="A166" s="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5"/>
      <c r="Q166" s="5"/>
      <c r="R166" s="5"/>
      <c r="S166" s="5"/>
      <c r="T166" s="5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.75" hidden="1" customHeight="1" x14ac:dyDescent="0.25">
      <c r="A167" s="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5"/>
      <c r="Q167" s="5"/>
      <c r="R167" s="5"/>
      <c r="S167" s="5"/>
      <c r="T167" s="5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5.75" hidden="1" customHeight="1" x14ac:dyDescent="0.25">
      <c r="A168" s="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5"/>
      <c r="Q168" s="5"/>
      <c r="R168" s="5"/>
      <c r="S168" s="5"/>
      <c r="T168" s="5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.75" hidden="1" customHeight="1" x14ac:dyDescent="0.25">
      <c r="A169" s="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5"/>
      <c r="Q169" s="5"/>
      <c r="R169" s="5"/>
      <c r="S169" s="5"/>
      <c r="T169" s="5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5.75" hidden="1" customHeight="1" x14ac:dyDescent="0.25">
      <c r="A170" s="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5"/>
      <c r="Q170" s="5"/>
      <c r="R170" s="5"/>
      <c r="S170" s="5"/>
      <c r="T170" s="5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5.75" hidden="1" customHeight="1" x14ac:dyDescent="0.25">
      <c r="A171" s="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5"/>
      <c r="Q171" s="5"/>
      <c r="R171" s="5"/>
      <c r="S171" s="5"/>
      <c r="T171" s="5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5.75" hidden="1" customHeight="1" x14ac:dyDescent="0.25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5"/>
      <c r="Q172" s="5"/>
      <c r="R172" s="5"/>
      <c r="S172" s="5"/>
      <c r="T172" s="5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5.75" hidden="1" customHeight="1" x14ac:dyDescent="0.25">
      <c r="A173" s="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5"/>
      <c r="Q173" s="5"/>
      <c r="R173" s="5"/>
      <c r="S173" s="5"/>
      <c r="T173" s="5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5.75" hidden="1" customHeight="1" x14ac:dyDescent="0.25">
      <c r="A174" s="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5"/>
      <c r="Q174" s="5"/>
      <c r="R174" s="5"/>
      <c r="S174" s="5"/>
      <c r="T174" s="5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.75" hidden="1" customHeight="1" x14ac:dyDescent="0.25">
      <c r="A175" s="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5"/>
      <c r="Q175" s="5"/>
      <c r="R175" s="5"/>
      <c r="S175" s="5"/>
      <c r="T175" s="5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.75" hidden="1" customHeight="1" x14ac:dyDescent="0.25">
      <c r="A176" s="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5"/>
      <c r="Q176" s="5"/>
      <c r="R176" s="5"/>
      <c r="S176" s="5"/>
      <c r="T176" s="5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5.75" hidden="1" customHeight="1" x14ac:dyDescent="0.25">
      <c r="A177" s="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5"/>
      <c r="Q177" s="5"/>
      <c r="R177" s="5"/>
      <c r="S177" s="5"/>
      <c r="T177" s="5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5.75" hidden="1" customHeight="1" x14ac:dyDescent="0.25">
      <c r="A178" s="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5"/>
      <c r="Q178" s="5"/>
      <c r="R178" s="5"/>
      <c r="S178" s="5"/>
      <c r="T178" s="5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5.75" hidden="1" customHeight="1" x14ac:dyDescent="0.25">
      <c r="A179" s="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5"/>
      <c r="Q179" s="5"/>
      <c r="R179" s="5"/>
      <c r="S179" s="5"/>
      <c r="T179" s="5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5.75" hidden="1" customHeight="1" x14ac:dyDescent="0.25">
      <c r="A180" s="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5"/>
      <c r="Q180" s="5"/>
      <c r="R180" s="5"/>
      <c r="S180" s="5"/>
      <c r="T180" s="5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5.75" hidden="1" customHeight="1" x14ac:dyDescent="0.25">
      <c r="A181" s="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5"/>
      <c r="Q181" s="5"/>
      <c r="R181" s="5"/>
      <c r="S181" s="5"/>
      <c r="T181" s="5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5.75" hidden="1" customHeight="1" x14ac:dyDescent="0.25">
      <c r="A182" s="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5"/>
      <c r="Q182" s="5"/>
      <c r="R182" s="5"/>
      <c r="S182" s="5"/>
      <c r="T182" s="5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5.75" hidden="1" customHeight="1" x14ac:dyDescent="0.25">
      <c r="A183" s="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5"/>
      <c r="Q183" s="5"/>
      <c r="R183" s="5"/>
      <c r="S183" s="5"/>
      <c r="T183" s="5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5.75" hidden="1" customHeight="1" x14ac:dyDescent="0.25">
      <c r="A184" s="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5"/>
      <c r="Q184" s="5"/>
      <c r="R184" s="5"/>
      <c r="S184" s="5"/>
      <c r="T184" s="5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5.75" hidden="1" customHeight="1" x14ac:dyDescent="0.25">
      <c r="A185" s="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5"/>
      <c r="Q185" s="5"/>
      <c r="R185" s="5"/>
      <c r="S185" s="5"/>
      <c r="T185" s="5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5.75" hidden="1" customHeight="1" x14ac:dyDescent="0.25">
      <c r="A186" s="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5"/>
      <c r="Q186" s="5"/>
      <c r="R186" s="5"/>
      <c r="S186" s="5"/>
      <c r="T186" s="5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5.75" hidden="1" customHeight="1" x14ac:dyDescent="0.25">
      <c r="A187" s="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5"/>
      <c r="Q187" s="5"/>
      <c r="R187" s="5"/>
      <c r="S187" s="5"/>
      <c r="T187" s="5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5.75" hidden="1" customHeight="1" x14ac:dyDescent="0.25">
      <c r="A188" s="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5"/>
      <c r="Q188" s="5"/>
      <c r="R188" s="5"/>
      <c r="S188" s="5"/>
      <c r="T188" s="5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5.75" hidden="1" customHeight="1" x14ac:dyDescent="0.25">
      <c r="A189" s="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5"/>
      <c r="Q189" s="5"/>
      <c r="R189" s="5"/>
      <c r="S189" s="5"/>
      <c r="T189" s="5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5.75" hidden="1" customHeight="1" x14ac:dyDescent="0.25">
      <c r="A190" s="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5"/>
      <c r="Q190" s="5"/>
      <c r="R190" s="5"/>
      <c r="S190" s="5"/>
      <c r="T190" s="5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5.75" hidden="1" customHeight="1" x14ac:dyDescent="0.25">
      <c r="A191" s="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5"/>
      <c r="Q191" s="5"/>
      <c r="R191" s="5"/>
      <c r="S191" s="5"/>
      <c r="T191" s="5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5.75" hidden="1" customHeight="1" x14ac:dyDescent="0.25">
      <c r="A192" s="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5"/>
      <c r="Q192" s="5"/>
      <c r="R192" s="5"/>
      <c r="S192" s="5"/>
      <c r="T192" s="5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5.75" hidden="1" customHeight="1" x14ac:dyDescent="0.25">
      <c r="A193" s="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5"/>
      <c r="Q193" s="5"/>
      <c r="R193" s="5"/>
      <c r="S193" s="5"/>
      <c r="T193" s="5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5.75" hidden="1" customHeight="1" x14ac:dyDescent="0.25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5"/>
      <c r="Q194" s="5"/>
      <c r="R194" s="5"/>
      <c r="S194" s="5"/>
      <c r="T194" s="5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5.75" hidden="1" customHeight="1" x14ac:dyDescent="0.25">
      <c r="A195" s="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5"/>
      <c r="Q195" s="5"/>
      <c r="R195" s="5"/>
      <c r="S195" s="5"/>
      <c r="T195" s="5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.75" hidden="1" customHeight="1" x14ac:dyDescent="0.25">
      <c r="A196" s="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5"/>
      <c r="Q196" s="5"/>
      <c r="R196" s="5"/>
      <c r="S196" s="5"/>
      <c r="T196" s="5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.75" hidden="1" customHeight="1" x14ac:dyDescent="0.25">
      <c r="A197" s="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5"/>
      <c r="Q197" s="5"/>
      <c r="R197" s="5"/>
      <c r="S197" s="5"/>
      <c r="T197" s="5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5.75" hidden="1" customHeight="1" x14ac:dyDescent="0.25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5"/>
      <c r="Q198" s="5"/>
      <c r="R198" s="5"/>
      <c r="S198" s="5"/>
      <c r="T198" s="5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.75" hidden="1" customHeight="1" x14ac:dyDescent="0.25">
      <c r="A199" s="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5"/>
      <c r="Q199" s="5"/>
      <c r="R199" s="5"/>
      <c r="S199" s="5"/>
      <c r="T199" s="5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.75" hidden="1" customHeight="1" x14ac:dyDescent="0.25">
      <c r="A200" s="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5"/>
      <c r="Q200" s="5"/>
      <c r="R200" s="5"/>
      <c r="S200" s="5"/>
      <c r="T200" s="5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5.75" hidden="1" customHeight="1" x14ac:dyDescent="0.25">
      <c r="A201" s="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5"/>
      <c r="Q201" s="5"/>
      <c r="R201" s="5"/>
      <c r="S201" s="5"/>
      <c r="T201" s="5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5.75" hidden="1" customHeight="1" x14ac:dyDescent="0.25">
      <c r="A202" s="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5"/>
      <c r="Q202" s="5"/>
      <c r="R202" s="5"/>
      <c r="S202" s="5"/>
      <c r="T202" s="5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.75" hidden="1" customHeight="1" x14ac:dyDescent="0.25">
      <c r="A203" s="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5"/>
      <c r="Q203" s="5"/>
      <c r="R203" s="5"/>
      <c r="S203" s="5"/>
      <c r="T203" s="5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5.75" hidden="1" customHeight="1" x14ac:dyDescent="0.25">
      <c r="A204" s="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5"/>
      <c r="Q204" s="5"/>
      <c r="R204" s="5"/>
      <c r="S204" s="5"/>
      <c r="T204" s="5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5.75" hidden="1" customHeight="1" x14ac:dyDescent="0.25">
      <c r="A205" s="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5"/>
      <c r="Q205" s="5"/>
      <c r="R205" s="5"/>
      <c r="S205" s="5"/>
      <c r="T205" s="5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5.75" hidden="1" customHeight="1" x14ac:dyDescent="0.25">
      <c r="A206" s="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5"/>
      <c r="Q206" s="5"/>
      <c r="R206" s="5"/>
      <c r="S206" s="5"/>
      <c r="T206" s="5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5.75" hidden="1" customHeight="1" x14ac:dyDescent="0.25">
      <c r="A207" s="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5"/>
      <c r="Q207" s="5"/>
      <c r="R207" s="5"/>
      <c r="S207" s="5"/>
      <c r="T207" s="5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5.75" hidden="1" customHeight="1" x14ac:dyDescent="0.25">
      <c r="A208" s="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5"/>
      <c r="Q208" s="5"/>
      <c r="R208" s="5"/>
      <c r="S208" s="5"/>
      <c r="T208" s="5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5.75" hidden="1" customHeight="1" x14ac:dyDescent="0.25">
      <c r="A209" s="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5"/>
      <c r="Q209" s="5"/>
      <c r="R209" s="5"/>
      <c r="S209" s="5"/>
      <c r="T209" s="5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5.75" hidden="1" customHeight="1" x14ac:dyDescent="0.25">
      <c r="A210" s="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5"/>
      <c r="Q210" s="5"/>
      <c r="R210" s="5"/>
      <c r="S210" s="5"/>
      <c r="T210" s="5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5.75" hidden="1" customHeight="1" x14ac:dyDescent="0.25">
      <c r="A211" s="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5"/>
      <c r="Q211" s="5"/>
      <c r="R211" s="5"/>
      <c r="S211" s="5"/>
      <c r="T211" s="5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5.75" hidden="1" customHeight="1" x14ac:dyDescent="0.25">
      <c r="A212" s="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5"/>
      <c r="Q212" s="5"/>
      <c r="R212" s="5"/>
      <c r="S212" s="5"/>
      <c r="T212" s="5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5.75" hidden="1" customHeight="1" x14ac:dyDescent="0.25">
      <c r="A213" s="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5"/>
      <c r="Q213" s="5"/>
      <c r="R213" s="5"/>
      <c r="S213" s="5"/>
      <c r="T213" s="5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5.75" hidden="1" customHeight="1" x14ac:dyDescent="0.25">
      <c r="A214" s="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5"/>
      <c r="Q214" s="5"/>
      <c r="R214" s="5"/>
      <c r="S214" s="5"/>
      <c r="T214" s="5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5.75" hidden="1" customHeight="1" x14ac:dyDescent="0.25">
      <c r="A215" s="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5"/>
      <c r="Q215" s="5"/>
      <c r="R215" s="5"/>
      <c r="S215" s="5"/>
      <c r="T215" s="5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5.75" hidden="1" customHeight="1" x14ac:dyDescent="0.25">
      <c r="A216" s="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5"/>
      <c r="Q216" s="5"/>
      <c r="R216" s="5"/>
      <c r="S216" s="5"/>
      <c r="T216" s="5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5.75" hidden="1" customHeight="1" x14ac:dyDescent="0.25">
      <c r="A217" s="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5"/>
      <c r="Q217" s="5"/>
      <c r="R217" s="5"/>
      <c r="S217" s="5"/>
      <c r="T217" s="5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5.75" hidden="1" customHeight="1" x14ac:dyDescent="0.25">
      <c r="A218" s="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5"/>
      <c r="Q218" s="5"/>
      <c r="R218" s="5"/>
      <c r="S218" s="5"/>
      <c r="T218" s="5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5.75" hidden="1" customHeight="1" x14ac:dyDescent="0.25">
      <c r="A219" s="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5"/>
      <c r="Q219" s="5"/>
      <c r="R219" s="5"/>
      <c r="S219" s="5"/>
      <c r="T219" s="5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5.75" hidden="1" customHeight="1" x14ac:dyDescent="0.25">
      <c r="A220" s="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5"/>
      <c r="Q220" s="5"/>
      <c r="R220" s="5"/>
      <c r="S220" s="5"/>
      <c r="T220" s="5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.75" hidden="1" customHeight="1" x14ac:dyDescent="0.25">
      <c r="A221" s="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5"/>
      <c r="Q221" s="5"/>
      <c r="R221" s="5"/>
      <c r="S221" s="5"/>
      <c r="T221" s="5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5.75" hidden="1" customHeight="1" x14ac:dyDescent="0.25">
      <c r="A222" s="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5"/>
      <c r="Q222" s="5"/>
      <c r="R222" s="5"/>
      <c r="S222" s="5"/>
      <c r="T222" s="5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5.75" hidden="1" customHeight="1" x14ac:dyDescent="0.25">
      <c r="A223" s="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5"/>
      <c r="Q223" s="5"/>
      <c r="R223" s="5"/>
      <c r="S223" s="5"/>
      <c r="T223" s="5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5.75" hidden="1" customHeight="1" x14ac:dyDescent="0.25">
      <c r="A224" s="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5"/>
      <c r="Q224" s="5"/>
      <c r="R224" s="5"/>
      <c r="S224" s="5"/>
      <c r="T224" s="5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5.75" hidden="1" customHeight="1" x14ac:dyDescent="0.25">
      <c r="A225" s="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5"/>
      <c r="Q225" s="5"/>
      <c r="R225" s="5"/>
      <c r="S225" s="5"/>
      <c r="T225" s="5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5.75" hidden="1" customHeight="1" x14ac:dyDescent="0.25">
      <c r="A226" s="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5"/>
      <c r="Q226" s="5"/>
      <c r="R226" s="5"/>
      <c r="S226" s="5"/>
      <c r="T226" s="5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5.75" hidden="1" customHeight="1" x14ac:dyDescent="0.25">
      <c r="A227" s="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5"/>
      <c r="Q227" s="5"/>
      <c r="R227" s="5"/>
      <c r="S227" s="5"/>
      <c r="T227" s="5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5.75" hidden="1" customHeight="1" x14ac:dyDescent="0.25">
      <c r="A228" s="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5"/>
      <c r="Q228" s="5"/>
      <c r="R228" s="5"/>
      <c r="S228" s="5"/>
      <c r="T228" s="5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5.75" hidden="1" customHeight="1" x14ac:dyDescent="0.25">
      <c r="A229" s="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5"/>
      <c r="Q229" s="5"/>
      <c r="R229" s="5"/>
      <c r="S229" s="5"/>
      <c r="T229" s="5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5.75" hidden="1" customHeight="1" x14ac:dyDescent="0.25">
      <c r="A230" s="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5"/>
      <c r="Q230" s="5"/>
      <c r="R230" s="5"/>
      <c r="S230" s="5"/>
      <c r="T230" s="5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5.75" hidden="1" customHeight="1" x14ac:dyDescent="0.25">
      <c r="A231" s="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5"/>
      <c r="Q231" s="5"/>
      <c r="R231" s="5"/>
      <c r="S231" s="5"/>
      <c r="T231" s="5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5.75" hidden="1" customHeight="1" x14ac:dyDescent="0.25">
      <c r="A232" s="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5"/>
      <c r="Q232" s="5"/>
      <c r="R232" s="5"/>
      <c r="S232" s="5"/>
      <c r="T232" s="5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5.75" hidden="1" customHeight="1" x14ac:dyDescent="0.25">
      <c r="A233" s="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5"/>
      <c r="Q233" s="5"/>
      <c r="R233" s="5"/>
      <c r="S233" s="5"/>
      <c r="T233" s="5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5.75" hidden="1" customHeight="1" x14ac:dyDescent="0.25">
      <c r="A234" s="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5"/>
      <c r="Q234" s="5"/>
      <c r="R234" s="5"/>
      <c r="S234" s="5"/>
      <c r="T234" s="5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5.75" hidden="1" customHeight="1" x14ac:dyDescent="0.25">
      <c r="A235" s="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5"/>
      <c r="Q235" s="5"/>
      <c r="R235" s="5"/>
      <c r="S235" s="5"/>
      <c r="T235" s="5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5.75" hidden="1" customHeight="1" x14ac:dyDescent="0.25">
      <c r="A236" s="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5"/>
      <c r="Q236" s="5"/>
      <c r="R236" s="5"/>
      <c r="S236" s="5"/>
      <c r="T236" s="5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5.75" hidden="1" customHeight="1" x14ac:dyDescent="0.25">
      <c r="A237" s="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5"/>
      <c r="Q237" s="5"/>
      <c r="R237" s="5"/>
      <c r="S237" s="5"/>
      <c r="T237" s="5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5.75" hidden="1" customHeight="1" x14ac:dyDescent="0.25">
      <c r="A238" s="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5"/>
      <c r="Q238" s="5"/>
      <c r="R238" s="5"/>
      <c r="S238" s="5"/>
      <c r="T238" s="5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5.75" hidden="1" customHeight="1" x14ac:dyDescent="0.25">
      <c r="A239" s="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5"/>
      <c r="Q239" s="5"/>
      <c r="R239" s="5"/>
      <c r="S239" s="5"/>
      <c r="T239" s="5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5.75" hidden="1" customHeight="1" x14ac:dyDescent="0.25">
      <c r="A240" s="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5"/>
      <c r="Q240" s="5"/>
      <c r="R240" s="5"/>
      <c r="S240" s="5"/>
      <c r="T240" s="5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5.75" hidden="1" customHeight="1" x14ac:dyDescent="0.25">
      <c r="A241" s="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5"/>
      <c r="Q241" s="5"/>
      <c r="R241" s="5"/>
      <c r="S241" s="5"/>
      <c r="T241" s="5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5.75" hidden="1" customHeight="1" x14ac:dyDescent="0.25">
      <c r="A242" s="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5"/>
      <c r="Q242" s="5"/>
      <c r="R242" s="5"/>
      <c r="S242" s="5"/>
      <c r="T242" s="5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5.75" hidden="1" customHeight="1" x14ac:dyDescent="0.25">
      <c r="A243" s="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5"/>
      <c r="Q243" s="5"/>
      <c r="R243" s="5"/>
      <c r="S243" s="5"/>
      <c r="T243" s="5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5.75" hidden="1" customHeight="1" x14ac:dyDescent="0.25">
      <c r="A244" s="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5"/>
      <c r="Q244" s="5"/>
      <c r="R244" s="5"/>
      <c r="S244" s="5"/>
      <c r="T244" s="5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5.75" hidden="1" customHeight="1" x14ac:dyDescent="0.25">
      <c r="A245" s="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5"/>
      <c r="Q245" s="5"/>
      <c r="R245" s="5"/>
      <c r="S245" s="5"/>
      <c r="T245" s="5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5.75" hidden="1" customHeight="1" x14ac:dyDescent="0.25">
      <c r="A246" s="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5"/>
      <c r="Q246" s="5"/>
      <c r="R246" s="5"/>
      <c r="S246" s="5"/>
      <c r="T246" s="5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5.75" hidden="1" customHeight="1" x14ac:dyDescent="0.25">
      <c r="A247" s="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5"/>
      <c r="Q247" s="5"/>
      <c r="R247" s="5"/>
      <c r="S247" s="5"/>
      <c r="T247" s="5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5.75" hidden="1" customHeight="1" x14ac:dyDescent="0.25">
      <c r="A248" s="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5"/>
      <c r="Q248" s="5"/>
      <c r="R248" s="5"/>
      <c r="S248" s="5"/>
      <c r="T248" s="5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5.75" hidden="1" customHeight="1" x14ac:dyDescent="0.25">
      <c r="A249" s="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5"/>
      <c r="Q249" s="5"/>
      <c r="R249" s="5"/>
      <c r="S249" s="5"/>
      <c r="T249" s="5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5.75" hidden="1" customHeight="1" x14ac:dyDescent="0.25">
      <c r="A250" s="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5"/>
      <c r="Q250" s="5"/>
      <c r="R250" s="5"/>
      <c r="S250" s="5"/>
      <c r="T250" s="5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5.75" hidden="1" customHeight="1" x14ac:dyDescent="0.25">
      <c r="A251" s="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5"/>
      <c r="Q251" s="5"/>
      <c r="R251" s="5"/>
      <c r="S251" s="5"/>
      <c r="T251" s="5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5.75" hidden="1" customHeight="1" x14ac:dyDescent="0.25">
      <c r="A252" s="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5"/>
      <c r="Q252" s="5"/>
      <c r="R252" s="5"/>
      <c r="S252" s="5"/>
      <c r="T252" s="5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5.75" hidden="1" customHeight="1" x14ac:dyDescent="0.25">
      <c r="A253" s="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5"/>
      <c r="Q253" s="5"/>
      <c r="R253" s="5"/>
      <c r="S253" s="5"/>
      <c r="T253" s="5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5.75" hidden="1" customHeight="1" x14ac:dyDescent="0.25">
      <c r="A254" s="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5"/>
      <c r="Q254" s="5"/>
      <c r="R254" s="5"/>
      <c r="S254" s="5"/>
      <c r="T254" s="5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5.75" hidden="1" customHeight="1" x14ac:dyDescent="0.25">
      <c r="A255" s="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5"/>
      <c r="Q255" s="5"/>
      <c r="R255" s="5"/>
      <c r="S255" s="5"/>
      <c r="T255" s="5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5.75" hidden="1" customHeight="1" x14ac:dyDescent="0.25">
      <c r="A256" s="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5"/>
      <c r="Q256" s="5"/>
      <c r="R256" s="5"/>
      <c r="S256" s="5"/>
      <c r="T256" s="5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5.75" hidden="1" customHeight="1" x14ac:dyDescent="0.25">
      <c r="A257" s="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5"/>
      <c r="Q257" s="5"/>
      <c r="R257" s="5"/>
      <c r="S257" s="5"/>
      <c r="T257" s="5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5.75" hidden="1" customHeight="1" x14ac:dyDescent="0.25">
      <c r="A258" s="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5"/>
      <c r="Q258" s="5"/>
      <c r="R258" s="5"/>
      <c r="S258" s="5"/>
      <c r="T258" s="5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5.75" hidden="1" customHeight="1" x14ac:dyDescent="0.25">
      <c r="A259" s="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5"/>
      <c r="Q259" s="5"/>
      <c r="R259" s="5"/>
      <c r="S259" s="5"/>
      <c r="T259" s="5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5.75" hidden="1" customHeight="1" x14ac:dyDescent="0.25">
      <c r="A260" s="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5"/>
      <c r="Q260" s="5"/>
      <c r="R260" s="5"/>
      <c r="S260" s="5"/>
      <c r="T260" s="5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5.75" hidden="1" customHeight="1" x14ac:dyDescent="0.25">
      <c r="A261" s="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5"/>
      <c r="Q261" s="5"/>
      <c r="R261" s="5"/>
      <c r="S261" s="5"/>
      <c r="T261" s="5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5.75" hidden="1" customHeight="1" x14ac:dyDescent="0.25">
      <c r="A262" s="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5"/>
      <c r="Q262" s="5"/>
      <c r="R262" s="5"/>
      <c r="S262" s="5"/>
      <c r="T262" s="5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5.75" hidden="1" customHeight="1" x14ac:dyDescent="0.25">
      <c r="A263" s="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5"/>
      <c r="Q263" s="5"/>
      <c r="R263" s="5"/>
      <c r="S263" s="5"/>
      <c r="T263" s="5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5.75" hidden="1" customHeight="1" x14ac:dyDescent="0.25">
      <c r="A264" s="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5"/>
      <c r="Q264" s="5"/>
      <c r="R264" s="5"/>
      <c r="S264" s="5"/>
      <c r="T264" s="5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5.75" hidden="1" customHeight="1" x14ac:dyDescent="0.25">
      <c r="A265" s="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5"/>
      <c r="Q265" s="5"/>
      <c r="R265" s="5"/>
      <c r="S265" s="5"/>
      <c r="T265" s="5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.75" hidden="1" customHeight="1" x14ac:dyDescent="0.25">
      <c r="A266" s="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5"/>
      <c r="Q266" s="5"/>
      <c r="R266" s="5"/>
      <c r="S266" s="5"/>
      <c r="T266" s="5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5.75" hidden="1" customHeight="1" x14ac:dyDescent="0.25">
      <c r="A267" s="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5"/>
      <c r="Q267" s="5"/>
      <c r="R267" s="5"/>
      <c r="S267" s="5"/>
      <c r="T267" s="5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5.75" hidden="1" customHeight="1" x14ac:dyDescent="0.25">
      <c r="A268" s="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5"/>
      <c r="Q268" s="5"/>
      <c r="R268" s="5"/>
      <c r="S268" s="5"/>
      <c r="T268" s="5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5.75" hidden="1" customHeight="1" x14ac:dyDescent="0.25">
      <c r="A269" s="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5"/>
      <c r="Q269" s="5"/>
      <c r="R269" s="5"/>
      <c r="S269" s="5"/>
      <c r="T269" s="5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5.75" hidden="1" customHeight="1" x14ac:dyDescent="0.25">
      <c r="A270" s="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5"/>
      <c r="Q270" s="5"/>
      <c r="R270" s="5"/>
      <c r="S270" s="5"/>
      <c r="T270" s="5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.75" hidden="1" customHeight="1" x14ac:dyDescent="0.25">
      <c r="A271" s="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5"/>
      <c r="Q271" s="5"/>
      <c r="R271" s="5"/>
      <c r="S271" s="5"/>
      <c r="T271" s="5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5.75" hidden="1" customHeight="1" x14ac:dyDescent="0.25">
      <c r="A272" s="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5"/>
      <c r="Q272" s="5"/>
      <c r="R272" s="5"/>
      <c r="S272" s="5"/>
      <c r="T272" s="5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5.75" hidden="1" customHeight="1" x14ac:dyDescent="0.25">
      <c r="A273" s="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5"/>
      <c r="Q273" s="5"/>
      <c r="R273" s="5"/>
      <c r="S273" s="5"/>
      <c r="T273" s="5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5.75" hidden="1" customHeight="1" x14ac:dyDescent="0.25">
      <c r="A274" s="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5"/>
      <c r="Q274" s="5"/>
      <c r="R274" s="5"/>
      <c r="S274" s="5"/>
      <c r="T274" s="5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5.75" hidden="1" customHeight="1" x14ac:dyDescent="0.25">
      <c r="A275" s="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5"/>
      <c r="Q275" s="5"/>
      <c r="R275" s="5"/>
      <c r="S275" s="5"/>
      <c r="T275" s="5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5.75" hidden="1" customHeight="1" x14ac:dyDescent="0.25">
      <c r="A276" s="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5"/>
      <c r="Q276" s="5"/>
      <c r="R276" s="5"/>
      <c r="S276" s="5"/>
      <c r="T276" s="5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5.75" hidden="1" customHeight="1" x14ac:dyDescent="0.25">
      <c r="A277" s="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5"/>
      <c r="Q277" s="5"/>
      <c r="R277" s="5"/>
      <c r="S277" s="5"/>
      <c r="T277" s="5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5.75" hidden="1" customHeight="1" x14ac:dyDescent="0.25">
      <c r="A278" s="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5"/>
      <c r="Q278" s="5"/>
      <c r="R278" s="5"/>
      <c r="S278" s="5"/>
      <c r="T278" s="5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5.75" hidden="1" customHeight="1" x14ac:dyDescent="0.25">
      <c r="A279" s="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5"/>
      <c r="Q279" s="5"/>
      <c r="R279" s="5"/>
      <c r="S279" s="5"/>
      <c r="T279" s="5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5.75" hidden="1" customHeight="1" x14ac:dyDescent="0.25">
      <c r="A280" s="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5"/>
      <c r="Q280" s="5"/>
      <c r="R280" s="5"/>
      <c r="S280" s="5"/>
      <c r="T280" s="5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5.75" hidden="1" customHeight="1" x14ac:dyDescent="0.25">
      <c r="A281" s="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5"/>
      <c r="Q281" s="5"/>
      <c r="R281" s="5"/>
      <c r="S281" s="5"/>
      <c r="T281" s="5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5.75" hidden="1" customHeight="1" x14ac:dyDescent="0.25">
      <c r="A282" s="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5"/>
      <c r="Q282" s="5"/>
      <c r="R282" s="5"/>
      <c r="S282" s="5"/>
      <c r="T282" s="5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5.75" hidden="1" customHeight="1" x14ac:dyDescent="0.25">
      <c r="A283" s="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5"/>
      <c r="Q283" s="5"/>
      <c r="R283" s="5"/>
      <c r="S283" s="5"/>
      <c r="T283" s="5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5.75" hidden="1" customHeight="1" x14ac:dyDescent="0.25">
      <c r="A284" s="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5"/>
      <c r="Q284" s="5"/>
      <c r="R284" s="5"/>
      <c r="S284" s="5"/>
      <c r="T284" s="5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5.75" hidden="1" customHeight="1" x14ac:dyDescent="0.25">
      <c r="A285" s="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5"/>
      <c r="Q285" s="5"/>
      <c r="R285" s="5"/>
      <c r="S285" s="5"/>
      <c r="T285" s="5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5.75" hidden="1" customHeight="1" x14ac:dyDescent="0.25">
      <c r="A286" s="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5"/>
      <c r="Q286" s="5"/>
      <c r="R286" s="5"/>
      <c r="S286" s="5"/>
      <c r="T286" s="5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.75" hidden="1" customHeight="1" x14ac:dyDescent="0.25">
      <c r="A287" s="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5"/>
      <c r="Q287" s="5"/>
      <c r="R287" s="5"/>
      <c r="S287" s="5"/>
      <c r="T287" s="5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5.75" hidden="1" customHeight="1" x14ac:dyDescent="0.25">
      <c r="A288" s="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5"/>
      <c r="Q288" s="5"/>
      <c r="R288" s="5"/>
      <c r="S288" s="5"/>
      <c r="T288" s="5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5.75" hidden="1" customHeight="1" x14ac:dyDescent="0.25">
      <c r="A289" s="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5"/>
      <c r="Q289" s="5"/>
      <c r="R289" s="5"/>
      <c r="S289" s="5"/>
      <c r="T289" s="5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5.75" hidden="1" customHeight="1" x14ac:dyDescent="0.25">
      <c r="A290" s="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5"/>
      <c r="Q290" s="5"/>
      <c r="R290" s="5"/>
      <c r="S290" s="5"/>
      <c r="T290" s="5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5.75" hidden="1" customHeight="1" x14ac:dyDescent="0.25">
      <c r="A291" s="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5"/>
      <c r="Q291" s="5"/>
      <c r="R291" s="5"/>
      <c r="S291" s="5"/>
      <c r="T291" s="5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5.75" hidden="1" customHeight="1" x14ac:dyDescent="0.25">
      <c r="A292" s="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5"/>
      <c r="Q292" s="5"/>
      <c r="R292" s="5"/>
      <c r="S292" s="5"/>
      <c r="T292" s="5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.75" hidden="1" customHeight="1" x14ac:dyDescent="0.25">
      <c r="A293" s="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5"/>
      <c r="Q293" s="5"/>
      <c r="R293" s="5"/>
      <c r="S293" s="5"/>
      <c r="T293" s="5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5.75" hidden="1" customHeight="1" x14ac:dyDescent="0.25">
      <c r="A294" s="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5"/>
      <c r="Q294" s="5"/>
      <c r="R294" s="5"/>
      <c r="S294" s="5"/>
      <c r="T294" s="5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.75" hidden="1" customHeight="1" x14ac:dyDescent="0.25">
      <c r="A295" s="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5"/>
      <c r="Q295" s="5"/>
      <c r="R295" s="5"/>
      <c r="S295" s="5"/>
      <c r="T295" s="5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5.75" hidden="1" customHeight="1" x14ac:dyDescent="0.25">
      <c r="A296" s="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5"/>
      <c r="Q296" s="5"/>
      <c r="R296" s="5"/>
      <c r="S296" s="5"/>
      <c r="T296" s="5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5.75" hidden="1" customHeight="1" x14ac:dyDescent="0.25">
      <c r="A297" s="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5"/>
      <c r="Q297" s="5"/>
      <c r="R297" s="5"/>
      <c r="S297" s="5"/>
      <c r="T297" s="5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5.75" hidden="1" customHeight="1" x14ac:dyDescent="0.25">
      <c r="A298" s="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5"/>
      <c r="Q298" s="5"/>
      <c r="R298" s="5"/>
      <c r="S298" s="5"/>
      <c r="T298" s="5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5.75" hidden="1" customHeight="1" x14ac:dyDescent="0.25">
      <c r="A299" s="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5"/>
      <c r="Q299" s="5"/>
      <c r="R299" s="5"/>
      <c r="S299" s="5"/>
      <c r="T299" s="5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5.75" hidden="1" customHeight="1" x14ac:dyDescent="0.25">
      <c r="A300" s="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5"/>
      <c r="Q300" s="5"/>
      <c r="R300" s="5"/>
      <c r="S300" s="5"/>
      <c r="T300" s="5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5.75" hidden="1" customHeight="1" x14ac:dyDescent="0.25">
      <c r="A301" s="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5"/>
      <c r="Q301" s="5"/>
      <c r="R301" s="5"/>
      <c r="S301" s="5"/>
      <c r="T301" s="5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5.75" hidden="1" customHeight="1" x14ac:dyDescent="0.25">
      <c r="A302" s="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5"/>
      <c r="Q302" s="5"/>
      <c r="R302" s="5"/>
      <c r="S302" s="5"/>
      <c r="T302" s="5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5.75" hidden="1" customHeight="1" x14ac:dyDescent="0.25">
      <c r="A303" s="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5"/>
      <c r="Q303" s="5"/>
      <c r="R303" s="5"/>
      <c r="S303" s="5"/>
      <c r="T303" s="5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5.75" hidden="1" customHeight="1" x14ac:dyDescent="0.25">
      <c r="A304" s="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5"/>
      <c r="Q304" s="5"/>
      <c r="R304" s="5"/>
      <c r="S304" s="5"/>
      <c r="T304" s="5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5.75" hidden="1" customHeight="1" x14ac:dyDescent="0.25">
      <c r="A305" s="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5"/>
      <c r="Q305" s="5"/>
      <c r="R305" s="5"/>
      <c r="S305" s="5"/>
      <c r="T305" s="5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5.75" hidden="1" customHeight="1" x14ac:dyDescent="0.25">
      <c r="A306" s="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5"/>
      <c r="Q306" s="5"/>
      <c r="R306" s="5"/>
      <c r="S306" s="5"/>
      <c r="T306" s="5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5.75" hidden="1" customHeight="1" x14ac:dyDescent="0.25">
      <c r="A307" s="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5"/>
      <c r="Q307" s="5"/>
      <c r="R307" s="5"/>
      <c r="S307" s="5"/>
      <c r="T307" s="5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5.75" hidden="1" customHeight="1" x14ac:dyDescent="0.25">
      <c r="A308" s="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5"/>
      <c r="Q308" s="5"/>
      <c r="R308" s="5"/>
      <c r="S308" s="5"/>
      <c r="T308" s="5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.75" hidden="1" customHeight="1" x14ac:dyDescent="0.25">
      <c r="A309" s="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5"/>
      <c r="Q309" s="5"/>
      <c r="R309" s="5"/>
      <c r="S309" s="5"/>
      <c r="T309" s="5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mergeCells count="94">
    <mergeCell ref="D45:E45"/>
    <mergeCell ref="F45:G45"/>
    <mergeCell ref="D46:E46"/>
    <mergeCell ref="D47:E47"/>
    <mergeCell ref="F47:G47"/>
    <mergeCell ref="D48:E48"/>
    <mergeCell ref="F49:G49"/>
    <mergeCell ref="D49:E49"/>
    <mergeCell ref="D50:E50"/>
    <mergeCell ref="D51:E51"/>
    <mergeCell ref="F51:G51"/>
    <mergeCell ref="D52:E52"/>
    <mergeCell ref="D53:E53"/>
    <mergeCell ref="F53:G53"/>
    <mergeCell ref="D54:E54"/>
    <mergeCell ref="D55:E55"/>
    <mergeCell ref="F55:G55"/>
    <mergeCell ref="D56:E56"/>
    <mergeCell ref="D57:E57"/>
    <mergeCell ref="F57:G57"/>
    <mergeCell ref="D58:E58"/>
    <mergeCell ref="D59:E59"/>
    <mergeCell ref="F59:G59"/>
    <mergeCell ref="D60:E60"/>
    <mergeCell ref="D61:E61"/>
    <mergeCell ref="F61:G61"/>
    <mergeCell ref="D62:E62"/>
    <mergeCell ref="F63:G63"/>
    <mergeCell ref="G75:O75"/>
    <mergeCell ref="H79:O79"/>
    <mergeCell ref="H80:O80"/>
    <mergeCell ref="H81:O81"/>
    <mergeCell ref="B68:G68"/>
    <mergeCell ref="B69:O69"/>
    <mergeCell ref="B70:H70"/>
    <mergeCell ref="G72:H72"/>
    <mergeCell ref="G73:H73"/>
    <mergeCell ref="B74:F74"/>
    <mergeCell ref="G74:H74"/>
    <mergeCell ref="E91:E98"/>
    <mergeCell ref="E99:E109"/>
    <mergeCell ref="D63:E63"/>
    <mergeCell ref="D64:E64"/>
    <mergeCell ref="D65:E65"/>
    <mergeCell ref="F65:G65"/>
    <mergeCell ref="D66:E66"/>
    <mergeCell ref="D67:E67"/>
    <mergeCell ref="F67:G67"/>
    <mergeCell ref="H3:O3"/>
    <mergeCell ref="H4:O4"/>
    <mergeCell ref="H5:O5"/>
    <mergeCell ref="H6:O6"/>
    <mergeCell ref="F9:G9"/>
    <mergeCell ref="F10:G10"/>
    <mergeCell ref="F11:G11"/>
    <mergeCell ref="F12:G12"/>
    <mergeCell ref="F13:G13"/>
    <mergeCell ref="F14:G14"/>
    <mergeCell ref="B15:O15"/>
    <mergeCell ref="F18:G18"/>
    <mergeCell ref="I18:O18"/>
    <mergeCell ref="F19:G19"/>
    <mergeCell ref="F20:G20"/>
    <mergeCell ref="I20:O20"/>
    <mergeCell ref="F21:G21"/>
    <mergeCell ref="F22:G22"/>
    <mergeCell ref="I22:O23"/>
    <mergeCell ref="F23:G23"/>
    <mergeCell ref="I24:O25"/>
    <mergeCell ref="F34:G34"/>
    <mergeCell ref="I26:O26"/>
    <mergeCell ref="I34:O35"/>
    <mergeCell ref="F32:G32"/>
    <mergeCell ref="F33:G33"/>
    <mergeCell ref="B27:O27"/>
    <mergeCell ref="I29:O29"/>
    <mergeCell ref="I30:O30"/>
    <mergeCell ref="I31:O31"/>
    <mergeCell ref="I32:O32"/>
    <mergeCell ref="F24:G24"/>
    <mergeCell ref="F25:G25"/>
    <mergeCell ref="F26:G26"/>
    <mergeCell ref="F30:G30"/>
    <mergeCell ref="F31:G31"/>
    <mergeCell ref="D44:E44"/>
    <mergeCell ref="F35:G35"/>
    <mergeCell ref="I36:O37"/>
    <mergeCell ref="I38:O38"/>
    <mergeCell ref="B41:O41"/>
    <mergeCell ref="B43:C43"/>
    <mergeCell ref="D43:E43"/>
    <mergeCell ref="F36:G36"/>
    <mergeCell ref="F37:G37"/>
    <mergeCell ref="F38:G38"/>
  </mergeCells>
  <conditionalFormatting sqref="F71">
    <cfRule type="expression" dxfId="7" priority="1">
      <formula>$E$71=2</formula>
    </cfRule>
  </conditionalFormatting>
  <conditionalFormatting sqref="D45:E45 D47:E47 D49:E49 D51:E51 D53:E53 D55:E67">
    <cfRule type="containsText" dxfId="6" priority="2" operator="containsText" text="_empty_">
      <formula>NOT(ISERROR(SEARCH(("_empty_"),(D45))))</formula>
    </cfRule>
  </conditionalFormatting>
  <conditionalFormatting sqref="D44:E44">
    <cfRule type="containsText" dxfId="5" priority="3" operator="containsText" text="_empty_">
      <formula>NOT(ISERROR(SEARCH(("_empty_"),(D44))))</formula>
    </cfRule>
  </conditionalFormatting>
  <conditionalFormatting sqref="D48:E48">
    <cfRule type="containsText" dxfId="4" priority="4" operator="containsText" text="_empty_">
      <formula>NOT(ISERROR(SEARCH(("_empty_"),(D48))))</formula>
    </cfRule>
  </conditionalFormatting>
  <conditionalFormatting sqref="D50:E50">
    <cfRule type="containsText" dxfId="3" priority="5" operator="containsText" text="_empty_">
      <formula>NOT(ISERROR(SEARCH(("_empty_"),(D50))))</formula>
    </cfRule>
  </conditionalFormatting>
  <conditionalFormatting sqref="D52:E52">
    <cfRule type="containsText" dxfId="2" priority="6" operator="containsText" text="_empty_">
      <formula>NOT(ISERROR(SEARCH(("_empty_"),(D52))))</formula>
    </cfRule>
  </conditionalFormatting>
  <conditionalFormatting sqref="D54:E54">
    <cfRule type="containsText" dxfId="1" priority="7" operator="containsText" text="_empty_">
      <formula>NOT(ISERROR(SEARCH(("_empty_"),(D54))))</formula>
    </cfRule>
  </conditionalFormatting>
  <conditionalFormatting sqref="D46:E46">
    <cfRule type="containsText" dxfId="0" priority="8" operator="containsText" text="_empty_">
      <formula>NOT(ISERROR(SEARCH(("_empty_"),(D46))))</formula>
    </cfRule>
  </conditionalFormatting>
  <dataValidations count="19">
    <dataValidation type="date" allowBlank="1" showInputMessage="1" prompt="End date - Please provide historic date in the correct format based on your reginal settings" sqref="F22 F24" xr:uid="{00000000-0002-0000-0100-000000000000}">
      <formula1>S22</formula1>
      <formula2>T22</formula2>
    </dataValidation>
    <dataValidation type="decimal" allowBlank="1" showInputMessage="1" prompt="Fuel consumed per leg - Please provide a number within a reasonable interval" sqref="O44:O67" xr:uid="{00000000-0002-0000-0100-000001000000}">
      <formula1>0</formula1>
      <formula2>15000</formula2>
    </dataValidation>
    <dataValidation type="list" allowBlank="1" showInputMessage="1" showErrorMessage="1" prompt="Please select Yes from the drop down menu to confirm" sqref="G74" xr:uid="{00000000-0002-0000-0100-000002000000}">
      <formula1>$AE$6:$AE$7</formula1>
    </dataValidation>
    <dataValidation type="date" allowBlank="1" sqref="F34:F35" xr:uid="{00000000-0002-0000-0100-000003000000}">
      <formula1>S34</formula1>
      <formula2>T34</formula2>
    </dataValidation>
    <dataValidation type="custom" allowBlank="1" showInputMessage="1" prompt="IMO number - Please ensure that the entered value is a 7 digit figure not starting with 0" sqref="F9" xr:uid="{00000000-0002-0000-0100-000004000000}">
      <formula1>AND(ISNUMBER(F9),LEN(F9)=7)</formula1>
    </dataValidation>
    <dataValidation type="decimal" allowBlank="1" showInputMessage="1" prompt="Vessel size - Please provide the vessels maximum capacity in the unit provided on the right" sqref="F12" xr:uid="{00000000-0002-0000-0100-000005000000}">
      <formula1>S12</formula1>
      <formula2>T12</formula2>
    </dataValidation>
    <dataValidation type="list" allowBlank="1" showErrorMessage="1" sqref="F11" xr:uid="{00000000-0002-0000-0100-000006000000}">
      <formula1>$AC$6:$AC$7</formula1>
    </dataValidation>
    <dataValidation type="decimal" allowBlank="1" showInputMessage="1" prompt="Enter the total amount of cargo loaded onboard, for this leg, in metric tonnes" sqref="H45:H54" xr:uid="{00000000-0002-0000-0100-000007000000}">
      <formula1>0</formula1>
      <formula2>$F$12*1.05</formula2>
    </dataValidation>
    <dataValidation type="custom" allowBlank="1" showInputMessage="1" prompt="Voyage end time - Please enter the time in the format hh:mm" sqref="F37" xr:uid="{00000000-0002-0000-0100-000008000000}">
      <formula1>AND(GTE(F37,MIN((S37),(T37))),LTE(F37,MAX((S37),(T37))))</formula1>
    </dataValidation>
    <dataValidation type="custom" allowBlank="1" showInputMessage="1" prompt="Leg end time - Please enter the time in the format hh:mm" sqref="F23 F25" xr:uid="{00000000-0002-0000-0100-000009000000}">
      <formula1>AND(GTE(F23,MIN((S23),(T23))),LTE(F23,MAX((S23),(T23))))</formula1>
    </dataValidation>
    <dataValidation type="decimal" allowBlank="1" showInputMessage="1" showErrorMessage="1" prompt="Enter the total amount of cargo loaded onboard, for this leg, in metric tonnes" sqref="H55:H67" xr:uid="{00000000-0002-0000-0100-00000A000000}">
      <formula1>0</formula1>
      <formula2>$F$12*1.05</formula2>
    </dataValidation>
    <dataValidation type="decimal" allowBlank="1" showInputMessage="1" showErrorMessage="1" prompt="Transported quantity - This number should not exeed the total cargo quantity onboard + handled" sqref="I45:I67" xr:uid="{00000000-0002-0000-0100-00000B000000}">
      <formula1>0</formula1>
      <formula2>H45</formula2>
    </dataValidation>
    <dataValidation type="decimal" allowBlank="1" showInputMessage="1" prompt="Ballast distance - You have either entered zero or a total distance that would imply an unrealistic average speed for the vessel based on the above dates._x000a_" sqref="F26" xr:uid="{00000000-0002-0000-0100-00000C000000}">
      <formula1>S26</formula1>
      <formula2>T26</formula2>
    </dataValidation>
    <dataValidation type="decimal" allowBlank="1" showInputMessage="1" prompt="Laden distance - You have either entered zero or a total distance that would imply an unrealistic average speed for the vessel based on the above dates." sqref="F38" xr:uid="{00000000-0002-0000-0100-00000D000000}">
      <formula1>$S$38</formula1>
      <formula2>$T$38</formula2>
    </dataValidation>
    <dataValidation type="list" allowBlank="1" showErrorMessage="1" sqref="N43:O43" xr:uid="{00000000-0002-0000-0100-00000E000000}">
      <formula1>INDIRECT("FuelType[Fuel Type]")</formula1>
    </dataValidation>
    <dataValidation type="decimal" allowBlank="1" showInputMessage="1" prompt="Fuel consumed per leg - Please provide a number within a reasonable interval_x000a_" sqref="J44:N67" xr:uid="{00000000-0002-0000-0100-00000F000000}">
      <formula1>0</formula1>
      <formula2>15000</formula2>
    </dataValidation>
    <dataValidation type="date" allowBlank="1" showInputMessage="1" prompt="End date - Please provide historic date in the correct format based on your reginal settings" sqref="F36" xr:uid="{00000000-0002-0000-0100-000010000000}">
      <formula1>F34</formula1>
      <formula2>T36</formula2>
    </dataValidation>
    <dataValidation type="custom" allowBlank="1" showInputMessage="1" prompt="UN/LOCODE - Please enter UN LOCODE with or without space between_x000a_country and location code (AAXXX or AA XXX)" sqref="F19 F21" xr:uid="{00000000-0002-0000-0100-000011000000}">
      <formula1>AND(GTE(LEN(F19),MIN((S19),(T19))),LTE(LEN(F19),MAX((S19),(T19))))</formula1>
    </dataValidation>
    <dataValidation type="decimal" allowBlank="1" showInputMessage="1" prompt="Laden distance sailed - Please provide the sailed distance of this particular laden leg" sqref="G46 G48 G50 G52 G54 G56 G58 G60 G62 G64 G66" xr:uid="{00000000-0002-0000-0100-000012000000}">
      <formula1>$S$38</formula1>
      <formula2>IF($F$38="",$T$38,$F$38)</formula2>
    </dataValidation>
  </dataValidations>
  <hyperlinks>
    <hyperlink ref="H5" r:id="rId1" xr:uid="{00000000-0004-0000-0100-000000000000}"/>
    <hyperlink ref="G73" r:id="rId2" xr:uid="{00000000-0004-0000-0100-000001000000}"/>
  </hyperlinks>
  <printOptions horizontalCentered="1" verticalCentered="1"/>
  <pageMargins left="0.23622047244094491" right="0.23622047244094491" top="7.874015748031496E-2" bottom="7.874015748031496E-2" header="0" footer="0"/>
  <pageSetup orientation="portrait"/>
  <drawing r:id="rId3"/>
  <tableParts count="4"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8D8D8"/>
  </sheetPr>
  <dimension ref="A1:BG100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3" width="7.625" customWidth="1"/>
    <col min="4" max="4" width="9.125" customWidth="1"/>
    <col min="5" max="5" width="16.625" customWidth="1"/>
    <col min="6" max="6" width="9.375" customWidth="1"/>
    <col min="7" max="7" width="17.625" customWidth="1"/>
    <col min="8" max="10" width="17.125" customWidth="1"/>
    <col min="11" max="11" width="10.5" customWidth="1"/>
    <col min="12" max="12" width="9" customWidth="1"/>
    <col min="13" max="13" width="10.5" customWidth="1"/>
    <col min="14" max="14" width="9" customWidth="1"/>
    <col min="15" max="15" width="13.625" customWidth="1"/>
    <col min="16" max="16" width="8.375" customWidth="1"/>
    <col min="17" max="17" width="9.875" customWidth="1"/>
    <col min="18" max="18" width="8.375" customWidth="1"/>
    <col min="19" max="19" width="8.625" customWidth="1"/>
    <col min="20" max="21" width="12.625" customWidth="1"/>
    <col min="22" max="23" width="11.875" customWidth="1"/>
    <col min="24" max="24" width="8.375" customWidth="1"/>
    <col min="25" max="25" width="9.875" customWidth="1"/>
    <col min="26" max="26" width="8.375" customWidth="1"/>
    <col min="27" max="27" width="8.625" customWidth="1"/>
    <col min="28" max="29" width="12.625" customWidth="1"/>
    <col min="30" max="31" width="11.875" customWidth="1"/>
    <col min="32" max="32" width="10.875" customWidth="1"/>
    <col min="33" max="33" width="13" customWidth="1"/>
    <col min="34" max="34" width="13.625" customWidth="1"/>
    <col min="35" max="35" width="17.125" customWidth="1"/>
    <col min="36" max="38" width="10.5" customWidth="1"/>
    <col min="39" max="39" width="8.625" customWidth="1"/>
    <col min="40" max="40" width="15.125" customWidth="1"/>
    <col min="41" max="41" width="8.375" customWidth="1"/>
    <col min="42" max="42" width="10.125" customWidth="1"/>
    <col min="43" max="43" width="8.375" customWidth="1"/>
    <col min="44" max="44" width="8.625" customWidth="1"/>
    <col min="45" max="46" width="12.625" customWidth="1"/>
    <col min="47" max="48" width="11.875" customWidth="1"/>
    <col min="49" max="50" width="14.625" customWidth="1"/>
    <col min="51" max="51" width="11.5" customWidth="1"/>
    <col min="52" max="52" width="11.625" customWidth="1"/>
    <col min="53" max="53" width="14.875" customWidth="1"/>
    <col min="54" max="54" width="13.375" customWidth="1"/>
    <col min="55" max="55" width="15" customWidth="1"/>
    <col min="56" max="56" width="9.875" customWidth="1"/>
    <col min="57" max="58" width="14.375" customWidth="1"/>
    <col min="59" max="59" width="11.125" customWidth="1"/>
  </cols>
  <sheetData>
    <row r="1" spans="1:59" ht="30" customHeight="1" x14ac:dyDescent="0.2">
      <c r="A1" s="189" t="s">
        <v>29</v>
      </c>
      <c r="B1" s="189" t="s">
        <v>33</v>
      </c>
      <c r="C1" s="189" t="s">
        <v>37</v>
      </c>
      <c r="D1" s="189" t="s">
        <v>40</v>
      </c>
      <c r="E1" s="189" t="s">
        <v>44</v>
      </c>
      <c r="F1" s="189" t="s">
        <v>47</v>
      </c>
      <c r="G1" s="189" t="s">
        <v>231</v>
      </c>
      <c r="H1" s="189" t="s">
        <v>232</v>
      </c>
      <c r="I1" s="189" t="s">
        <v>233</v>
      </c>
      <c r="J1" s="189" t="s">
        <v>234</v>
      </c>
      <c r="K1" s="189" t="s">
        <v>60</v>
      </c>
      <c r="L1" s="189" t="s">
        <v>235</v>
      </c>
      <c r="M1" s="189" t="s">
        <v>64</v>
      </c>
      <c r="N1" s="189" t="s">
        <v>67</v>
      </c>
      <c r="O1" s="189" t="s">
        <v>236</v>
      </c>
      <c r="P1" s="189" t="s">
        <v>237</v>
      </c>
      <c r="Q1" s="189" t="s">
        <v>238</v>
      </c>
      <c r="R1" s="189" t="s">
        <v>239</v>
      </c>
      <c r="S1" s="189" t="s">
        <v>240</v>
      </c>
      <c r="T1" s="189" t="s">
        <v>241</v>
      </c>
      <c r="U1" s="189" t="s">
        <v>242</v>
      </c>
      <c r="V1" s="189" t="s">
        <v>243</v>
      </c>
      <c r="W1" s="189" t="s">
        <v>244</v>
      </c>
      <c r="X1" s="189" t="s">
        <v>245</v>
      </c>
      <c r="Y1" s="189" t="s">
        <v>246</v>
      </c>
      <c r="Z1" s="189" t="s">
        <v>247</v>
      </c>
      <c r="AA1" s="189" t="s">
        <v>248</v>
      </c>
      <c r="AB1" s="189" t="s">
        <v>249</v>
      </c>
      <c r="AC1" s="189" t="s">
        <v>250</v>
      </c>
      <c r="AD1" s="189" t="s">
        <v>251</v>
      </c>
      <c r="AE1" s="189" t="s">
        <v>252</v>
      </c>
      <c r="AF1" s="189" t="s">
        <v>253</v>
      </c>
      <c r="AG1" s="189" t="s">
        <v>254</v>
      </c>
      <c r="AH1" s="189" t="s">
        <v>255</v>
      </c>
      <c r="AI1" s="189" t="s">
        <v>256</v>
      </c>
      <c r="AJ1" s="189" t="s">
        <v>80</v>
      </c>
      <c r="AK1" s="189" t="s">
        <v>82</v>
      </c>
      <c r="AL1" s="189" t="s">
        <v>83</v>
      </c>
      <c r="AM1" s="189" t="s">
        <v>257</v>
      </c>
      <c r="AN1" s="189" t="s">
        <v>86</v>
      </c>
      <c r="AO1" s="189" t="s">
        <v>258</v>
      </c>
      <c r="AP1" s="189" t="s">
        <v>259</v>
      </c>
      <c r="AQ1" s="189" t="s">
        <v>260</v>
      </c>
      <c r="AR1" s="189" t="s">
        <v>261</v>
      </c>
      <c r="AS1" s="189" t="s">
        <v>262</v>
      </c>
      <c r="AT1" s="189" t="s">
        <v>263</v>
      </c>
      <c r="AU1" s="189" t="s">
        <v>264</v>
      </c>
      <c r="AV1" s="189" t="s">
        <v>265</v>
      </c>
      <c r="AW1" s="189" t="s">
        <v>266</v>
      </c>
      <c r="AX1" s="189" t="s">
        <v>267</v>
      </c>
      <c r="AY1" s="189" t="s">
        <v>268</v>
      </c>
      <c r="AZ1" s="189" t="s">
        <v>269</v>
      </c>
      <c r="BA1" s="189" t="s">
        <v>270</v>
      </c>
      <c r="BB1" s="189" t="s">
        <v>158</v>
      </c>
      <c r="BC1" s="189" t="s">
        <v>271</v>
      </c>
      <c r="BD1" s="189" t="s">
        <v>133</v>
      </c>
      <c r="BE1" s="189" t="s">
        <v>135</v>
      </c>
      <c r="BF1" s="189" t="s">
        <v>272</v>
      </c>
      <c r="BG1" s="189" t="s">
        <v>273</v>
      </c>
    </row>
    <row r="2" spans="1:59" ht="14.25" customHeight="1" x14ac:dyDescent="0.2">
      <c r="A2" s="1" t="str">
        <f t="array" ref="A2">IF(ISBLANK('Input form'!F9),"",'Input form'!F9:G9)</f>
        <v>9408803</v>
      </c>
      <c r="B2" s="1" t="str">
        <f>'Input form'!$F$10&amp;""</f>
        <v>CELSIUS MALAGA</v>
      </c>
      <c r="C2" s="190" t="e">
        <f>'Input form'!#REF!&amp;""</f>
        <v>#REF!</v>
      </c>
      <c r="D2" s="191">
        <f>IF(ISBLANK('Input form'!$F$11),"",'Input form'!$F$11)</f>
        <v>20832</v>
      </c>
      <c r="E2" s="190" t="str">
        <f>'Input form'!F12</f>
        <v>Chemical parceling</v>
      </c>
      <c r="F2" s="190" t="str">
        <f>'Input form'!$F$13&amp;""</f>
        <v/>
      </c>
      <c r="G2" s="190" t="str">
        <f>'Input form'!$F$17&amp;""</f>
        <v>Callao</v>
      </c>
      <c r="H2" s="190" t="str">
        <f>'Input form'!$F$18&amp;""</f>
        <v/>
      </c>
      <c r="I2" s="190" t="str">
        <f>'Input form'!$F$19&amp;""</f>
        <v>Ilo</v>
      </c>
      <c r="J2" s="190" t="str">
        <f>'Input form'!$F$20&amp;""</f>
        <v/>
      </c>
      <c r="K2" s="192">
        <f>IF(ISBLANK('Input form'!$F$21),"",'Input form'!$F$21)</f>
        <v>44619</v>
      </c>
      <c r="L2" s="193">
        <f>IF(ISBLANK('Input form'!$F$22),"",'Input form'!$F$22)</f>
        <v>0.1875</v>
      </c>
      <c r="M2" s="192" t="str">
        <f>IF(ISBLANK('Input form'!$F$23),"",'Input form'!$F$23)</f>
        <v>29/02/2022</v>
      </c>
      <c r="N2" s="193">
        <f>IF(ISBLANK('Input form'!$F$24),"",'Input form'!$F$24)</f>
        <v>9.5833333333333326E-2</v>
      </c>
      <c r="O2" s="191">
        <f>IF(ISBLANK('Input form'!$F$25),"",'Input form'!$F$25)</f>
        <v>548</v>
      </c>
      <c r="P2" s="1" t="str">
        <f t="shared" ref="P2:S2" si="0">IF(J44=0,"",J44)</f>
        <v/>
      </c>
      <c r="Q2" s="1" t="str">
        <f t="shared" si="0"/>
        <v/>
      </c>
      <c r="R2" s="1" t="str">
        <f t="shared" si="0"/>
        <v/>
      </c>
      <c r="S2" s="1" t="str">
        <f t="shared" si="0"/>
        <v/>
      </c>
      <c r="T2" s="1" t="str">
        <f>'Input form'!$N$42&amp;""</f>
        <v>Other (select type)</v>
      </c>
      <c r="U2" s="1" t="str">
        <f>IF(N44=0,"",N44)</f>
        <v/>
      </c>
      <c r="V2" s="1" t="str">
        <f>'Input form'!$O$42&amp;""</f>
        <v>Other (select type)</v>
      </c>
      <c r="W2" s="1" t="str">
        <f>IF(O44=0,"",O44)</f>
        <v/>
      </c>
      <c r="X2" s="1" t="str">
        <f>IF(SUM('Input form'!J44,'Input form'!J46,'Input form'!J48,'Input form'!J50,'Input form'!J52,'Input form'!J54,'Input form'!J56,'Input form'!J58,'Input form'!J60,'Input form'!J62,'Input form'!J64,'Input form'!J66)=0,"",SUM('Input form'!J44,'Input form'!J46,'Input form'!J48,'Input form'!J50,'Input form'!J52,'Input form'!J54,'Input form'!J56,'Input form'!J58,'Input form'!J60,'Input form'!J62,'Input form'!J64,'Input form'!J66))</f>
        <v/>
      </c>
      <c r="Y2" s="194">
        <f>IF(SUM('Input form'!K44,'Input form'!K46,'Input form'!K48,'Input form'!K50,'Input form'!K52,'Input form'!K54,'Input form'!K56,'Input form'!K58,'Input form'!K60,'Input form'!K62,'Input form'!K64,'Input form'!K66)=0,"",SUM('Input form'!K44,'Input form'!K46,'Input form'!K48,'Input form'!K50,'Input form'!K52,'Input form'!K54,'Input form'!K56,'Input form'!K58,'Input form'!K60,'Input form'!K62,'Input form'!K64,'Input form'!K66))</f>
        <v>1.5000000000000058</v>
      </c>
      <c r="Z2" s="194">
        <f>IF(SUM('Input form'!L44,'Input form'!L46,'Input form'!L48,'Input form'!L50,'Input form'!L52,'Input form'!L54,'Input form'!L56,'Input form'!L58,'Input form'!L60,'Input form'!L62,'Input form'!L64,'Input form'!L66)=0,"",SUM('Input form'!L44,'Input form'!L46,'Input form'!L48,'Input form'!L50,'Input form'!L52,'Input form'!L54,'Input form'!L56,'Input form'!L58,'Input form'!L60,'Input form'!L62,'Input form'!L64,'Input form'!L66))</f>
        <v>43.419999999999959</v>
      </c>
      <c r="AA2" s="1" t="str">
        <f>IF(SUM('Input form'!M44,'Input form'!M46,'Input form'!M48,'Input form'!M50,'Input form'!M52,'Input form'!M54,'Input form'!M56,'Input form'!M58,'Input form'!M60,'Input form'!M62,'Input form'!M64,'Input form'!M66)=0,"",SUM('Input form'!M44,'Input form'!M46,'Input form'!M48,'Input form'!M50,'Input form'!M52,'Input form'!M54,'Input form'!M56,'Input form'!M58,'Input form'!M60,'Input form'!M62,'Input form'!M64,'Input form'!M66))</f>
        <v/>
      </c>
      <c r="AB2" s="1" t="str">
        <f>'Input form'!$N$42&amp;""</f>
        <v>Other (select type)</v>
      </c>
      <c r="AC2" s="1" t="str">
        <f>IF(SUM('Input form'!N44,'Input form'!N46,'Input form'!N48,'Input form'!N50,'Input form'!N52,'Input form'!N54,'Input form'!N56,'Input form'!N58,'Input form'!N60,'Input form'!N62,'Input form'!N64,'Input form'!N66)=0,"",SUM('Input form'!N44,'Input form'!N46,'Input form'!N48,'Input form'!N50,'Input form'!N52,'Input form'!N54,'Input form'!N56,'Input form'!N58,'Input form'!N60,'Input form'!N62,'Input form'!N64,'Input form'!N66))</f>
        <v/>
      </c>
      <c r="AD2" s="1" t="str">
        <f>'Input form'!$O$42&amp;""</f>
        <v>Other (select type)</v>
      </c>
      <c r="AE2" s="1" t="str">
        <f>IF(SUM('Input form'!O44,'Input form'!O46,'Input form'!O48,'Input form'!O50,'Input form'!O52,'Input form'!O54,'Input form'!O56,'Input form'!O58,'Input form'!O60,'Input form'!O62,'Input form'!O64,'Input form'!O66)=0,"",SUM('Input form'!O44,'Input form'!O46,'Input form'!O48,'Input form'!O50,'Input form'!O52,'Input form'!O54,'Input form'!O56,'Input form'!O58,'Input form'!O60,'Input form'!O62,'Input form'!O64,'Input form'!O66))</f>
        <v/>
      </c>
      <c r="AF2" s="190" t="str">
        <f>'Input form'!$F$29&amp;""</f>
        <v>Ilo</v>
      </c>
      <c r="AG2" s="190" t="str">
        <f>'Input form'!$F$30&amp;""</f>
        <v/>
      </c>
      <c r="AH2" s="190" t="str">
        <f>'Input form'!$F$31&amp;""</f>
        <v>Buenaventura</v>
      </c>
      <c r="AI2" s="190" t="str">
        <f>'Input form'!$F$32&amp;""</f>
        <v/>
      </c>
      <c r="AJ2" s="192" t="str">
        <f>IF(ISBLANK('Input form'!$F$33),"",'Input form'!$F$33)</f>
        <v>29/02/2022</v>
      </c>
      <c r="AK2" s="193">
        <f>IF(ISBLANK('Input form'!$F$34),"",'Input form'!$F$34)</f>
        <v>9.5833333333333326E-2</v>
      </c>
      <c r="AL2" s="192">
        <f>IF(ISBLANK('Input form'!$F$35),"",'Input form'!$F$35)</f>
        <v>44634</v>
      </c>
      <c r="AM2" s="193">
        <f>IF(ISBLANK('Input form'!$F$36),"",'Input form'!$F$36)</f>
        <v>0.9458333333333333</v>
      </c>
      <c r="AN2" s="191">
        <f>IF(ISBLANK('Input form'!$F$37),"",'Input form'!$F$37)</f>
        <v>1765</v>
      </c>
      <c r="AO2" s="190" t="str">
        <f>IF(SUM('Input form'!J45,'Input form'!J47,'Input form'!J49,'Input form'!J51,'Input form'!J53,'Input form'!J55,'Input form'!J57,'Input form'!J59,'Input form'!J61,'Input form'!J63,'Input form'!J65)=0,"",SUM('Input form'!J45,'Input form'!J47,'Input form'!J49,'Input form'!J51,'Input form'!J53,'Input form'!J55,'Input form'!J57,'Input form'!J59,'Input form'!J61,'Input form'!J63,'Input form'!J65))</f>
        <v/>
      </c>
      <c r="AP2" s="195">
        <f>IF(SUM('Input form'!K45,'Input form'!K47,'Input form'!K49,'Input form'!K51,'Input form'!K53,'Input form'!K55,'Input form'!K57,'Input form'!K59,'Input form'!K61,'Input form'!K63,'Input form'!K65)=0,"",SUM('Input form'!K45,'Input form'!K47,'Input form'!K49,'Input form'!K51,'Input form'!K53,'Input form'!K55,'Input form'!K57,'Input form'!K59,'Input form'!K61,'Input form'!K63,'Input form'!K65))</f>
        <v>0.2</v>
      </c>
      <c r="AQ2" s="195">
        <f>IF(SUM('Input form'!L45,'Input form'!L47,'Input form'!L49,'Input form'!L51,'Input form'!L53,'Input form'!L55,'Input form'!L57,'Input form'!L59,'Input form'!L61,'Input form'!L63,'Input form'!L65)=0,"",SUM('Input form'!L45,'Input form'!L47,'Input form'!L49,'Input form'!L51,'Input form'!L53,'Input form'!L55,'Input form'!L57,'Input form'!L59,'Input form'!L61,'Input form'!L63,'Input form'!L65))</f>
        <v>100.59000000000003</v>
      </c>
      <c r="AR2" s="190" t="str">
        <f>IF(SUM('Input form'!M45,'Input form'!M47,'Input form'!M49,'Input form'!M51,'Input form'!M53,'Input form'!M55,'Input form'!M57,'Input form'!M59,'Input form'!M61,'Input form'!M63,'Input form'!M65)=0,"",SUM('Input form'!M45,'Input form'!M47,'Input form'!M49,'Input form'!M51,'Input form'!M53,'Input form'!M55,'Input form'!M57,'Input form'!M59,'Input form'!M61,'Input form'!M63,'Input form'!M65))</f>
        <v/>
      </c>
      <c r="AS2" s="190" t="str">
        <f>'Input form'!N42</f>
        <v>Other (select type)</v>
      </c>
      <c r="AT2" s="190" t="str">
        <f>IF(SUM('Input form'!N45,'Input form'!N47,'Input form'!N49,'Input form'!N51,'Input form'!N53,'Input form'!N55,'Input form'!N57,'Input form'!N59,'Input form'!N61,'Input form'!N63,'Input form'!N65)=0,"",SUM('Input form'!N45,'Input form'!N47,'Input form'!N49,'Input form'!N51,'Input form'!N53,'Input form'!N55,'Input form'!N57,'Input form'!N59,'Input form'!N61,'Input form'!N63,'Input form'!N65))</f>
        <v/>
      </c>
      <c r="AU2" s="190" t="str">
        <f>'Input form'!O42</f>
        <v>Other (select type)</v>
      </c>
      <c r="AV2" s="190" t="str">
        <f>IF(SUM('Input form'!O45,'Input form'!O47,'Input form'!O49,'Input form'!O51,'Input form'!O53,'Input form'!O55,'Input form'!O57,'Input form'!O59,'Input form'!O61,'Input form'!O63,'Input form'!O65)=0,"",SUM('Input form'!O45,'Input form'!O47,'Input form'!O49,'Input form'!O51,'Input form'!O53,'Input form'!O55,'Input form'!O57,'Input form'!O59,'Input form'!O61,'Input form'!O63,'Input form'!O65))</f>
        <v/>
      </c>
      <c r="AW2" s="196" t="e">
        <f>IF(ISBLANK('Input form'!$F$78),"",'Input form'!$F$78)</f>
        <v>#REF!</v>
      </c>
      <c r="AX2" s="196" t="e">
        <f>IF(ISBLANK('Input form'!$F$79),"",'Input form'!$F$79)</f>
        <v>#REF!</v>
      </c>
      <c r="AY2" s="196" t="e">
        <f>IF(ISBLANK('Input form'!$F$80),"",'Input form'!$F$80)</f>
        <v>#REF!</v>
      </c>
      <c r="AZ2" s="196" t="e">
        <f>IF(ISBLANK('Input form'!$F$81),"",'Input form'!$F$81)</f>
        <v>#REF!</v>
      </c>
      <c r="BA2" s="196" t="e">
        <f>IF(ISBLANK('Input form'!$F$82),"",'Input form'!$F$82)</f>
        <v>#REF!</v>
      </c>
      <c r="BB2" s="196">
        <f>IF(ISBLANK('Input form'!$F$83),"",'Input form'!$F$83)</f>
        <v>9.6661000000000001</v>
      </c>
      <c r="BC2" s="196">
        <f>IF(ISBLANK('Input form'!$F$84),"",'Input form'!$F$84)</f>
        <v>1.7916000000000001</v>
      </c>
      <c r="BD2" s="190" t="str">
        <f>'Input form'!$G$71&amp;""</f>
        <v/>
      </c>
      <c r="BE2" s="190" t="str">
        <f>'Input form'!$G$72&amp;""</f>
        <v/>
      </c>
      <c r="BF2" s="190" t="str">
        <f>'Input form'!$G$73&amp;""</f>
        <v/>
      </c>
      <c r="BG2" s="190" t="str">
        <f>'Input form'!$G$74&amp;""</f>
        <v/>
      </c>
    </row>
    <row r="3" spans="1:59" ht="14.25" customHeight="1" x14ac:dyDescent="0.2"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</row>
    <row r="4" spans="1:59" ht="14.25" customHeight="1" x14ac:dyDescent="0.2"/>
    <row r="5" spans="1:59" ht="14.25" customHeight="1" x14ac:dyDescent="0.2"/>
    <row r="6" spans="1:59" ht="14.25" customHeight="1" x14ac:dyDescent="0.2"/>
    <row r="7" spans="1:59" ht="14.25" customHeight="1" x14ac:dyDescent="0.2"/>
    <row r="8" spans="1:59" ht="14.25" customHeight="1" x14ac:dyDescent="0.2"/>
    <row r="9" spans="1:59" ht="14.25" customHeight="1" x14ac:dyDescent="0.2"/>
    <row r="10" spans="1:59" ht="14.25" customHeight="1" x14ac:dyDescent="0.2"/>
    <row r="11" spans="1:59" ht="14.25" customHeight="1" x14ac:dyDescent="0.2"/>
    <row r="12" spans="1:59" ht="14.25" customHeight="1" x14ac:dyDescent="0.2"/>
    <row r="13" spans="1:59" ht="14.25" customHeight="1" x14ac:dyDescent="0.2"/>
    <row r="14" spans="1:59" ht="14.25" customHeight="1" x14ac:dyDescent="0.2"/>
    <row r="15" spans="1:59" ht="14.25" customHeight="1" x14ac:dyDescent="0.2"/>
    <row r="16" spans="1:5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Input form</vt:lpstr>
      <vt:lpstr>Example - Chemical parceling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Chris</dc:creator>
  <cp:lastModifiedBy>Alejandro Soto</cp:lastModifiedBy>
  <dcterms:created xsi:type="dcterms:W3CDTF">2020-12-10T09:39:22Z</dcterms:created>
  <dcterms:modified xsi:type="dcterms:W3CDTF">2022-05-14T23:53:01Z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0x01010078443D869DD29A4D86B5FAB28B6A3DDA</vt:lpwstr>
  </property>
</Properties>
</file>