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<sst xmlns="http://schemas.openxmlformats.org/spreadsheetml/2006/main" count="179" uniqueCount="23">
  <si>
    <t>costanti</t>
  </si>
  <si>
    <t>calcolo di d</t>
  </si>
  <si>
    <t>g [m/s^2]</t>
  </si>
  <si>
    <t>misure [m]</t>
  </si>
  <si>
    <t>media [m]</t>
  </si>
  <si>
    <r>
      <rPr>
        <rFont val="Calibri"/>
        <color/>
        <sz val="11.0"/>
      </rPr>
      <t>ρ</t>
    </r>
    <r>
      <rPr>
        <rFont val="Calibri"/>
        <color/>
        <sz val="11.0"/>
      </rPr>
      <t xml:space="preserve"> olio [kg/m^3]</t>
    </r>
  </si>
  <si>
    <t>ρ aria [kg/m^3]</t>
  </si>
  <si>
    <t>pressione [pa]</t>
  </si>
  <si>
    <t>costante b [pa*m]</t>
  </si>
  <si>
    <t>spessore d [m]</t>
  </si>
  <si>
    <t xml:space="preserve">∆V = </t>
  </si>
  <si>
    <t>scende</t>
  </si>
  <si>
    <t>sale</t>
  </si>
  <si>
    <t>temperatura</t>
  </si>
  <si>
    <t>t [s]</t>
  </si>
  <si>
    <t>v0 [m/s]</t>
  </si>
  <si>
    <t>r [m]</t>
  </si>
  <si>
    <t>v1 [m/s]</t>
  </si>
  <si>
    <t>Q [c]</t>
  </si>
  <si>
    <t>v2 [m/s]</t>
  </si>
  <si>
    <t>viscosità</t>
  </si>
  <si>
    <t>E [V/m]</t>
  </si>
  <si>
    <r>
      <rPr>
        <rFont val="Calibri"/>
        <color/>
        <sz val="11.0"/>
      </rPr>
      <t>∆</t>
    </r>
    <r>
      <rPr>
        <rFont val="Calibri"/>
        <color/>
        <sz val="8.0"/>
      </rPr>
      <t xml:space="preserve">V =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</si>
</sst>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"/>
    <numFmt numFmtId="166" formatCode="0.0"/>
  </numFmts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164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1" numFmtId="11" xfId="0" applyFont="1" applyNumberFormat="1"/>
    <xf borderId="4" fillId="0" fontId="1" numFmtId="11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165" xfId="0" applyAlignment="1" applyBorder="1" applyFont="1" applyNumberFormat="1">
      <alignment horizontal="center"/>
    </xf>
    <xf borderId="0" fillId="0" fontId="1" numFmtId="11" xfId="0" applyAlignment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/>
    </xf>
    <xf borderId="9" fillId="0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3" fillId="0" fontId="1" numFmtId="166" xfId="0" applyAlignment="1" applyBorder="1" applyFont="1" applyNumberFormat="1">
      <alignment horizontal="center"/>
    </xf>
    <xf borderId="14" fillId="0" fontId="1" numFmtId="11" xfId="0" applyAlignment="1" applyBorder="1" applyFont="1" applyNumberFormat="1">
      <alignment horizontal="center"/>
    </xf>
    <xf borderId="6" fillId="0" fontId="1" numFmtId="11" xfId="0" applyAlignment="1" applyBorder="1" applyFont="1" applyNumberFormat="1">
      <alignment horizontal="center"/>
    </xf>
    <xf borderId="3" fillId="0" fontId="1" numFmtId="11" xfId="0" applyAlignment="1" applyBorder="1" applyFont="1" applyNumberFormat="1">
      <alignment horizontal="center"/>
    </xf>
    <xf borderId="0" fillId="0" fontId="1" numFmtId="166" xfId="0" applyFont="1" applyNumberFormat="1"/>
    <xf borderId="6" fillId="0" fontId="1" numFmtId="166" xfId="0" applyAlignment="1" applyBorder="1" applyFont="1" applyNumberFormat="1">
      <alignment horizontal="center"/>
    </xf>
    <xf borderId="7" fillId="0" fontId="1" numFmtId="11" xfId="0" applyAlignment="1" applyBorder="1" applyFont="1" applyNumberFormat="1">
      <alignment horizontal="center"/>
    </xf>
    <xf borderId="7" fillId="0" fontId="1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15" fillId="0" fontId="1" numFmtId="11" xfId="0" applyAlignment="1" applyBorder="1" applyFont="1" applyNumberFormat="1">
      <alignment horizontal="center"/>
    </xf>
    <xf borderId="16" fillId="2" fontId="1" numFmtId="0" xfId="0" applyAlignment="1" applyBorder="1" applyFont="1">
      <alignment horizontal="center"/>
    </xf>
    <xf borderId="17" fillId="0" fontId="1" numFmtId="166" xfId="0" applyAlignment="1" applyBorder="1" applyFont="1" applyNumberFormat="1">
      <alignment horizontal="center"/>
    </xf>
    <xf borderId="17" fillId="0" fontId="1" numFmtId="11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/>
    </xf>
    <xf borderId="18" fillId="0" fontId="1" numFmtId="166" xfId="0" applyAlignment="1" applyBorder="1" applyFont="1" applyNumberFormat="1">
      <alignment horizontal="center"/>
    </xf>
    <xf borderId="18" fillId="0" fontId="1" numFmtId="11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/>
    </xf>
    <xf borderId="19" fillId="0" fontId="1" numFmtId="166" xfId="0" applyAlignment="1" applyBorder="1" applyFont="1" applyNumberFormat="1">
      <alignment horizontal="center"/>
    </xf>
    <xf borderId="19" fillId="0" fontId="1" numFmtId="11" xfId="0" applyAlignment="1" applyBorder="1" applyFont="1" applyNumberFormat="1">
      <alignment horizontal="center"/>
    </xf>
    <xf borderId="19" fillId="0" fontId="1" numFmtId="0" xfId="0" applyAlignment="1" applyBorder="1" applyFont="1">
      <alignment horizontal="center"/>
    </xf>
    <xf borderId="17" fillId="0" fontId="1" numFmtId="2" xfId="0" applyAlignment="1" applyBorder="1" applyFont="1" applyNumberFormat="1">
      <alignment horizontal="center"/>
    </xf>
    <xf borderId="18" fillId="0" fontId="1" numFmtId="2" xfId="0" applyAlignment="1" applyBorder="1" applyFont="1" applyNumberFormat="1">
      <alignment horizontal="center"/>
    </xf>
    <xf borderId="19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5"/>
    <col customWidth="1" min="3" max="21" width="13.13"/>
  </cols>
  <sheetData>
    <row r="1" ht="14.25" customHeight="1"/>
    <row r="2" ht="14.25" customHeight="1">
      <c r="B2" s="1" t="s">
        <v>0</v>
      </c>
      <c r="C2" s="2"/>
      <c r="D2" s="3"/>
      <c r="F2" s="1" t="s">
        <v>1</v>
      </c>
      <c r="G2" s="2"/>
      <c r="H2" s="3"/>
    </row>
    <row r="3" ht="14.25" customHeight="1">
      <c r="B3" s="4" t="s">
        <v>2</v>
      </c>
      <c r="C3" s="5">
        <v>9.806</v>
      </c>
      <c r="D3" s="3"/>
      <c r="F3" s="6" t="s">
        <v>3</v>
      </c>
      <c r="G3" s="2" t="s">
        <v>4</v>
      </c>
    </row>
    <row r="4" ht="14.25" customHeight="1">
      <c r="B4" s="7" t="s">
        <v>5</v>
      </c>
      <c r="C4" s="5">
        <v>860.0</v>
      </c>
      <c r="D4" s="3"/>
      <c r="F4" s="8">
        <v>0.0071</v>
      </c>
      <c r="G4" s="9" t="str">
        <f>AVERAGE(F4:F8)</f>
        <v>0.007092</v>
      </c>
      <c r="I4" s="10"/>
    </row>
    <row r="5" ht="14.25" customHeight="1">
      <c r="B5" s="7" t="s">
        <v>6</v>
      </c>
      <c r="C5" s="5">
        <v>1.293</v>
      </c>
      <c r="D5" s="3"/>
      <c r="F5" s="8">
        <v>0.007095</v>
      </c>
      <c r="G5" s="5"/>
      <c r="I5" s="10"/>
    </row>
    <row r="6" ht="14.25" customHeight="1">
      <c r="B6" s="7" t="s">
        <v>7</v>
      </c>
      <c r="C6" s="5">
        <v>101325.0</v>
      </c>
      <c r="D6" s="3"/>
      <c r="F6" s="8">
        <v>0.00709</v>
      </c>
      <c r="G6" s="11"/>
    </row>
    <row r="7" ht="14.25" customHeight="1">
      <c r="B7" s="7" t="s">
        <v>8</v>
      </c>
      <c r="C7" s="5" t="str">
        <f>0.0082</f>
        <v>0.0082</v>
      </c>
      <c r="D7" s="3"/>
      <c r="F7" s="8">
        <v>0.00708</v>
      </c>
      <c r="G7" s="5"/>
      <c r="H7" s="3"/>
    </row>
    <row r="8" ht="14.25" customHeight="1">
      <c r="B8" s="12" t="s">
        <v>9</v>
      </c>
      <c r="C8" s="13" t="str">
        <f>G4</f>
        <v>0.00709</v>
      </c>
      <c r="D8" s="14"/>
      <c r="F8" s="15">
        <v>0.007095</v>
      </c>
      <c r="G8" s="16"/>
      <c r="H8" s="3"/>
    </row>
    <row r="9" ht="14.25" customHeight="1">
      <c r="F9" s="3"/>
      <c r="G9" s="3"/>
      <c r="H9" s="3"/>
    </row>
    <row r="10" ht="14.25" customHeight="1"/>
    <row r="11" ht="14.25" customHeight="1"/>
    <row r="12" ht="14.25" customHeight="1"/>
    <row r="13" ht="14.25" customHeight="1">
      <c r="B13" s="17" t="s">
        <v>10</v>
      </c>
      <c r="C13" s="18">
        <v>0.0</v>
      </c>
      <c r="D13" s="2"/>
      <c r="F13" s="17" t="s">
        <v>10</v>
      </c>
      <c r="G13" s="19">
        <v>209.0</v>
      </c>
      <c r="H13" s="2" t="s">
        <v>11</v>
      </c>
      <c r="J13" s="17" t="s">
        <v>10</v>
      </c>
      <c r="K13" s="18" t="str">
        <f>-G13</f>
        <v>-209</v>
      </c>
      <c r="L13" s="2" t="s">
        <v>12</v>
      </c>
      <c r="N13" s="20" t="s">
        <v>13</v>
      </c>
    </row>
    <row r="14" ht="14.25" customHeight="1">
      <c r="B14" s="21" t="s">
        <v>14</v>
      </c>
      <c r="C14" s="1" t="s">
        <v>15</v>
      </c>
      <c r="D14" s="22" t="s">
        <v>16</v>
      </c>
      <c r="F14" s="21" t="s">
        <v>14</v>
      </c>
      <c r="G14" s="22" t="s">
        <v>17</v>
      </c>
      <c r="H14" s="23" t="s">
        <v>18</v>
      </c>
      <c r="J14" s="21" t="s">
        <v>14</v>
      </c>
      <c r="K14" s="22" t="s">
        <v>19</v>
      </c>
      <c r="L14" s="23" t="s">
        <v>18</v>
      </c>
      <c r="N14" s="12">
        <v>23.0</v>
      </c>
    </row>
    <row r="15" ht="14.25" customHeight="1">
      <c r="B15" s="24">
        <v>18.4</v>
      </c>
      <c r="C15" s="25" t="str">
        <f>0.0005/B15</f>
        <v>2.72E-05</v>
      </c>
      <c r="D15" s="26" t="str">
        <f t="shared" ref="D15:D19" si="1">( (C$7/(2*C$6))^2 + ((9*C15*N$16)/(2*C$3*(C$4-C$5))) )^0.5 - (C$7/(2*C$6))</f>
        <v>4.78E-07</v>
      </c>
      <c r="F15" s="24">
        <v>4.0</v>
      </c>
      <c r="G15" s="25" t="str">
        <f>0.0005/F15</f>
        <v>1.25E-04</v>
      </c>
      <c r="H15" s="27" t="str">
        <f t="shared" ref="H15:H19" si="2">( -1*(4*PI())/3 ) * D$20^3 * (C$4-C$5) * (C$3/(G$13/C$8)) * (1 - (G15/AVERAGE(C$15:C$19)))</f>
        <v>4.54E-19</v>
      </c>
      <c r="I15" s="28"/>
      <c r="J15" s="24">
        <v>13.3</v>
      </c>
      <c r="K15" s="25" t="str">
        <f>0.0005/J15</f>
        <v>3.76E-05</v>
      </c>
      <c r="L15" s="27" t="str">
        <f t="shared" ref="L15:L19" si="3">-((4*PI())/3) * D$20^3 * (C$4-C$5) * (C$3/(-G$13/C$8)) * (1+(ABS(K15)/AVERAGE(C$15:C$19)))</f>
        <v>2.83E-19</v>
      </c>
      <c r="N15" s="4" t="s">
        <v>20</v>
      </c>
    </row>
    <row r="16" ht="14.25" customHeight="1">
      <c r="B16" s="29">
        <v>19.9</v>
      </c>
      <c r="C16" s="14" t="str">
        <f t="shared" ref="C16:C19" si="4">0.0005/(B16)</f>
        <v>2.51E-05</v>
      </c>
      <c r="D16" s="26" t="str">
        <f t="shared" si="1"/>
        <v>4.58E-07</v>
      </c>
      <c r="F16" s="29">
        <v>4.3</v>
      </c>
      <c r="G16" s="14" t="str">
        <f t="shared" ref="G16:G19" si="5">0.0005/(F16)</f>
        <v>1.16E-04</v>
      </c>
      <c r="H16" s="26" t="str">
        <f t="shared" si="2"/>
        <v>4.15E-19</v>
      </c>
      <c r="I16" s="28"/>
      <c r="J16" s="29">
        <v>12.8</v>
      </c>
      <c r="K16" s="14" t="str">
        <f t="shared" ref="K16:K19" si="6">0.0005/(J16)</f>
        <v>3.91E-05</v>
      </c>
      <c r="L16" s="26" t="str">
        <f t="shared" si="3"/>
        <v>2.90E-19</v>
      </c>
      <c r="N16" s="30" t="str">
        <f>(1.8+(N14-15)*0.004765)*10^-5</f>
        <v>1.84E-05</v>
      </c>
    </row>
    <row r="17" ht="14.25" customHeight="1">
      <c r="B17" s="29">
        <v>21.0</v>
      </c>
      <c r="C17" s="14" t="str">
        <f t="shared" si="4"/>
        <v>2.38E-05</v>
      </c>
      <c r="D17" s="26" t="str">
        <f t="shared" si="1"/>
        <v>4.45E-07</v>
      </c>
      <c r="F17" s="29">
        <v>4.2</v>
      </c>
      <c r="G17" s="14" t="str">
        <f t="shared" si="5"/>
        <v>1.19E-04</v>
      </c>
      <c r="H17" s="26" t="str">
        <f t="shared" si="2"/>
        <v>4.27E-19</v>
      </c>
      <c r="I17" s="28"/>
      <c r="J17" s="29">
        <v>13.5</v>
      </c>
      <c r="K17" s="14" t="str">
        <f t="shared" si="6"/>
        <v>3.70E-05</v>
      </c>
      <c r="L17" s="26" t="str">
        <f t="shared" si="3"/>
        <v>2.80E-19</v>
      </c>
      <c r="N17" s="4" t="s">
        <v>21</v>
      </c>
      <c r="O17" s="3"/>
    </row>
    <row r="18" ht="14.25" customHeight="1">
      <c r="B18" s="29">
        <v>20.1</v>
      </c>
      <c r="C18" s="14" t="str">
        <f t="shared" si="4"/>
        <v>2.49E-05</v>
      </c>
      <c r="D18" s="26" t="str">
        <f t="shared" si="1"/>
        <v>4.56E-07</v>
      </c>
      <c r="F18" s="29">
        <v>3.8</v>
      </c>
      <c r="G18" s="14" t="str">
        <f t="shared" si="5"/>
        <v>1.32E-04</v>
      </c>
      <c r="H18" s="26" t="str">
        <f t="shared" si="2"/>
        <v>4.84E-19</v>
      </c>
      <c r="I18" s="28"/>
      <c r="J18" s="29">
        <v>12.1</v>
      </c>
      <c r="K18" s="14" t="str">
        <f t="shared" si="6"/>
        <v>4.13E-05</v>
      </c>
      <c r="L18" s="26" t="str">
        <f t="shared" si="3"/>
        <v>3.00E-19</v>
      </c>
      <c r="N18" s="31" t="str">
        <f>G$13/C8</f>
        <v>29469.83</v>
      </c>
      <c r="O18" s="32"/>
    </row>
    <row r="19" ht="14.25" customHeight="1">
      <c r="B19" s="33">
        <v>21.7</v>
      </c>
      <c r="C19" s="34" t="str">
        <f t="shared" si="4"/>
        <v>2.30E-05</v>
      </c>
      <c r="D19" s="30" t="str">
        <f t="shared" si="1"/>
        <v>4.37E-07</v>
      </c>
      <c r="F19" s="33">
        <v>4.1</v>
      </c>
      <c r="G19" s="34" t="str">
        <f t="shared" si="5"/>
        <v>1.22E-04</v>
      </c>
      <c r="H19" s="30" t="str">
        <f t="shared" si="2"/>
        <v>4.40E-19</v>
      </c>
      <c r="I19" s="28"/>
      <c r="J19" s="33">
        <v>12.5</v>
      </c>
      <c r="K19" s="34" t="str">
        <f t="shared" si="6"/>
        <v>4.00E-05</v>
      </c>
      <c r="L19" s="30" t="str">
        <f t="shared" si="3"/>
        <v>2.94E-19</v>
      </c>
      <c r="N19" s="3"/>
    </row>
    <row r="20" ht="14.25" customHeight="1">
      <c r="B20" s="3"/>
      <c r="C20" s="3"/>
      <c r="D20" s="14" t="str">
        <f>AVERAGE(D15:D19)</f>
        <v>4.55E-07</v>
      </c>
      <c r="F20" s="3"/>
    </row>
    <row r="21" ht="14.25" customHeight="1">
      <c r="B21" s="3"/>
      <c r="C21" s="3"/>
      <c r="D21" s="3"/>
      <c r="F21" s="3"/>
    </row>
    <row r="22" ht="14.25" customHeight="1"/>
    <row r="23" ht="14.25" customHeight="1">
      <c r="B23" s="17" t="s">
        <v>22</v>
      </c>
      <c r="C23" s="18">
        <v>0.0</v>
      </c>
      <c r="D23" s="2"/>
      <c r="F23" s="17" t="s">
        <v>10</v>
      </c>
      <c r="G23" s="19">
        <v>209.0</v>
      </c>
      <c r="H23" s="2" t="s">
        <v>11</v>
      </c>
      <c r="J23" s="17" t="s">
        <v>10</v>
      </c>
      <c r="K23" s="18" t="str">
        <f>-G23</f>
        <v>-209</v>
      </c>
      <c r="L23" s="2" t="s">
        <v>12</v>
      </c>
      <c r="N23" s="20" t="s">
        <v>13</v>
      </c>
    </row>
    <row r="24" ht="14.25" customHeight="1">
      <c r="B24" s="21" t="s">
        <v>14</v>
      </c>
      <c r="C24" s="1" t="s">
        <v>15</v>
      </c>
      <c r="D24" s="4" t="s">
        <v>16</v>
      </c>
      <c r="F24" s="21" t="s">
        <v>14</v>
      </c>
      <c r="G24" s="22" t="s">
        <v>17</v>
      </c>
      <c r="H24" s="23" t="s">
        <v>18</v>
      </c>
      <c r="J24" s="21" t="s">
        <v>14</v>
      </c>
      <c r="K24" s="22" t="s">
        <v>19</v>
      </c>
      <c r="L24" s="23" t="s">
        <v>18</v>
      </c>
      <c r="N24" s="12">
        <v>23.0</v>
      </c>
    </row>
    <row r="25" ht="14.25" customHeight="1">
      <c r="A25" s="28"/>
      <c r="B25" s="24">
        <v>22.9</v>
      </c>
      <c r="C25" s="25" t="str">
        <f>0.0005/B25</f>
        <v>2.18E-05</v>
      </c>
      <c r="D25" s="27" t="str">
        <f t="shared" ref="D25:D29" si="7">( (C$7/(2*C$6))^2 + ((9*C25*N$26)/(2*C$3*(C$4-C$5))) )^0.5 - (C$7/(2*C$6))</f>
        <v>4.24E-07</v>
      </c>
      <c r="F25" s="24">
        <v>3.8</v>
      </c>
      <c r="G25" s="25" t="str">
        <f>0.0005/F25</f>
        <v>1.32E-04</v>
      </c>
      <c r="H25" s="27" t="str">
        <f t="shared" ref="H25:H29" si="8">( -1*(4*PI())/3 ) * D$30^3 * (C$4-C$5) * (C$3/(G$23/C$8)) * (1 - (G25/AVERAGE(C$25:C$29)))</f>
        <v>4.54E-19</v>
      </c>
      <c r="J25" s="24">
        <v>5.7</v>
      </c>
      <c r="K25" s="25" t="str">
        <f>0.0005/J25</f>
        <v>8.77E-05</v>
      </c>
      <c r="L25" s="27" t="str">
        <f t="shared" ref="L25:L29" si="9">-((4*PI())/3) * D$30^3 * (C$4-C$5) * (C$3/(-G$23/C$8)) * (1+(ABS(K25)/AVERAGE(C$25:C$29)))</f>
        <v>4.48E-19</v>
      </c>
      <c r="N25" s="4" t="s">
        <v>20</v>
      </c>
    </row>
    <row r="26" ht="14.25" customHeight="1">
      <c r="A26" s="28"/>
      <c r="B26" s="29">
        <v>25.1</v>
      </c>
      <c r="C26" s="14" t="str">
        <f t="shared" ref="C26:C29" si="10">0.0005/(B26)</f>
        <v>1.99E-05</v>
      </c>
      <c r="D26" s="26" t="str">
        <f t="shared" si="7"/>
        <v>4.04E-07</v>
      </c>
      <c r="F26" s="29">
        <v>3.7</v>
      </c>
      <c r="G26" s="14" t="str">
        <f t="shared" ref="G26:G29" si="11">0.0005/(F26)</f>
        <v>1.35E-04</v>
      </c>
      <c r="H26" s="26" t="str">
        <f t="shared" si="8"/>
        <v>4.68E-19</v>
      </c>
      <c r="J26" s="29">
        <v>6.0</v>
      </c>
      <c r="K26" s="14" t="str">
        <f t="shared" ref="K26:K29" si="12">0.0005/(J26)</f>
        <v>8.33E-05</v>
      </c>
      <c r="L26" s="26" t="str">
        <f t="shared" si="9"/>
        <v>4.30E-19</v>
      </c>
      <c r="N26" s="30" t="str">
        <f>(1.8+(N24-15)*0.004765)*10^-5</f>
        <v>1.84E-05</v>
      </c>
    </row>
    <row r="27" ht="14.25" customHeight="1">
      <c r="A27" s="28"/>
      <c r="B27" s="29">
        <v>21.9</v>
      </c>
      <c r="C27" s="14" t="str">
        <f t="shared" si="10"/>
        <v>2.28E-05</v>
      </c>
      <c r="D27" s="26" t="str">
        <f t="shared" si="7"/>
        <v>4.35E-07</v>
      </c>
      <c r="F27" s="29">
        <v>4.1</v>
      </c>
      <c r="G27" s="14" t="str">
        <f t="shared" si="11"/>
        <v>1.22E-04</v>
      </c>
      <c r="H27" s="26" t="str">
        <f t="shared" si="8"/>
        <v>4.14E-19</v>
      </c>
      <c r="J27" s="29">
        <v>5.7</v>
      </c>
      <c r="K27" s="14" t="str">
        <f t="shared" si="12"/>
        <v>8.77E-05</v>
      </c>
      <c r="L27" s="26" t="str">
        <f t="shared" si="9"/>
        <v>4.48E-19</v>
      </c>
      <c r="N27" s="4" t="s">
        <v>21</v>
      </c>
      <c r="O27" s="3"/>
    </row>
    <row r="28" ht="14.25" customHeight="1">
      <c r="A28" s="28"/>
      <c r="B28" s="29">
        <v>23.3</v>
      </c>
      <c r="C28" s="14" t="str">
        <f t="shared" si="10"/>
        <v>2.15E-05</v>
      </c>
      <c r="D28" s="26" t="str">
        <f t="shared" si="7"/>
        <v>4.20E-07</v>
      </c>
      <c r="F28" s="29">
        <v>4.0</v>
      </c>
      <c r="G28" s="14" t="str">
        <f t="shared" si="11"/>
        <v>1.25E-04</v>
      </c>
      <c r="H28" s="26" t="str">
        <f t="shared" si="8"/>
        <v>4.27E-19</v>
      </c>
      <c r="J28" s="29">
        <v>6.3</v>
      </c>
      <c r="K28" s="14" t="str">
        <f t="shared" si="12"/>
        <v>7.94E-05</v>
      </c>
      <c r="L28" s="26" t="str">
        <f t="shared" si="9"/>
        <v>4.14E-19</v>
      </c>
      <c r="N28" s="31" t="str">
        <f>G$23/C$8</f>
        <v>29469.83</v>
      </c>
      <c r="O28" s="32"/>
    </row>
    <row r="29" ht="14.25" customHeight="1">
      <c r="A29" s="28"/>
      <c r="B29" s="33">
        <v>24.9</v>
      </c>
      <c r="C29" s="34" t="str">
        <f t="shared" si="10"/>
        <v>2.01E-05</v>
      </c>
      <c r="D29" s="30" t="str">
        <f t="shared" si="7"/>
        <v>4.06E-07</v>
      </c>
      <c r="F29" s="33">
        <v>4.1</v>
      </c>
      <c r="G29" s="34" t="str">
        <f t="shared" si="11"/>
        <v>1.22E-04</v>
      </c>
      <c r="H29" s="30" t="str">
        <f t="shared" si="8"/>
        <v>4.14E-19</v>
      </c>
      <c r="J29" s="33">
        <v>5.6</v>
      </c>
      <c r="K29" s="34" t="str">
        <f t="shared" si="12"/>
        <v>8.93E-05</v>
      </c>
      <c r="L29" s="30" t="str">
        <f t="shared" si="9"/>
        <v>4.54E-19</v>
      </c>
      <c r="N29" s="3"/>
    </row>
    <row r="30" ht="14.25" customHeight="1">
      <c r="B30" s="3"/>
      <c r="C30" s="3"/>
      <c r="D30" s="14" t="str">
        <f>AVERAGE(D25:D29)</f>
        <v>4.18E-07</v>
      </c>
      <c r="F30" s="3"/>
    </row>
    <row r="31" ht="14.25" customHeight="1">
      <c r="B31" s="3"/>
      <c r="C31" s="3"/>
      <c r="D31" s="3"/>
      <c r="F31" s="3"/>
    </row>
    <row r="32" ht="14.25" customHeight="1"/>
    <row r="33" ht="14.25" customHeight="1">
      <c r="B33" s="17" t="s">
        <v>10</v>
      </c>
      <c r="C33" s="18">
        <v>0.0</v>
      </c>
      <c r="D33" s="2"/>
      <c r="F33" s="17" t="s">
        <v>10</v>
      </c>
      <c r="G33" s="19">
        <v>230.0</v>
      </c>
      <c r="H33" s="2" t="s">
        <v>11</v>
      </c>
      <c r="J33" s="17" t="s">
        <v>10</v>
      </c>
      <c r="K33" s="18" t="str">
        <f>-G33</f>
        <v>-230</v>
      </c>
      <c r="L33" s="2" t="s">
        <v>12</v>
      </c>
      <c r="N33" s="20" t="s">
        <v>13</v>
      </c>
    </row>
    <row r="34" ht="14.25" customHeight="1">
      <c r="B34" s="21" t="s">
        <v>14</v>
      </c>
      <c r="C34" s="1" t="s">
        <v>15</v>
      </c>
      <c r="D34" s="22" t="s">
        <v>16</v>
      </c>
      <c r="F34" s="21" t="s">
        <v>14</v>
      </c>
      <c r="G34" s="22" t="s">
        <v>17</v>
      </c>
      <c r="H34" s="23" t="s">
        <v>18</v>
      </c>
      <c r="J34" s="21" t="s">
        <v>14</v>
      </c>
      <c r="K34" s="22" t="s">
        <v>19</v>
      </c>
      <c r="L34" s="23" t="s">
        <v>18</v>
      </c>
      <c r="N34" s="12">
        <v>23.5</v>
      </c>
    </row>
    <row r="35" ht="14.25" customHeight="1">
      <c r="B35" s="4">
        <v>26.2</v>
      </c>
      <c r="C35" s="25" t="str">
        <f>0.0005/B35</f>
        <v>1.91E-05</v>
      </c>
      <c r="D35" s="27" t="str">
        <f t="shared" ref="D35:D39" si="13">( (C$7/(2*C$6))^2 + ((9*C35*N$36)/(2*C$3*(C$4-C$5))) )^0.5 - (C$7/(2*C$6))</f>
        <v>3.95E-07</v>
      </c>
      <c r="F35" s="24">
        <v>4.6</v>
      </c>
      <c r="G35" s="25" t="str">
        <f>0.0005/F35</f>
        <v>1.09E-04</v>
      </c>
      <c r="H35" s="27" t="str">
        <f t="shared" ref="H35:H39" si="14">( -1*(4*PI())/3 ) * D$40^3 * (C$4-C$5) * (C$3/(G$33/C$8)) * (1 - (G35/AVERAGE(C$35:C$39)))</f>
        <v>3.17E-19</v>
      </c>
      <c r="I35" s="28"/>
      <c r="J35" s="24">
        <v>9.2</v>
      </c>
      <c r="K35" s="25" t="str">
        <f>0.0005/J35</f>
        <v>5.43E-05</v>
      </c>
      <c r="L35" s="27" t="str">
        <f t="shared" ref="L35:L39" si="15">-((4*PI())/3) * D$40^3 * (C$4-C$5) * (C$3/(-G$33/C$8)) * (1+(ABS(K35)/AVERAGE(C$35:C$39)))</f>
        <v>2.65E-19</v>
      </c>
      <c r="N35" s="4" t="s">
        <v>20</v>
      </c>
    </row>
    <row r="36" ht="14.25" customHeight="1">
      <c r="B36" s="7">
        <v>29.3</v>
      </c>
      <c r="C36" s="14" t="str">
        <f t="shared" ref="C36:C39" si="16">0.0005/(B36)</f>
        <v>1.71E-05</v>
      </c>
      <c r="D36" s="26" t="str">
        <f t="shared" si="13"/>
        <v>3.71E-07</v>
      </c>
      <c r="F36" s="29">
        <v>4.8</v>
      </c>
      <c r="G36" s="14" t="str">
        <f t="shared" ref="G36:G39" si="17">0.0005/(F36)</f>
        <v>1.04E-04</v>
      </c>
      <c r="H36" s="26" t="str">
        <f t="shared" si="14"/>
        <v>3.01E-19</v>
      </c>
      <c r="I36" s="28"/>
      <c r="J36" s="29">
        <v>8.0</v>
      </c>
      <c r="K36" s="14" t="str">
        <f t="shared" ref="K36:K39" si="18">0.0005/(J36)</f>
        <v>6.25E-05</v>
      </c>
      <c r="L36" s="26" t="str">
        <f t="shared" si="15"/>
        <v>2.94E-19</v>
      </c>
      <c r="N36" s="30" t="str">
        <f>(1.8+(N34-15)*0.004765)*10^-5</f>
        <v>1.84E-05</v>
      </c>
    </row>
    <row r="37" ht="14.25" customHeight="1">
      <c r="B37" s="7">
        <v>21.7</v>
      </c>
      <c r="C37" s="14" t="str">
        <f t="shared" si="16"/>
        <v>2.30E-05</v>
      </c>
      <c r="D37" s="26" t="str">
        <f t="shared" si="13"/>
        <v>4.37E-07</v>
      </c>
      <c r="F37" s="29">
        <v>5.3</v>
      </c>
      <c r="G37" s="14" t="str">
        <f t="shared" si="17"/>
        <v>9.43E-05</v>
      </c>
      <c r="H37" s="26" t="str">
        <f t="shared" si="14"/>
        <v>2.66E-19</v>
      </c>
      <c r="I37" s="28"/>
      <c r="J37" s="29">
        <v>8.0</v>
      </c>
      <c r="K37" s="14" t="str">
        <f t="shared" si="18"/>
        <v>6.25E-05</v>
      </c>
      <c r="L37" s="26" t="str">
        <f t="shared" si="15"/>
        <v>2.94E-19</v>
      </c>
      <c r="N37" s="4" t="s">
        <v>21</v>
      </c>
      <c r="O37" s="3"/>
    </row>
    <row r="38" ht="14.25" customHeight="1">
      <c r="B38" s="7">
        <v>23.4</v>
      </c>
      <c r="C38" s="14" t="str">
        <f t="shared" si="16"/>
        <v>2.14E-05</v>
      </c>
      <c r="D38" s="26" t="str">
        <f t="shared" si="13"/>
        <v>4.20E-07</v>
      </c>
      <c r="F38" s="29">
        <v>5.0</v>
      </c>
      <c r="G38" s="14" t="str">
        <f t="shared" si="17"/>
        <v>1.00E-04</v>
      </c>
      <c r="H38" s="26" t="str">
        <f t="shared" si="14"/>
        <v>2.86E-19</v>
      </c>
      <c r="I38" s="28"/>
      <c r="J38" s="29">
        <v>7.8</v>
      </c>
      <c r="K38" s="14" t="str">
        <f t="shared" si="18"/>
        <v>6.41E-05</v>
      </c>
      <c r="L38" s="26" t="str">
        <f t="shared" si="15"/>
        <v>3.00E-19</v>
      </c>
      <c r="N38" s="31" t="str">
        <f>G$33/C$8</f>
        <v>32430.91</v>
      </c>
      <c r="O38" s="32"/>
    </row>
    <row r="39" ht="14.25" customHeight="1">
      <c r="B39" s="12">
        <v>27.1</v>
      </c>
      <c r="C39" s="34" t="str">
        <f t="shared" si="16"/>
        <v>1.85E-05</v>
      </c>
      <c r="D39" s="30" t="str">
        <f t="shared" si="13"/>
        <v>3.87E-07</v>
      </c>
      <c r="F39" s="33">
        <v>4.9</v>
      </c>
      <c r="G39" s="34" t="str">
        <f t="shared" si="17"/>
        <v>1.02E-04</v>
      </c>
      <c r="H39" s="30" t="str">
        <f t="shared" si="14"/>
        <v>2.94E-19</v>
      </c>
      <c r="I39" s="28"/>
      <c r="J39" s="33">
        <v>8.3</v>
      </c>
      <c r="K39" s="34" t="str">
        <f t="shared" si="18"/>
        <v>6.02E-05</v>
      </c>
      <c r="L39" s="30" t="str">
        <f t="shared" si="15"/>
        <v>2.86E-19</v>
      </c>
      <c r="N39" s="3"/>
    </row>
    <row r="40" ht="14.25" customHeight="1">
      <c r="B40" s="3"/>
      <c r="C40" s="3"/>
      <c r="D40" s="14" t="str">
        <f>AVERAGE(D35:D39)</f>
        <v>4.02E-07</v>
      </c>
      <c r="F40" s="3"/>
    </row>
    <row r="41" ht="14.25" customHeight="1"/>
    <row r="42" ht="14.25" customHeight="1"/>
    <row r="43" ht="14.25" customHeight="1">
      <c r="B43" s="17" t="s">
        <v>10</v>
      </c>
      <c r="C43" s="18">
        <v>0.0</v>
      </c>
      <c r="D43" s="2"/>
      <c r="F43" s="17" t="s">
        <v>10</v>
      </c>
      <c r="G43" s="19">
        <v>265.0</v>
      </c>
      <c r="H43" s="2" t="s">
        <v>11</v>
      </c>
      <c r="J43" s="17" t="s">
        <v>10</v>
      </c>
      <c r="K43" s="18" t="str">
        <f>-G43</f>
        <v>-265</v>
      </c>
      <c r="L43" s="2" t="s">
        <v>12</v>
      </c>
      <c r="N43" s="20" t="s">
        <v>13</v>
      </c>
    </row>
    <row r="44" ht="14.25" customHeight="1">
      <c r="B44" s="35" t="s">
        <v>14</v>
      </c>
      <c r="C44" s="1" t="s">
        <v>15</v>
      </c>
      <c r="D44" s="22" t="s">
        <v>16</v>
      </c>
      <c r="F44" s="35" t="s">
        <v>14</v>
      </c>
      <c r="G44" s="22" t="s">
        <v>17</v>
      </c>
      <c r="H44" s="23" t="s">
        <v>18</v>
      </c>
      <c r="J44" s="35" t="s">
        <v>14</v>
      </c>
      <c r="K44" s="22" t="s">
        <v>19</v>
      </c>
      <c r="L44" s="23" t="s">
        <v>18</v>
      </c>
      <c r="N44" s="12">
        <v>23.5</v>
      </c>
    </row>
    <row r="45" ht="14.25" customHeight="1">
      <c r="B45" s="36">
        <v>14.6</v>
      </c>
      <c r="C45" s="37" t="str">
        <f>0.0005/B45</f>
        <v>3.42E-05</v>
      </c>
      <c r="D45" s="27" t="str">
        <f t="shared" ref="D45:D49" si="19">( (C$7/(2*C$6))^2 + ((9*C45*N$46)/(2*C$3*(C$4-C$5))) )^0.5 - (C$7/(2*C$6))</f>
        <v>5.41E-07</v>
      </c>
      <c r="F45" s="38">
        <v>2.6</v>
      </c>
      <c r="G45" s="37" t="str">
        <f>0.0005/F45</f>
        <v>1.92E-04</v>
      </c>
      <c r="H45" s="27" t="str">
        <f t="shared" ref="H45:H49" si="20">( -1*(4*PI())/3 ) * D$50^3 * (C$4-C$5) * (C$3/(G$43/C$8)) * (1 - (G45/AVERAGE(C$45:C$49)))</f>
        <v>6.94E-19</v>
      </c>
      <c r="J45" s="36">
        <v>3.4</v>
      </c>
      <c r="K45" s="37" t="str">
        <f>0.0005/J45</f>
        <v>1.47E-04</v>
      </c>
      <c r="L45" s="27" t="str">
        <f t="shared" ref="L45:L49" si="21">-((4*PI())/3) * D$50^3 * (C$4-C$5) * (C$3/(-G$43/C$8)) * (1+(ABS(K45)/AVERAGE(C$45:C$49)))</f>
        <v>7.99E-19</v>
      </c>
      <c r="N45" s="4" t="s">
        <v>20</v>
      </c>
    </row>
    <row r="46" ht="14.25" customHeight="1">
      <c r="B46" s="39">
        <v>14.0</v>
      </c>
      <c r="C46" s="40" t="str">
        <f t="shared" ref="C46:C49" si="22">0.0005/(B46)</f>
        <v>3.57E-05</v>
      </c>
      <c r="D46" s="26" t="str">
        <f t="shared" si="19"/>
        <v>5.54E-07</v>
      </c>
      <c r="F46" s="41">
        <v>2.2</v>
      </c>
      <c r="G46" s="40" t="str">
        <f t="shared" ref="G46:G49" si="23">0.0005/(F46)</f>
        <v>2.27E-04</v>
      </c>
      <c r="H46" s="26" t="str">
        <f t="shared" si="20"/>
        <v>8.47E-19</v>
      </c>
      <c r="J46" s="39">
        <v>3.7</v>
      </c>
      <c r="K46" s="40" t="str">
        <f t="shared" ref="K46:K49" si="24">0.0005/(J46)</f>
        <v>1.35E-04</v>
      </c>
      <c r="L46" s="26" t="str">
        <f t="shared" si="21"/>
        <v>7.47E-19</v>
      </c>
      <c r="N46" s="30" t="str">
        <f>(1.8+(N44-15)*0.004765)*10^-5</f>
        <v>1.84E-05</v>
      </c>
    </row>
    <row r="47" ht="14.25" customHeight="1">
      <c r="B47" s="39">
        <v>14.3</v>
      </c>
      <c r="C47" s="40" t="str">
        <f t="shared" si="22"/>
        <v>3.50E-05</v>
      </c>
      <c r="D47" s="26" t="str">
        <f t="shared" si="19"/>
        <v>5.47E-07</v>
      </c>
      <c r="F47" s="41">
        <v>2.4</v>
      </c>
      <c r="G47" s="40" t="str">
        <f t="shared" si="23"/>
        <v>2.08E-04</v>
      </c>
      <c r="H47" s="26" t="str">
        <f t="shared" si="20"/>
        <v>7.64E-19</v>
      </c>
      <c r="J47" s="39">
        <v>3.4</v>
      </c>
      <c r="K47" s="40" t="str">
        <f t="shared" si="24"/>
        <v>1.47E-04</v>
      </c>
      <c r="L47" s="26" t="str">
        <f t="shared" si="21"/>
        <v>7.99E-19</v>
      </c>
      <c r="N47" s="4" t="s">
        <v>21</v>
      </c>
      <c r="O47" s="3"/>
    </row>
    <row r="48" ht="14.25" customHeight="1">
      <c r="B48" s="39">
        <v>14.4</v>
      </c>
      <c r="C48" s="40" t="str">
        <f t="shared" si="22"/>
        <v>3.47E-05</v>
      </c>
      <c r="D48" s="26" t="str">
        <f t="shared" si="19"/>
        <v>5.45E-07</v>
      </c>
      <c r="F48" s="41">
        <v>2.4</v>
      </c>
      <c r="G48" s="40" t="str">
        <f t="shared" si="23"/>
        <v>2.08E-04</v>
      </c>
      <c r="H48" s="26" t="str">
        <f t="shared" si="20"/>
        <v>7.64E-19</v>
      </c>
      <c r="J48" s="39">
        <v>3.4</v>
      </c>
      <c r="K48" s="40" t="str">
        <f t="shared" si="24"/>
        <v>1.47E-04</v>
      </c>
      <c r="L48" s="26" t="str">
        <f t="shared" si="21"/>
        <v>7.99E-19</v>
      </c>
      <c r="N48" s="31" t="str">
        <f>G43/C$8</f>
        <v>37366.05</v>
      </c>
      <c r="O48" s="32"/>
    </row>
    <row r="49" ht="14.25" customHeight="1">
      <c r="B49" s="42">
        <v>15.0</v>
      </c>
      <c r="C49" s="43" t="str">
        <f t="shared" si="22"/>
        <v>3.33E-05</v>
      </c>
      <c r="D49" s="30" t="str">
        <f t="shared" si="19"/>
        <v>5.34E-07</v>
      </c>
      <c r="F49" s="44">
        <v>2.5</v>
      </c>
      <c r="G49" s="43" t="str">
        <f t="shared" si="23"/>
        <v>2.00E-04</v>
      </c>
      <c r="H49" s="30" t="str">
        <f t="shared" si="20"/>
        <v>7.27E-19</v>
      </c>
      <c r="J49" s="42">
        <v>3.7</v>
      </c>
      <c r="K49" s="43" t="str">
        <f t="shared" si="24"/>
        <v>1.35E-04</v>
      </c>
      <c r="L49" s="30" t="str">
        <f t="shared" si="21"/>
        <v>7.47E-19</v>
      </c>
      <c r="N49" s="3"/>
    </row>
    <row r="50" ht="14.25" customHeight="1">
      <c r="B50" s="3"/>
      <c r="C50" s="3"/>
      <c r="D50" s="14" t="str">
        <f>AVERAGE(D45:D49)</f>
        <v>5.44E-07</v>
      </c>
      <c r="F50" s="3"/>
    </row>
    <row r="51" ht="14.25" customHeight="1"/>
    <row r="52" ht="14.25" customHeight="1"/>
    <row r="53" ht="14.25" customHeight="1">
      <c r="B53" s="17" t="s">
        <v>10</v>
      </c>
      <c r="C53" s="18">
        <v>0.0</v>
      </c>
      <c r="D53" s="2"/>
      <c r="F53" s="17" t="s">
        <v>10</v>
      </c>
      <c r="G53" s="19">
        <v>304.0</v>
      </c>
      <c r="H53" s="2" t="s">
        <v>11</v>
      </c>
      <c r="J53" s="17" t="s">
        <v>10</v>
      </c>
      <c r="K53" s="18" t="str">
        <f>-G53</f>
        <v>-304</v>
      </c>
      <c r="L53" s="2"/>
      <c r="N53" s="20" t="s">
        <v>13</v>
      </c>
    </row>
    <row r="54" ht="14.25" customHeight="1">
      <c r="B54" s="35" t="s">
        <v>14</v>
      </c>
      <c r="C54" s="1" t="s">
        <v>15</v>
      </c>
      <c r="D54" s="22" t="s">
        <v>16</v>
      </c>
      <c r="F54" s="35" t="s">
        <v>14</v>
      </c>
      <c r="G54" s="22" t="s">
        <v>17</v>
      </c>
      <c r="H54" s="23" t="s">
        <v>18</v>
      </c>
      <c r="J54" s="35" t="s">
        <v>14</v>
      </c>
      <c r="K54" s="22" t="s">
        <v>19</v>
      </c>
      <c r="L54" s="23" t="s">
        <v>18</v>
      </c>
      <c r="N54" s="12">
        <v>23.5</v>
      </c>
    </row>
    <row r="55" ht="14.25" customHeight="1">
      <c r="B55" s="38">
        <v>9.6</v>
      </c>
      <c r="C55" s="37" t="str">
        <f>0.0005/B55</f>
        <v>5.21E-05</v>
      </c>
      <c r="D55" s="27" t="str">
        <f t="shared" ref="D55:D59" si="25">( (C$7/(2*C$6))^2 + ((9*C55*N$56)/(2*C$3*(C$4-C$5))) )^0.5 - (C$7/(2*C$6))</f>
        <v>6.76E-07</v>
      </c>
      <c r="F55" s="38">
        <v>2.6</v>
      </c>
      <c r="G55" s="37" t="str">
        <f>0.0005/F55</f>
        <v>1.92E-04</v>
      </c>
      <c r="H55" s="27" t="str">
        <f t="shared" ref="H55:H59" si="26">( -1*(4*PI())/3 ) * D$60^3 * (C$4-C$5) * (C$3/(G$53/C$8)) * (1 - (G55/AVERAGE(C$55:C$59)))</f>
        <v>6.79E-19</v>
      </c>
      <c r="J55" s="36">
        <v>4.8</v>
      </c>
      <c r="K55" s="37" t="str">
        <f>0.0005/J55</f>
        <v>1.04E-04</v>
      </c>
      <c r="L55" s="27" t="str">
        <f t="shared" ref="L55:L59" si="27">-((4*PI())/3) * D$60^3 * (C$4-C$5) * (C$3/(-G$53/C$8)) * (1+(ABS(K55)/AVERAGE(C$55:C$59)))</f>
        <v>7.34E-19</v>
      </c>
      <c r="N55" s="4" t="s">
        <v>20</v>
      </c>
    </row>
    <row r="56" ht="14.25" customHeight="1">
      <c r="B56" s="41">
        <v>10.6</v>
      </c>
      <c r="C56" s="40" t="str">
        <f t="shared" ref="C56:C59" si="28">0.0005/(B56)</f>
        <v>4.72E-05</v>
      </c>
      <c r="D56" s="26" t="str">
        <f t="shared" si="25"/>
        <v>6.42E-07</v>
      </c>
      <c r="F56" s="41">
        <v>2.5</v>
      </c>
      <c r="G56" s="40" t="str">
        <f t="shared" ref="G56:G59" si="29">0.0005/(F56)</f>
        <v>2.00E-04</v>
      </c>
      <c r="H56" s="26" t="str">
        <f t="shared" si="26"/>
        <v>7.15E-19</v>
      </c>
      <c r="J56" s="39">
        <v>4.3</v>
      </c>
      <c r="K56" s="40" t="str">
        <f t="shared" ref="K56:K59" si="30">0.0005/(J56)</f>
        <v>1.16E-04</v>
      </c>
      <c r="L56" s="26" t="str">
        <f t="shared" si="27"/>
        <v>7.91E-19</v>
      </c>
      <c r="N56" s="30" t="str">
        <f>(1.8+(N54-15)*0.004765)*10^-5</f>
        <v>1.84E-05</v>
      </c>
    </row>
    <row r="57" ht="14.25" customHeight="1">
      <c r="B57" s="41">
        <v>10.1</v>
      </c>
      <c r="C57" s="40" t="str">
        <f t="shared" si="28"/>
        <v>4.95E-05</v>
      </c>
      <c r="D57" s="26" t="str">
        <f t="shared" si="25"/>
        <v>6.59E-07</v>
      </c>
      <c r="F57" s="41">
        <v>2.5</v>
      </c>
      <c r="G57" s="40" t="str">
        <f t="shared" si="29"/>
        <v>2.00E-04</v>
      </c>
      <c r="H57" s="26" t="str">
        <f t="shared" si="26"/>
        <v>7.15E-19</v>
      </c>
      <c r="J57" s="39">
        <v>5.1</v>
      </c>
      <c r="K57" s="40" t="str">
        <f t="shared" si="30"/>
        <v>9.80E-05</v>
      </c>
      <c r="L57" s="26" t="str">
        <f t="shared" si="27"/>
        <v>7.05E-19</v>
      </c>
      <c r="N57" s="4" t="s">
        <v>21</v>
      </c>
      <c r="O57" s="3"/>
    </row>
    <row r="58" ht="14.25" customHeight="1">
      <c r="B58" s="41">
        <v>10.1</v>
      </c>
      <c r="C58" s="40" t="str">
        <f t="shared" si="28"/>
        <v>4.95E-05</v>
      </c>
      <c r="D58" s="26" t="str">
        <f t="shared" si="25"/>
        <v>6.59E-07</v>
      </c>
      <c r="F58" s="41">
        <v>2.3</v>
      </c>
      <c r="G58" s="40" t="str">
        <f t="shared" si="29"/>
        <v>2.17E-04</v>
      </c>
      <c r="H58" s="26" t="str">
        <f t="shared" si="26"/>
        <v>7.98E-19</v>
      </c>
      <c r="J58" s="39">
        <v>4.7</v>
      </c>
      <c r="K58" s="40" t="str">
        <f t="shared" si="30"/>
        <v>1.06E-04</v>
      </c>
      <c r="L58" s="26" t="str">
        <f t="shared" si="27"/>
        <v>7.44E-19</v>
      </c>
      <c r="N58" s="31" t="str">
        <f>G53/C$8</f>
        <v>42865.20</v>
      </c>
      <c r="O58" s="32"/>
    </row>
    <row r="59" ht="14.25" customHeight="1">
      <c r="B59" s="44">
        <v>9.8</v>
      </c>
      <c r="C59" s="43" t="str">
        <f t="shared" si="28"/>
        <v>5.10E-05</v>
      </c>
      <c r="D59" s="30" t="str">
        <f t="shared" si="25"/>
        <v>6.69E-07</v>
      </c>
      <c r="F59" s="44">
        <v>2.5</v>
      </c>
      <c r="G59" s="43" t="str">
        <f t="shared" si="29"/>
        <v>2.00E-04</v>
      </c>
      <c r="H59" s="30" t="str">
        <f t="shared" si="26"/>
        <v>7.15E-19</v>
      </c>
      <c r="J59" s="42">
        <v>4.6</v>
      </c>
      <c r="K59" s="43" t="str">
        <f t="shared" si="30"/>
        <v>1.09E-04</v>
      </c>
      <c r="L59" s="30" t="str">
        <f t="shared" si="27"/>
        <v>7.55E-19</v>
      </c>
      <c r="N59" s="3"/>
    </row>
    <row r="60" ht="14.25" customHeight="1">
      <c r="B60" s="3"/>
      <c r="C60" s="3"/>
      <c r="D60" s="14" t="str">
        <f>AVERAGE(D55:D59)</f>
        <v>6.61E-07</v>
      </c>
      <c r="F60" s="3"/>
    </row>
    <row r="61" ht="14.25" customHeight="1"/>
    <row r="62" ht="14.25" customHeight="1"/>
    <row r="63" ht="14.25" customHeight="1">
      <c r="B63" s="17" t="s">
        <v>10</v>
      </c>
      <c r="C63" s="18">
        <v>0.0</v>
      </c>
      <c r="D63" s="2"/>
      <c r="F63" s="17" t="s">
        <v>10</v>
      </c>
      <c r="G63" s="19">
        <v>358.0</v>
      </c>
      <c r="H63" s="2" t="s">
        <v>11</v>
      </c>
      <c r="J63" s="17" t="s">
        <v>10</v>
      </c>
      <c r="K63" s="18" t="str">
        <f>-G63</f>
        <v>-358</v>
      </c>
      <c r="L63" s="2" t="s">
        <v>12</v>
      </c>
      <c r="N63" s="20" t="s">
        <v>13</v>
      </c>
    </row>
    <row r="64" ht="14.25" customHeight="1">
      <c r="B64" s="35" t="s">
        <v>14</v>
      </c>
      <c r="C64" s="1" t="s">
        <v>15</v>
      </c>
      <c r="D64" s="22" t="s">
        <v>16</v>
      </c>
      <c r="F64" s="35" t="s">
        <v>14</v>
      </c>
      <c r="G64" s="22" t="s">
        <v>17</v>
      </c>
      <c r="H64" s="23" t="s">
        <v>18</v>
      </c>
      <c r="J64" s="35" t="s">
        <v>14</v>
      </c>
      <c r="K64" s="22" t="s">
        <v>19</v>
      </c>
      <c r="L64" s="23" t="s">
        <v>18</v>
      </c>
      <c r="N64" s="12">
        <v>23.5</v>
      </c>
    </row>
    <row r="65" ht="14.25" customHeight="1">
      <c r="B65" s="38">
        <v>19.9</v>
      </c>
      <c r="C65" s="37" t="str">
        <f>0.0005/B65</f>
        <v>2.51E-05</v>
      </c>
      <c r="D65" s="27" t="str">
        <f t="shared" ref="D65:D69" si="31">( (C$7/(2*C$6))^2 + ((9*C65*N$66)/(2*C$3*(C$4-C$5))) )^0.5 - (C$7/(2*C$6))</f>
        <v>4.58E-07</v>
      </c>
      <c r="F65" s="38">
        <v>3.8</v>
      </c>
      <c r="G65" s="37" t="str">
        <f>0.0005/F65</f>
        <v>1.32E-04</v>
      </c>
      <c r="H65" s="27" t="str">
        <f t="shared" ref="H65:H69" si="32">( -1*(4*PI())/3 ) * D$70^3 * (C$4-C$5) * (C$3/(G$63/C$8)) * (1 - (G65/AVERAGE(C$65:C$69)))</f>
        <v>2.91E-19</v>
      </c>
      <c r="J65" s="45">
        <v>5.6</v>
      </c>
      <c r="K65" s="37" t="str">
        <f>0.0005/J65</f>
        <v>8.93E-05</v>
      </c>
      <c r="L65" s="27" t="str">
        <f t="shared" ref="L65:L69" si="33">-((4*PI())/3) * D$70^3 * (C$4-C$5) * (C$3/(-G$63/C$8)) * (1+(ABS(K65)/AVERAGE(C$65:C$69)))</f>
        <v>3.22E-19</v>
      </c>
      <c r="N65" s="4" t="s">
        <v>20</v>
      </c>
    </row>
    <row r="66" ht="14.25" customHeight="1">
      <c r="B66" s="41">
        <v>17.7</v>
      </c>
      <c r="C66" s="40" t="str">
        <f t="shared" ref="C66:C69" si="34">0.0005/(B66)</f>
        <v>2.82E-05</v>
      </c>
      <c r="D66" s="26" t="str">
        <f t="shared" si="31"/>
        <v>4.88E-07</v>
      </c>
      <c r="F66" s="41">
        <v>3.3</v>
      </c>
      <c r="G66" s="40" t="str">
        <f t="shared" ref="G66:G69" si="35">0.0005/(F66)</f>
        <v>1.52E-04</v>
      </c>
      <c r="H66" s="26" t="str">
        <f t="shared" si="32"/>
        <v>3.47E-19</v>
      </c>
      <c r="J66" s="46">
        <v>5.6</v>
      </c>
      <c r="K66" s="40" t="str">
        <f t="shared" ref="K66:K69" si="36">0.0005/(J66)</f>
        <v>8.93E-05</v>
      </c>
      <c r="L66" s="26" t="str">
        <f t="shared" si="33"/>
        <v>3.22E-19</v>
      </c>
      <c r="N66" s="30" t="str">
        <f>(1.8+(N64-15)*0.004765)*10^-5</f>
        <v>1.84E-05</v>
      </c>
    </row>
    <row r="67" ht="14.25" customHeight="1">
      <c r="B67" s="41">
        <v>17.5</v>
      </c>
      <c r="C67" s="40" t="str">
        <f t="shared" si="34"/>
        <v>2.86E-05</v>
      </c>
      <c r="D67" s="26" t="str">
        <f t="shared" si="31"/>
        <v>4.91E-07</v>
      </c>
      <c r="F67" s="41">
        <v>3.5</v>
      </c>
      <c r="G67" s="40" t="str">
        <f t="shared" si="35"/>
        <v>1.43E-04</v>
      </c>
      <c r="H67" s="26" t="str">
        <f t="shared" si="32"/>
        <v>3.23E-19</v>
      </c>
      <c r="J67" s="46">
        <v>6.1</v>
      </c>
      <c r="K67" s="40" t="str">
        <f t="shared" si="36"/>
        <v>8.20E-05</v>
      </c>
      <c r="L67" s="26" t="str">
        <f t="shared" si="33"/>
        <v>3.02E-19</v>
      </c>
      <c r="N67" s="4" t="s">
        <v>21</v>
      </c>
      <c r="O67" s="3"/>
    </row>
    <row r="68" ht="14.25" customHeight="1">
      <c r="B68" s="41">
        <v>17.7</v>
      </c>
      <c r="C68" s="40" t="str">
        <f t="shared" si="34"/>
        <v>2.82E-05</v>
      </c>
      <c r="D68" s="26" t="str">
        <f t="shared" si="31"/>
        <v>4.88E-07</v>
      </c>
      <c r="F68" s="41">
        <v>3.5</v>
      </c>
      <c r="G68" s="40" t="str">
        <f t="shared" si="35"/>
        <v>1.43E-04</v>
      </c>
      <c r="H68" s="26" t="str">
        <f t="shared" si="32"/>
        <v>3.23E-19</v>
      </c>
      <c r="J68" s="46">
        <v>6.2</v>
      </c>
      <c r="K68" s="40" t="str">
        <f t="shared" si="36"/>
        <v>8.06E-05</v>
      </c>
      <c r="L68" s="26" t="str">
        <f t="shared" si="33"/>
        <v>2.98E-19</v>
      </c>
      <c r="N68" s="31" t="str">
        <f>G63/C$8</f>
        <v>50479.41</v>
      </c>
      <c r="O68" s="32"/>
    </row>
    <row r="69" ht="14.25" customHeight="1">
      <c r="B69" s="44">
        <v>21.1</v>
      </c>
      <c r="C69" s="43" t="str">
        <f t="shared" si="34"/>
        <v>2.37E-05</v>
      </c>
      <c r="D69" s="30" t="str">
        <f t="shared" si="31"/>
        <v>4.44E-07</v>
      </c>
      <c r="F69" s="44">
        <v>3.8</v>
      </c>
      <c r="G69" s="43" t="str">
        <f t="shared" si="35"/>
        <v>1.32E-04</v>
      </c>
      <c r="H69" s="30" t="str">
        <f t="shared" si="32"/>
        <v>2.91E-19</v>
      </c>
      <c r="J69" s="47">
        <v>6.0</v>
      </c>
      <c r="K69" s="43" t="str">
        <f t="shared" si="36"/>
        <v>8.33E-05</v>
      </c>
      <c r="L69" s="30" t="str">
        <f t="shared" si="33"/>
        <v>3.06E-19</v>
      </c>
      <c r="N69" s="3"/>
    </row>
    <row r="70" ht="14.25" customHeight="1">
      <c r="B70" s="3"/>
      <c r="C70" s="3"/>
      <c r="D70" s="14" t="str">
        <f>AVERAGE(D65:D69)</f>
        <v>4.74E-07</v>
      </c>
      <c r="F70" s="3"/>
    </row>
    <row r="71" ht="14.25" customHeight="1"/>
    <row r="72" ht="14.25" customHeight="1"/>
    <row r="73" ht="14.25" customHeight="1">
      <c r="B73" s="17" t="s">
        <v>10</v>
      </c>
      <c r="C73" s="18">
        <v>0.0</v>
      </c>
      <c r="D73" s="2"/>
      <c r="F73" s="17" t="s">
        <v>10</v>
      </c>
      <c r="G73" s="19">
        <v>328.0</v>
      </c>
      <c r="H73" s="2" t="s">
        <v>11</v>
      </c>
      <c r="J73" s="17" t="s">
        <v>10</v>
      </c>
      <c r="K73" s="18" t="str">
        <f>-G73</f>
        <v>-328</v>
      </c>
      <c r="L73" s="2" t="s">
        <v>12</v>
      </c>
      <c r="N73" s="20" t="s">
        <v>13</v>
      </c>
    </row>
    <row r="74" ht="14.25" customHeight="1">
      <c r="B74" s="35" t="s">
        <v>14</v>
      </c>
      <c r="C74" s="1" t="s">
        <v>15</v>
      </c>
      <c r="D74" s="22" t="s">
        <v>16</v>
      </c>
      <c r="F74" s="35" t="s">
        <v>14</v>
      </c>
      <c r="G74" s="22" t="s">
        <v>17</v>
      </c>
      <c r="H74" s="23" t="s">
        <v>18</v>
      </c>
      <c r="J74" s="35" t="s">
        <v>14</v>
      </c>
      <c r="K74" s="22" t="s">
        <v>19</v>
      </c>
      <c r="L74" s="23" t="s">
        <v>18</v>
      </c>
      <c r="N74" s="12">
        <v>23.5</v>
      </c>
    </row>
    <row r="75" ht="14.25" customHeight="1">
      <c r="B75" s="38">
        <v>22.6</v>
      </c>
      <c r="C75" s="37" t="str">
        <f>0.0005/B75</f>
        <v>2.21E-05</v>
      </c>
      <c r="D75" s="27" t="str">
        <f t="shared" ref="D75:D79" si="37">( (C$7/(2*C$6))^2 + ((9*C75*N$76)/(2*C$3*(C$4-C$5))) )^0.5 - (C$7/(2*C$6))</f>
        <v>4.28E-07</v>
      </c>
      <c r="F75" s="38">
        <v>3.8</v>
      </c>
      <c r="G75" s="37" t="str">
        <f>0.0005/F75</f>
        <v>1.32E-04</v>
      </c>
      <c r="H75" s="27" t="str">
        <f t="shared" ref="H75:H79" si="38">( -1*(4*PI())/3 ) * D$80^3 * (C$4-C$5) * (C$3/(G$73/C$8)) * (1 - (G75/AVERAGE(C$75:C$79)))</f>
        <v>3.08E-19</v>
      </c>
      <c r="J75" s="36">
        <v>6.2</v>
      </c>
      <c r="K75" s="37" t="str">
        <f>0.0005/J75</f>
        <v>8.06E-05</v>
      </c>
      <c r="L75" s="27" t="str">
        <f t="shared" ref="L75:L79" si="39">-((4*PI())/3) * D$80^3 * (C$4-C$5) * (C$3/(-G$73/C$8)) * (1+(ABS(K75)/AVERAGE(C$75:C$79)))</f>
        <v>3.03E-19</v>
      </c>
      <c r="N75" s="4" t="s">
        <v>20</v>
      </c>
    </row>
    <row r="76" ht="14.25" customHeight="1">
      <c r="B76" s="41">
        <v>19.3</v>
      </c>
      <c r="C76" s="40" t="str">
        <f t="shared" ref="C76:C79" si="40">0.0005/(B76)</f>
        <v>2.59E-05</v>
      </c>
      <c r="D76" s="26" t="str">
        <f t="shared" si="37"/>
        <v>4.66E-07</v>
      </c>
      <c r="F76" s="41">
        <v>3.8</v>
      </c>
      <c r="G76" s="40" t="str">
        <f t="shared" ref="G76:G79" si="41">0.0005/(F76)</f>
        <v>1.32E-04</v>
      </c>
      <c r="H76" s="26" t="str">
        <f t="shared" si="38"/>
        <v>3.08E-19</v>
      </c>
      <c r="J76" s="39">
        <v>6.3</v>
      </c>
      <c r="K76" s="40" t="str">
        <f t="shared" ref="K76:K79" si="42">0.0005/(J76)</f>
        <v>7.94E-05</v>
      </c>
      <c r="L76" s="26" t="str">
        <f t="shared" si="39"/>
        <v>3.00E-19</v>
      </c>
      <c r="N76" s="30" t="str">
        <f>(1.8+(N74-15)*0.004765)*10^-5</f>
        <v>1.84E-05</v>
      </c>
    </row>
    <row r="77" ht="14.25" customHeight="1">
      <c r="B77" s="41">
        <v>19.8</v>
      </c>
      <c r="C77" s="40" t="str">
        <f t="shared" si="40"/>
        <v>2.53E-05</v>
      </c>
      <c r="D77" s="26" t="str">
        <f t="shared" si="37"/>
        <v>4.60E-07</v>
      </c>
      <c r="F77" s="41">
        <v>3.9</v>
      </c>
      <c r="G77" s="40" t="str">
        <f t="shared" si="41"/>
        <v>1.28E-04</v>
      </c>
      <c r="H77" s="26" t="str">
        <f t="shared" si="38"/>
        <v>2.98E-19</v>
      </c>
      <c r="J77" s="39">
        <v>6.4</v>
      </c>
      <c r="K77" s="40" t="str">
        <f t="shared" si="42"/>
        <v>7.81E-05</v>
      </c>
      <c r="L77" s="26" t="str">
        <f t="shared" si="39"/>
        <v>2.96E-19</v>
      </c>
      <c r="N77" s="4" t="s">
        <v>21</v>
      </c>
      <c r="O77" s="3"/>
    </row>
    <row r="78" ht="14.25" customHeight="1">
      <c r="B78" s="41">
        <v>19.7</v>
      </c>
      <c r="C78" s="40" t="str">
        <f t="shared" si="40"/>
        <v>2.54E-05</v>
      </c>
      <c r="D78" s="26" t="str">
        <f t="shared" si="37"/>
        <v>4.61E-07</v>
      </c>
      <c r="F78" s="41">
        <v>3.6</v>
      </c>
      <c r="G78" s="40" t="str">
        <f t="shared" si="41"/>
        <v>1.39E-04</v>
      </c>
      <c r="H78" s="26" t="str">
        <f t="shared" si="38"/>
        <v>3.29E-19</v>
      </c>
      <c r="J78" s="39">
        <v>6.8</v>
      </c>
      <c r="K78" s="40" t="str">
        <f t="shared" si="42"/>
        <v>7.35E-05</v>
      </c>
      <c r="L78" s="26" t="str">
        <f t="shared" si="39"/>
        <v>2.83E-19</v>
      </c>
      <c r="N78" s="31" t="str">
        <f>G73/C$8</f>
        <v>46249.29</v>
      </c>
      <c r="O78" s="32"/>
    </row>
    <row r="79" ht="14.25" customHeight="1">
      <c r="B79" s="44">
        <v>20.5</v>
      </c>
      <c r="C79" s="43" t="str">
        <f t="shared" si="40"/>
        <v>2.44E-05</v>
      </c>
      <c r="D79" s="30" t="str">
        <f t="shared" si="37"/>
        <v>4.51E-07</v>
      </c>
      <c r="F79" s="44">
        <v>3.6</v>
      </c>
      <c r="G79" s="43" t="str">
        <f t="shared" si="41"/>
        <v>1.39E-04</v>
      </c>
      <c r="H79" s="30" t="str">
        <f t="shared" si="38"/>
        <v>3.29E-19</v>
      </c>
      <c r="J79" s="42">
        <v>7.9</v>
      </c>
      <c r="K79" s="43" t="str">
        <f t="shared" si="42"/>
        <v>6.33E-05</v>
      </c>
      <c r="L79" s="30" t="str">
        <f t="shared" si="39"/>
        <v>2.53E-19</v>
      </c>
      <c r="N79" s="3"/>
    </row>
    <row r="80" ht="14.25" customHeight="1">
      <c r="B80" s="3"/>
      <c r="C80" s="3"/>
      <c r="D80" s="14" t="str">
        <f>AVERAGE(D75:D79)</f>
        <v>4.53E-07</v>
      </c>
      <c r="F80" s="3"/>
    </row>
    <row r="81" ht="14.25" customHeight="1"/>
    <row r="82" ht="14.25" customHeight="1"/>
    <row r="83" ht="14.25" customHeight="1">
      <c r="B83" s="17" t="s">
        <v>10</v>
      </c>
      <c r="C83" s="18">
        <v>0.0</v>
      </c>
      <c r="D83" s="2"/>
      <c r="F83" s="17" t="s">
        <v>10</v>
      </c>
      <c r="G83" s="19">
        <v>328.0</v>
      </c>
      <c r="H83" s="2" t="s">
        <v>11</v>
      </c>
      <c r="J83" s="17" t="s">
        <v>10</v>
      </c>
      <c r="K83" s="18" t="str">
        <f>-G83</f>
        <v>-328</v>
      </c>
      <c r="L83" s="2" t="s">
        <v>12</v>
      </c>
      <c r="N83" s="20" t="s">
        <v>13</v>
      </c>
    </row>
    <row r="84" ht="14.25" customHeight="1">
      <c r="B84" s="35" t="s">
        <v>14</v>
      </c>
      <c r="C84" s="1" t="s">
        <v>15</v>
      </c>
      <c r="D84" s="22" t="s">
        <v>16</v>
      </c>
      <c r="F84" s="35" t="s">
        <v>14</v>
      </c>
      <c r="G84" s="22" t="s">
        <v>17</v>
      </c>
      <c r="H84" s="23" t="s">
        <v>18</v>
      </c>
      <c r="J84" s="35" t="s">
        <v>14</v>
      </c>
      <c r="K84" s="22" t="s">
        <v>19</v>
      </c>
      <c r="L84" s="23" t="s">
        <v>18</v>
      </c>
      <c r="N84" s="12">
        <v>23.5</v>
      </c>
    </row>
    <row r="85" ht="14.25" customHeight="1">
      <c r="B85" s="38">
        <v>18.8</v>
      </c>
      <c r="C85" s="37" t="str">
        <f>0.0005/B85</f>
        <v>2.66E-05</v>
      </c>
      <c r="D85" s="27" t="str">
        <f t="shared" ref="D85:D89" si="43">( (C$7/(2*C$6))^2 + ((9*C85*N$86)/(2*C$3*(C$4-C$5))) )^0.5 - (C$7/(2*C$6))</f>
        <v>4.73E-07</v>
      </c>
      <c r="F85" s="38">
        <v>1.2</v>
      </c>
      <c r="G85" s="37" t="str">
        <f>0.0005/F85</f>
        <v>4.17E-04</v>
      </c>
      <c r="H85" s="27" t="str">
        <f t="shared" ref="H85:H89" si="44">( -1*(4*PI())/3 ) * D$90^3 * (C$4-C$5) * (C$3/(G$83/C$8)) * (1 - (G85/AVERAGE(C$85:C$89)))</f>
        <v>1.12E-18</v>
      </c>
      <c r="J85" s="36">
        <v>1.8</v>
      </c>
      <c r="K85" s="37" t="str">
        <f>0.0005/J85</f>
        <v>2.78E-04</v>
      </c>
      <c r="L85" s="27" t="str">
        <f t="shared" ref="L85:L89" si="45">-((4*PI())/3) * D$90^3 * (C$4-C$5) * (C$3/(-G$83/C$8)) * (1+(ABS(K85)/AVERAGE(C$85:C$89)))</f>
        <v>8.64E-19</v>
      </c>
      <c r="N85" s="4" t="s">
        <v>20</v>
      </c>
    </row>
    <row r="86" ht="14.25" customHeight="1">
      <c r="B86" s="41">
        <v>18.3</v>
      </c>
      <c r="C86" s="40" t="str">
        <f t="shared" ref="C86:C89" si="46">0.0005/(B86)</f>
        <v>2.73E-05</v>
      </c>
      <c r="D86" s="26" t="str">
        <f t="shared" si="43"/>
        <v>4.80E-07</v>
      </c>
      <c r="F86" s="41">
        <v>1.1</v>
      </c>
      <c r="G86" s="40" t="str">
        <f t="shared" ref="G86:G89" si="47">0.0005/(F86)</f>
        <v>4.55E-04</v>
      </c>
      <c r="H86" s="26" t="str">
        <f t="shared" si="44"/>
        <v>1.23E-18</v>
      </c>
      <c r="J86" s="39">
        <v>1.6</v>
      </c>
      <c r="K86" s="40" t="str">
        <f t="shared" ref="K86:K89" si="48">0.0005/(J86)</f>
        <v>3.13E-04</v>
      </c>
      <c r="L86" s="26" t="str">
        <f t="shared" si="45"/>
        <v>9.63E-19</v>
      </c>
      <c r="N86" s="30" t="str">
        <f>(1.8+(N84-15)*0.004765)*10^-5</f>
        <v>1.84E-05</v>
      </c>
    </row>
    <row r="87" ht="14.25" customHeight="1">
      <c r="B87" s="41">
        <v>21.9</v>
      </c>
      <c r="C87" s="40" t="str">
        <f t="shared" si="46"/>
        <v>2.28E-05</v>
      </c>
      <c r="D87" s="26" t="str">
        <f t="shared" si="43"/>
        <v>4.35E-07</v>
      </c>
      <c r="F87" s="41">
        <v>1.1</v>
      </c>
      <c r="G87" s="40" t="str">
        <f t="shared" si="47"/>
        <v>4.55E-04</v>
      </c>
      <c r="H87" s="26" t="str">
        <f t="shared" si="44"/>
        <v>1.23E-18</v>
      </c>
      <c r="J87" s="39">
        <v>1.8</v>
      </c>
      <c r="K87" s="40" t="str">
        <f t="shared" si="48"/>
        <v>2.78E-04</v>
      </c>
      <c r="L87" s="26" t="str">
        <f t="shared" si="45"/>
        <v>8.64E-19</v>
      </c>
      <c r="N87" s="4" t="s">
        <v>21</v>
      </c>
      <c r="O87" s="3"/>
    </row>
    <row r="88" ht="14.25" customHeight="1">
      <c r="B88" s="41">
        <v>22.5</v>
      </c>
      <c r="C88" s="40" t="str">
        <f t="shared" si="46"/>
        <v>2.22E-05</v>
      </c>
      <c r="D88" s="26" t="str">
        <f t="shared" si="43"/>
        <v>4.29E-07</v>
      </c>
      <c r="F88" s="41">
        <v>1.1</v>
      </c>
      <c r="G88" s="40" t="str">
        <f t="shared" si="47"/>
        <v>4.55E-04</v>
      </c>
      <c r="H88" s="26" t="str">
        <f t="shared" si="44"/>
        <v>1.23E-18</v>
      </c>
      <c r="J88" s="39">
        <v>1.5</v>
      </c>
      <c r="K88" s="40" t="str">
        <f t="shared" si="48"/>
        <v>3.33E-04</v>
      </c>
      <c r="L88" s="26" t="str">
        <f t="shared" si="45"/>
        <v>1.02E-18</v>
      </c>
      <c r="N88" s="31" t="str">
        <f>G83/C$8</f>
        <v>46249.29</v>
      </c>
      <c r="O88" s="32"/>
    </row>
    <row r="89" ht="14.25" customHeight="1">
      <c r="B89" s="44">
        <v>21.8</v>
      </c>
      <c r="C89" s="43" t="str">
        <f t="shared" si="46"/>
        <v>2.29E-05</v>
      </c>
      <c r="D89" s="30" t="str">
        <f t="shared" si="43"/>
        <v>4.36E-07</v>
      </c>
      <c r="F89" s="44">
        <v>1.2</v>
      </c>
      <c r="G89" s="43" t="str">
        <f t="shared" si="47"/>
        <v>4.17E-04</v>
      </c>
      <c r="H89" s="30" t="str">
        <f t="shared" si="44"/>
        <v>1.12E-18</v>
      </c>
      <c r="J89" s="42">
        <v>1.7</v>
      </c>
      <c r="K89" s="43" t="str">
        <f t="shared" si="48"/>
        <v>2.94E-04</v>
      </c>
      <c r="L89" s="30" t="str">
        <f t="shared" si="45"/>
        <v>9.11E-19</v>
      </c>
      <c r="N89" s="3"/>
    </row>
    <row r="90" ht="14.25" customHeight="1">
      <c r="B90" s="3"/>
      <c r="C90" s="3"/>
      <c r="D90" s="14" t="str">
        <f>AVERAGE(D85:D89)</f>
        <v>4.50E-07</v>
      </c>
      <c r="F90" s="3"/>
    </row>
    <row r="91" ht="14.25" customHeight="1"/>
    <row r="92" ht="14.25" customHeight="1"/>
    <row r="93" ht="14.25" customHeight="1">
      <c r="B93" s="17" t="s">
        <v>10</v>
      </c>
      <c r="C93" s="18">
        <v>0.0</v>
      </c>
      <c r="D93" s="2"/>
      <c r="F93" s="17" t="s">
        <v>10</v>
      </c>
      <c r="G93" s="19">
        <v>278.0</v>
      </c>
      <c r="H93" s="2" t="s">
        <v>11</v>
      </c>
      <c r="J93" s="17" t="s">
        <v>10</v>
      </c>
      <c r="K93" s="18" t="str">
        <f>-G93</f>
        <v>-278</v>
      </c>
      <c r="L93" s="2" t="s">
        <v>12</v>
      </c>
      <c r="N93" s="20" t="s">
        <v>13</v>
      </c>
    </row>
    <row r="94" ht="14.25" customHeight="1">
      <c r="B94" s="35" t="s">
        <v>14</v>
      </c>
      <c r="C94" s="1" t="s">
        <v>15</v>
      </c>
      <c r="D94" s="22" t="s">
        <v>16</v>
      </c>
      <c r="F94" s="35" t="s">
        <v>14</v>
      </c>
      <c r="G94" s="22" t="s">
        <v>17</v>
      </c>
      <c r="H94" s="23" t="s">
        <v>18</v>
      </c>
      <c r="J94" s="35" t="s">
        <v>14</v>
      </c>
      <c r="K94" s="22" t="s">
        <v>19</v>
      </c>
      <c r="L94" s="23" t="s">
        <v>18</v>
      </c>
      <c r="N94" s="12">
        <v>23.5</v>
      </c>
    </row>
    <row r="95" ht="14.25" customHeight="1">
      <c r="B95" s="38">
        <v>15.6</v>
      </c>
      <c r="C95" s="37" t="str">
        <f>0.0005/B95</f>
        <v>3.21E-05</v>
      </c>
      <c r="D95" s="27" t="str">
        <f t="shared" ref="D95:D99" si="49">( (C$7/(2*C$6))^2 + ((9*C95*N$96)/(2*C$3*(C$4-C$5))) )^0.5 - (C$7/(2*C$6))</f>
        <v>5.22E-07</v>
      </c>
      <c r="F95" s="38">
        <v>1.6</v>
      </c>
      <c r="G95" s="37" t="str">
        <f>0.0005/F95</f>
        <v>3.13E-04</v>
      </c>
      <c r="H95" s="27" t="str">
        <f t="shared" ref="H95:H99" si="50">( -1*(4*PI())/3 ) * D$100^3 * (C$4-C$5) * (C$3/(G$93/C$8)) * (1 - (G95/AVERAGE(C$95:C$99)))</f>
        <v>1.13E-18</v>
      </c>
      <c r="J95" s="36">
        <v>1.8</v>
      </c>
      <c r="K95" s="37" t="str">
        <f>0.0005/J95</f>
        <v>2.78E-04</v>
      </c>
      <c r="L95" s="27" t="str">
        <f t="shared" ref="L95:L99" si="51">-((4*PI())/3) * D$100^3 * (C$4-C$5) * (C$3/(-G$93/C$8)) * (1+(ABS(K95)/AVERAGE(C$95:C$99)))</f>
        <v>1.25E-18</v>
      </c>
      <c r="N95" s="4" t="s">
        <v>20</v>
      </c>
    </row>
    <row r="96" ht="14.25" customHeight="1">
      <c r="B96" s="41">
        <v>14.8</v>
      </c>
      <c r="C96" s="40" t="str">
        <f t="shared" ref="C96:C99" si="52">0.0005/(B96)</f>
        <v>3.38E-05</v>
      </c>
      <c r="D96" s="26" t="str">
        <f t="shared" si="49"/>
        <v>5.37E-07</v>
      </c>
      <c r="F96" s="41">
        <v>1.3</v>
      </c>
      <c r="G96" s="40" t="str">
        <f t="shared" ref="G96:G99" si="53">0.0005/(F96)</f>
        <v>3.85E-04</v>
      </c>
      <c r="H96" s="26" t="str">
        <f t="shared" si="50"/>
        <v>1.41E-18</v>
      </c>
      <c r="J96" s="39">
        <v>2.0</v>
      </c>
      <c r="K96" s="40" t="str">
        <f t="shared" ref="K96:K99" si="54">0.0005/(J96)</f>
        <v>2.50E-04</v>
      </c>
      <c r="L96" s="26" t="str">
        <f t="shared" si="51"/>
        <v>1.13E-18</v>
      </c>
      <c r="N96" s="30" t="str">
        <f>(1.8+(N94-15)*0.004765)*10^-5</f>
        <v>1.84E-05</v>
      </c>
    </row>
    <row r="97" ht="14.25" customHeight="1">
      <c r="B97" s="41">
        <v>14.6</v>
      </c>
      <c r="C97" s="40" t="str">
        <f t="shared" si="52"/>
        <v>3.42E-05</v>
      </c>
      <c r="D97" s="26" t="str">
        <f t="shared" si="49"/>
        <v>5.41E-07</v>
      </c>
      <c r="F97" s="41">
        <v>1.7</v>
      </c>
      <c r="G97" s="40" t="str">
        <f t="shared" si="53"/>
        <v>2.94E-04</v>
      </c>
      <c r="H97" s="26" t="str">
        <f t="shared" si="50"/>
        <v>1.05E-18</v>
      </c>
      <c r="J97" s="39">
        <v>2.1</v>
      </c>
      <c r="K97" s="40" t="str">
        <f t="shared" si="54"/>
        <v>2.38E-04</v>
      </c>
      <c r="L97" s="26" t="str">
        <f t="shared" si="51"/>
        <v>1.09E-18</v>
      </c>
      <c r="N97" s="4" t="s">
        <v>21</v>
      </c>
      <c r="O97" s="3"/>
    </row>
    <row r="98" ht="14.25" customHeight="1">
      <c r="B98" s="41">
        <v>17.1</v>
      </c>
      <c r="C98" s="40" t="str">
        <f t="shared" si="52"/>
        <v>2.92E-05</v>
      </c>
      <c r="D98" s="26" t="str">
        <f t="shared" si="49"/>
        <v>4.97E-07</v>
      </c>
      <c r="F98" s="41">
        <v>1.6</v>
      </c>
      <c r="G98" s="40" t="str">
        <f t="shared" si="53"/>
        <v>3.13E-04</v>
      </c>
      <c r="H98" s="26" t="str">
        <f t="shared" si="50"/>
        <v>1.13E-18</v>
      </c>
      <c r="J98" s="39">
        <v>1.9</v>
      </c>
      <c r="K98" s="40" t="str">
        <f t="shared" si="54"/>
        <v>2.63E-04</v>
      </c>
      <c r="L98" s="26" t="str">
        <f t="shared" si="51"/>
        <v>1.19E-18</v>
      </c>
      <c r="N98" s="31" t="str">
        <f>G93/C$8</f>
        <v>39199.10</v>
      </c>
      <c r="O98" s="32"/>
    </row>
    <row r="99" ht="14.25" customHeight="1">
      <c r="B99" s="44">
        <v>15.6</v>
      </c>
      <c r="C99" s="43" t="str">
        <f t="shared" si="52"/>
        <v>3.21E-05</v>
      </c>
      <c r="D99" s="30" t="str">
        <f t="shared" si="49"/>
        <v>5.22E-07</v>
      </c>
      <c r="F99" s="44">
        <v>1.7</v>
      </c>
      <c r="G99" s="43" t="str">
        <f t="shared" si="53"/>
        <v>2.94E-04</v>
      </c>
      <c r="H99" s="30" t="str">
        <f t="shared" si="50"/>
        <v>1.05E-18</v>
      </c>
      <c r="J99" s="42">
        <v>2.3</v>
      </c>
      <c r="K99" s="43" t="str">
        <f t="shared" si="54"/>
        <v>2.17E-04</v>
      </c>
      <c r="L99" s="30" t="str">
        <f t="shared" si="51"/>
        <v>1.00E-18</v>
      </c>
      <c r="N99" s="3"/>
    </row>
    <row r="100" ht="14.25" customHeight="1">
      <c r="B100" s="3"/>
      <c r="C100" s="3"/>
      <c r="D100" s="14" t="str">
        <f>AVERAGE(D95:D99)</f>
        <v>5.24E-07</v>
      </c>
      <c r="F100" s="3"/>
    </row>
    <row r="101" ht="14.25" customHeight="1"/>
    <row r="102" ht="14.25" customHeight="1"/>
    <row r="103" ht="14.25" customHeight="1">
      <c r="B103" s="17" t="s">
        <v>10</v>
      </c>
      <c r="C103" s="18">
        <v>0.0</v>
      </c>
      <c r="D103" s="2"/>
      <c r="F103" s="17" t="s">
        <v>10</v>
      </c>
      <c r="G103" s="19">
        <v>222.0</v>
      </c>
      <c r="H103" s="2" t="s">
        <v>11</v>
      </c>
      <c r="J103" s="17" t="s">
        <v>10</v>
      </c>
      <c r="K103" s="18" t="str">
        <f>-G103</f>
        <v>-222</v>
      </c>
      <c r="L103" s="2" t="s">
        <v>12</v>
      </c>
      <c r="N103" s="20" t="s">
        <v>13</v>
      </c>
    </row>
    <row r="104" ht="14.25" customHeight="1">
      <c r="B104" s="35" t="s">
        <v>14</v>
      </c>
      <c r="C104" s="1" t="s">
        <v>15</v>
      </c>
      <c r="D104" s="22" t="s">
        <v>16</v>
      </c>
      <c r="F104" s="35" t="s">
        <v>14</v>
      </c>
      <c r="G104" s="22" t="s">
        <v>17</v>
      </c>
      <c r="H104" s="23" t="s">
        <v>18</v>
      </c>
      <c r="J104" s="35" t="s">
        <v>14</v>
      </c>
      <c r="K104" s="22" t="s">
        <v>19</v>
      </c>
      <c r="L104" s="23" t="s">
        <v>18</v>
      </c>
      <c r="N104" s="12">
        <v>23.5</v>
      </c>
    </row>
    <row r="105" ht="14.25" customHeight="1">
      <c r="B105" s="38">
        <v>14.5</v>
      </c>
      <c r="C105" s="37" t="str">
        <f>0.0005/B105</f>
        <v>3.45E-05</v>
      </c>
      <c r="D105" s="27" t="str">
        <f t="shared" ref="D105:D109" si="55">( (C$7/(2*C$6))^2 + ((9*C105*N$106)/(2*C$3*(C$4-C$5))) )^0.5 - (C$7/(2*C$6))</f>
        <v>5.43E-07</v>
      </c>
      <c r="F105" s="38">
        <v>1.7</v>
      </c>
      <c r="G105" s="37" t="str">
        <f>0.0005/F105</f>
        <v>2.94E-04</v>
      </c>
      <c r="H105" s="27" t="str">
        <f t="shared" ref="H105:H109" si="56">( -1*(4*PI())/3 ) * D$110^3 * (C$4-C$5) * (C$3/(G$103/C$8)) * (1 - (G105/AVERAGE(C$105:C$109)))</f>
        <v>1.35E-18</v>
      </c>
      <c r="J105" s="36">
        <v>2.1</v>
      </c>
      <c r="K105" s="37" t="str">
        <f>0.0005/J105</f>
        <v>2.38E-04</v>
      </c>
      <c r="L105" s="27" t="str">
        <f t="shared" ref="L105:L109" si="57">-((4*PI())/3) * D$110^3 * (C$4-C$5) * (C$3/(-G$103/C$8)) * (1+(ABS(K105)/AVERAGE(C$105:C$109)))</f>
        <v>1.41E-18</v>
      </c>
      <c r="N105" s="4" t="s">
        <v>20</v>
      </c>
    </row>
    <row r="106" ht="14.25" customHeight="1">
      <c r="B106" s="41">
        <v>16.2</v>
      </c>
      <c r="C106" s="40" t="str">
        <f t="shared" ref="C106:C109" si="58">0.0005/(B106)</f>
        <v>3.09E-05</v>
      </c>
      <c r="D106" s="26" t="str">
        <f t="shared" si="55"/>
        <v>5.12E-07</v>
      </c>
      <c r="F106" s="41">
        <v>1.9</v>
      </c>
      <c r="G106" s="40" t="str">
        <f t="shared" ref="G106:G109" si="59">0.0005/(F106)</f>
        <v>2.63E-04</v>
      </c>
      <c r="H106" s="26" t="str">
        <f t="shared" si="56"/>
        <v>1.19E-18</v>
      </c>
      <c r="J106" s="39">
        <v>2.3</v>
      </c>
      <c r="K106" s="40" t="str">
        <f t="shared" ref="K106:K109" si="60">0.0005/(J106)</f>
        <v>2.17E-04</v>
      </c>
      <c r="L106" s="26" t="str">
        <f t="shared" si="57"/>
        <v>1.30E-18</v>
      </c>
      <c r="N106" s="30" t="str">
        <f>(1.8+(N104-15)*0.004765)*10^-5</f>
        <v>1.84E-05</v>
      </c>
    </row>
    <row r="107" ht="14.25" customHeight="1">
      <c r="B107" s="41">
        <v>14.3</v>
      </c>
      <c r="C107" s="40" t="str">
        <f t="shared" si="58"/>
        <v>3.50E-05</v>
      </c>
      <c r="D107" s="26" t="str">
        <f t="shared" si="55"/>
        <v>5.47E-07</v>
      </c>
      <c r="F107" s="41">
        <v>1.8</v>
      </c>
      <c r="G107" s="40" t="str">
        <f t="shared" si="59"/>
        <v>2.78E-04</v>
      </c>
      <c r="H107" s="26" t="str">
        <f t="shared" si="56"/>
        <v>1.26E-18</v>
      </c>
      <c r="J107" s="39">
        <v>2.3</v>
      </c>
      <c r="K107" s="40" t="str">
        <f t="shared" si="60"/>
        <v>2.17E-04</v>
      </c>
      <c r="L107" s="26" t="str">
        <f t="shared" si="57"/>
        <v>1.30E-18</v>
      </c>
      <c r="N107" s="4" t="s">
        <v>21</v>
      </c>
      <c r="O107" s="3"/>
    </row>
    <row r="108" ht="14.25" customHeight="1">
      <c r="B108" s="41">
        <v>14.5</v>
      </c>
      <c r="C108" s="40" t="str">
        <f t="shared" si="58"/>
        <v>3.45E-05</v>
      </c>
      <c r="D108" s="26" t="str">
        <f t="shared" si="55"/>
        <v>5.43E-07</v>
      </c>
      <c r="F108" s="41">
        <v>1.7</v>
      </c>
      <c r="G108" s="40" t="str">
        <f t="shared" si="59"/>
        <v>2.94E-04</v>
      </c>
      <c r="H108" s="26" t="str">
        <f t="shared" si="56"/>
        <v>1.35E-18</v>
      </c>
      <c r="J108" s="39">
        <v>2.1</v>
      </c>
      <c r="K108" s="40" t="str">
        <f t="shared" si="60"/>
        <v>2.38E-04</v>
      </c>
      <c r="L108" s="26" t="str">
        <f t="shared" si="57"/>
        <v>1.41E-18</v>
      </c>
      <c r="N108" s="31" t="str">
        <f>G103/C$8</f>
        <v>31302.88</v>
      </c>
      <c r="O108" s="32"/>
    </row>
    <row r="109" ht="14.25" customHeight="1">
      <c r="B109" s="44">
        <v>14.5</v>
      </c>
      <c r="C109" s="43" t="str">
        <f t="shared" si="58"/>
        <v>3.45E-05</v>
      </c>
      <c r="D109" s="30" t="str">
        <f t="shared" si="55"/>
        <v>5.43E-07</v>
      </c>
      <c r="F109" s="44">
        <v>1.8</v>
      </c>
      <c r="G109" s="43" t="str">
        <f t="shared" si="59"/>
        <v>2.78E-04</v>
      </c>
      <c r="H109" s="30" t="str">
        <f t="shared" si="56"/>
        <v>1.26E-18</v>
      </c>
      <c r="J109" s="42">
        <v>2.1</v>
      </c>
      <c r="K109" s="43" t="str">
        <f t="shared" si="60"/>
        <v>2.38E-04</v>
      </c>
      <c r="L109" s="30" t="str">
        <f t="shared" si="57"/>
        <v>1.41E-18</v>
      </c>
      <c r="U109" s="3"/>
    </row>
    <row r="110" ht="14.25" customHeight="1">
      <c r="B110" s="3"/>
      <c r="C110" s="3"/>
      <c r="D110" s="14" t="str">
        <f>AVERAGE(D105:D109)</f>
        <v>5.38E-07</v>
      </c>
      <c r="I110" s="3"/>
      <c r="J110" s="3"/>
    </row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Fogli di lavoro</vt:lpstr>
      </vt:variant>
      <vt:variant>
        <vt:i4>1</vt:i4>
      </vt:variant>
    </vt:vector>
  </HeadingPairs>
  <TitlesOfParts>
    <vt:vector baseType="lpstr" size="1">
      <vt:lpstr>Foglio1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2024-11-09T10:45:57Z</dcterms:created>
  <dc:creator>Gian Maria Stifani</dc:creator>
  <cp:lastModifiedBy>Gian Maria Stifani</cp:lastModifiedBy>
  <dcterms:modified xsi:type="dcterms:W3CDTF">2024-12-06T16:18:51Z</dcterms:modified>
</cp:coreProperties>
</file>